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E5013C-1B4A-4380-9786-0A4F52948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" sheetId="3" r:id="rId2"/>
    <sheet name="A" sheetId="1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23" i="2" l="1"/>
  <c r="F223" i="2" s="1"/>
  <c r="Q223" i="2"/>
  <c r="F14" i="2"/>
  <c r="F15" i="2" s="1"/>
  <c r="E222" i="2"/>
  <c r="F222" i="2" s="1"/>
  <c r="Z222" i="2" s="1"/>
  <c r="D9" i="2"/>
  <c r="C9" i="2"/>
  <c r="Q202" i="2"/>
  <c r="Q203" i="2"/>
  <c r="Q222" i="2"/>
  <c r="AD2" i="2"/>
  <c r="AB18" i="2" s="1"/>
  <c r="Z3" i="2"/>
  <c r="AB3" i="2"/>
  <c r="AY4" i="2"/>
  <c r="AY3" i="2"/>
  <c r="Z4" i="2"/>
  <c r="AB4" i="2"/>
  <c r="Z5" i="2"/>
  <c r="AB5" i="2"/>
  <c r="Z6" i="2"/>
  <c r="AB6" i="2"/>
  <c r="Z7" i="2"/>
  <c r="AB7" i="2"/>
  <c r="AY7" i="2"/>
  <c r="Z8" i="2"/>
  <c r="AB8" i="2"/>
  <c r="AY8" i="2"/>
  <c r="Z9" i="2"/>
  <c r="AB9" i="2"/>
  <c r="Z10" i="2"/>
  <c r="AB10" i="2"/>
  <c r="AY10" i="2"/>
  <c r="E163" i="2"/>
  <c r="F163" i="2" s="1"/>
  <c r="E164" i="2"/>
  <c r="F164" i="2" s="1"/>
  <c r="E167" i="2"/>
  <c r="F167" i="2" s="1"/>
  <c r="E172" i="2"/>
  <c r="F172" i="2" s="1"/>
  <c r="Z172" i="2" s="1"/>
  <c r="E173" i="2"/>
  <c r="F173" i="2" s="1"/>
  <c r="U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Z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G197" i="2" s="1"/>
  <c r="AC197" i="2" s="1"/>
  <c r="E198" i="2"/>
  <c r="F198" i="2" s="1"/>
  <c r="Z198" i="2" s="1"/>
  <c r="E199" i="2"/>
  <c r="F199" i="2" s="1"/>
  <c r="E200" i="2"/>
  <c r="F200" i="2" s="1"/>
  <c r="E201" i="2"/>
  <c r="F201" i="2" s="1"/>
  <c r="Z201" i="2" s="1"/>
  <c r="AY11" i="2"/>
  <c r="AY12" i="2"/>
  <c r="AB13" i="2"/>
  <c r="AY13" i="2"/>
  <c r="AB14" i="2"/>
  <c r="AY14" i="2"/>
  <c r="AY15" i="2"/>
  <c r="AB16" i="2"/>
  <c r="AY16" i="2"/>
  <c r="C17" i="2"/>
  <c r="AB17" i="2"/>
  <c r="AY17" i="2"/>
  <c r="AY18" i="2"/>
  <c r="AY19" i="2"/>
  <c r="AY20" i="2"/>
  <c r="E212" i="2"/>
  <c r="F212" i="2" s="1"/>
  <c r="Q212" i="2"/>
  <c r="AY21" i="2"/>
  <c r="E213" i="2"/>
  <c r="F213" i="2" s="1"/>
  <c r="Q213" i="2"/>
  <c r="AY22" i="2"/>
  <c r="E214" i="2"/>
  <c r="F214" i="2" s="1"/>
  <c r="Q214" i="2"/>
  <c r="AY23" i="2"/>
  <c r="E215" i="2"/>
  <c r="F215" i="2" s="1"/>
  <c r="Q215" i="2"/>
  <c r="AY24" i="2"/>
  <c r="E216" i="2"/>
  <c r="F216" i="2"/>
  <c r="Q216" i="2"/>
  <c r="AY25" i="2"/>
  <c r="E217" i="2"/>
  <c r="F217" i="2" s="1"/>
  <c r="Q217" i="2"/>
  <c r="AY26" i="2"/>
  <c r="E205" i="2"/>
  <c r="F205" i="2" s="1"/>
  <c r="G205" i="2" s="1"/>
  <c r="Q205" i="2"/>
  <c r="AY27" i="2"/>
  <c r="E206" i="2"/>
  <c r="F206" i="2" s="1"/>
  <c r="Q206" i="2"/>
  <c r="AY28" i="2"/>
  <c r="E207" i="2"/>
  <c r="F207" i="2" s="1"/>
  <c r="Q207" i="2"/>
  <c r="AY29" i="2"/>
  <c r="E209" i="2"/>
  <c r="F209" i="2" s="1"/>
  <c r="Q209" i="2"/>
  <c r="AY30" i="2"/>
  <c r="E210" i="2"/>
  <c r="F210" i="2"/>
  <c r="G210" i="2" s="1"/>
  <c r="Q210" i="2"/>
  <c r="AY31" i="2"/>
  <c r="E211" i="2"/>
  <c r="F211" i="2"/>
  <c r="Q211" i="2"/>
  <c r="AY32" i="2"/>
  <c r="E168" i="2"/>
  <c r="F168" i="2" s="1"/>
  <c r="G168" i="2" s="1"/>
  <c r="AF168" i="2" s="1"/>
  <c r="Q168" i="2"/>
  <c r="AY33" i="2"/>
  <c r="E155" i="2"/>
  <c r="F155" i="2" s="1"/>
  <c r="Q155" i="2"/>
  <c r="AY34" i="2"/>
  <c r="E169" i="2"/>
  <c r="F169" i="2" s="1"/>
  <c r="Q169" i="2"/>
  <c r="AY35" i="2"/>
  <c r="E136" i="2"/>
  <c r="F136" i="2" s="1"/>
  <c r="Q136" i="2"/>
  <c r="AY36" i="2"/>
  <c r="E171" i="2"/>
  <c r="F171" i="2" s="1"/>
  <c r="Q171" i="2"/>
  <c r="AY37" i="2"/>
  <c r="E142" i="2"/>
  <c r="F142" i="2" s="1"/>
  <c r="Q142" i="2"/>
  <c r="AY38" i="2"/>
  <c r="E156" i="2"/>
  <c r="F156" i="2" s="1"/>
  <c r="Q156" i="2"/>
  <c r="AY39" i="2"/>
  <c r="E170" i="2"/>
  <c r="F170" i="2" s="1"/>
  <c r="Q170" i="2"/>
  <c r="AY40" i="2"/>
  <c r="E165" i="2"/>
  <c r="F165" i="2" s="1"/>
  <c r="G165" i="2" s="1"/>
  <c r="Q165" i="2"/>
  <c r="AY41" i="2"/>
  <c r="E161" i="2"/>
  <c r="F161" i="2" s="1"/>
  <c r="Z161" i="2" s="1"/>
  <c r="Q161" i="2"/>
  <c r="AY42" i="2"/>
  <c r="E166" i="2"/>
  <c r="F166" i="2" s="1"/>
  <c r="Q166" i="2"/>
  <c r="AY43" i="2"/>
  <c r="E139" i="2"/>
  <c r="F139" i="2" s="1"/>
  <c r="Q139" i="2"/>
  <c r="AY44" i="2"/>
  <c r="E137" i="2"/>
  <c r="F137" i="2" s="1"/>
  <c r="Q137" i="2"/>
  <c r="AY45" i="2"/>
  <c r="E147" i="2"/>
  <c r="F147" i="2" s="1"/>
  <c r="Q147" i="2"/>
  <c r="AY46" i="2"/>
  <c r="E113" i="2"/>
  <c r="F113" i="2" s="1"/>
  <c r="Z113" i="2" s="1"/>
  <c r="Q113" i="2"/>
  <c r="AY47" i="2"/>
  <c r="E135" i="2"/>
  <c r="F135" i="2" s="1"/>
  <c r="G135" i="2" s="1"/>
  <c r="I135" i="2" s="1"/>
  <c r="Q135" i="2"/>
  <c r="AY48" i="2"/>
  <c r="E134" i="2"/>
  <c r="F134" i="2" s="1"/>
  <c r="Q134" i="2"/>
  <c r="AY49" i="2"/>
  <c r="E154" i="2"/>
  <c r="F154" i="2" s="1"/>
  <c r="Q154" i="2"/>
  <c r="AY50" i="2"/>
  <c r="E141" i="2"/>
  <c r="F141" i="2" s="1"/>
  <c r="Q141" i="2"/>
  <c r="AY51" i="2"/>
  <c r="E138" i="2"/>
  <c r="F138" i="2" s="1"/>
  <c r="G138" i="2"/>
  <c r="Q138" i="2"/>
  <c r="AY52" i="2"/>
  <c r="E101" i="2"/>
  <c r="F101" i="2" s="1"/>
  <c r="Q101" i="2"/>
  <c r="AY53" i="2"/>
  <c r="E132" i="2"/>
  <c r="F132" i="2" s="1"/>
  <c r="Q132" i="2"/>
  <c r="AY54" i="2"/>
  <c r="E158" i="2"/>
  <c r="F158" i="2" s="1"/>
  <c r="Z158" i="2" s="1"/>
  <c r="Q158" i="2"/>
  <c r="AY55" i="2"/>
  <c r="E159" i="2"/>
  <c r="F159" i="2" s="1"/>
  <c r="Q159" i="2"/>
  <c r="AY56" i="2"/>
  <c r="E119" i="2"/>
  <c r="F119" i="2" s="1"/>
  <c r="G119" i="2" s="1"/>
  <c r="Q119" i="2"/>
  <c r="AY57" i="2"/>
  <c r="E58" i="2"/>
  <c r="F58" i="2" s="1"/>
  <c r="Q58" i="2"/>
  <c r="AY58" i="2"/>
  <c r="E157" i="2"/>
  <c r="F157" i="2" s="1"/>
  <c r="G157" i="2" s="1"/>
  <c r="AF157" i="2" s="1"/>
  <c r="Q157" i="2"/>
  <c r="AY59" i="2"/>
  <c r="E131" i="2"/>
  <c r="F131" i="2"/>
  <c r="Q131" i="2"/>
  <c r="AY60" i="2"/>
  <c r="E60" i="2"/>
  <c r="F60" i="2" s="1"/>
  <c r="Q60" i="2"/>
  <c r="AY61" i="2"/>
  <c r="E110" i="2"/>
  <c r="F110" i="2" s="1"/>
  <c r="Z110" i="2" s="1"/>
  <c r="Q110" i="2"/>
  <c r="AY62" i="2"/>
  <c r="E96" i="2"/>
  <c r="F96" i="2" s="1"/>
  <c r="Q96" i="2"/>
  <c r="AY63" i="2"/>
  <c r="E140" i="2"/>
  <c r="F140" i="2" s="1"/>
  <c r="Z140" i="2" s="1"/>
  <c r="Q140" i="2"/>
  <c r="AY64" i="2"/>
  <c r="E143" i="2"/>
  <c r="F143" i="2" s="1"/>
  <c r="Q143" i="2"/>
  <c r="AY65" i="2"/>
  <c r="E97" i="2"/>
  <c r="F97" i="2" s="1"/>
  <c r="Z97" i="2" s="1"/>
  <c r="Q97" i="2"/>
  <c r="AY66" i="2"/>
  <c r="E102" i="2"/>
  <c r="F102" i="2" s="1"/>
  <c r="Q102" i="2"/>
  <c r="AY67" i="2"/>
  <c r="E89" i="2"/>
  <c r="F89" i="2" s="1"/>
  <c r="Z89" i="2" s="1"/>
  <c r="Q89" i="2"/>
  <c r="AY68" i="2"/>
  <c r="E53" i="2"/>
  <c r="F53" i="2" s="1"/>
  <c r="G53" i="2" s="1"/>
  <c r="AF53" i="2" s="1"/>
  <c r="Q53" i="2"/>
  <c r="AY69" i="2"/>
  <c r="E121" i="2"/>
  <c r="F121" i="2" s="1"/>
  <c r="Q121" i="2"/>
  <c r="AY70" i="2"/>
  <c r="E112" i="2"/>
  <c r="F112" i="2" s="1"/>
  <c r="G112" i="2" s="1"/>
  <c r="Q112" i="2"/>
  <c r="AY71" i="2"/>
  <c r="E98" i="2"/>
  <c r="F98" i="2" s="1"/>
  <c r="Q98" i="2"/>
  <c r="AY72" i="2"/>
  <c r="E68" i="2"/>
  <c r="F68" i="2" s="1"/>
  <c r="Q68" i="2"/>
  <c r="AY73" i="2"/>
  <c r="E99" i="2"/>
  <c r="F99" i="2" s="1"/>
  <c r="Q99" i="2"/>
  <c r="AY74" i="2"/>
  <c r="E130" i="2"/>
  <c r="F130" i="2" s="1"/>
  <c r="G130" i="2" s="1"/>
  <c r="AF130" i="2" s="1"/>
  <c r="Q130" i="2"/>
  <c r="AC130" i="2"/>
  <c r="AY75" i="2"/>
  <c r="E69" i="2"/>
  <c r="F69" i="2"/>
  <c r="G69" i="2" s="1"/>
  <c r="I69" i="2" s="1"/>
  <c r="Q69" i="2"/>
  <c r="AY76" i="2"/>
  <c r="E107" i="2"/>
  <c r="F107" i="2" s="1"/>
  <c r="Q107" i="2"/>
  <c r="AY77" i="2"/>
  <c r="E104" i="2"/>
  <c r="F104" i="2" s="1"/>
  <c r="Q104" i="2"/>
  <c r="AY78" i="2"/>
  <c r="E85" i="2"/>
  <c r="F85" i="2"/>
  <c r="Q85" i="2"/>
  <c r="AY79" i="2"/>
  <c r="E105" i="2"/>
  <c r="F105" i="2" s="1"/>
  <c r="Q105" i="2"/>
  <c r="AY80" i="2"/>
  <c r="E94" i="2"/>
  <c r="F94" i="2" s="1"/>
  <c r="G94" i="2" s="1"/>
  <c r="Q94" i="2"/>
  <c r="AY81" i="2"/>
  <c r="E123" i="2"/>
  <c r="F123" i="2" s="1"/>
  <c r="Q123" i="2"/>
  <c r="E87" i="2"/>
  <c r="F87" i="2" s="1"/>
  <c r="Q87" i="2"/>
  <c r="E126" i="2"/>
  <c r="F126" i="2" s="1"/>
  <c r="Q126" i="2"/>
  <c r="E116" i="2"/>
  <c r="F116" i="2" s="1"/>
  <c r="Q116" i="2"/>
  <c r="E106" i="2"/>
  <c r="F106" i="2" s="1"/>
  <c r="Z106" i="2" s="1"/>
  <c r="Q106" i="2"/>
  <c r="E95" i="2"/>
  <c r="F95" i="2" s="1"/>
  <c r="G95" i="2" s="1"/>
  <c r="Q95" i="2"/>
  <c r="E83" i="2"/>
  <c r="F83" i="2" s="1"/>
  <c r="G83" i="2" s="1"/>
  <c r="Q83" i="2"/>
  <c r="E90" i="2"/>
  <c r="F90" i="2" s="1"/>
  <c r="G90" i="2" s="1"/>
  <c r="Q90" i="2"/>
  <c r="E75" i="2"/>
  <c r="F75" i="2"/>
  <c r="Z75" i="2" s="1"/>
  <c r="Q75" i="2"/>
  <c r="E124" i="2"/>
  <c r="F124" i="2" s="1"/>
  <c r="Q124" i="2"/>
  <c r="E63" i="2"/>
  <c r="F63" i="2" s="1"/>
  <c r="G63" i="2" s="1"/>
  <c r="AC63" i="2" s="1"/>
  <c r="Q63" i="2"/>
  <c r="E76" i="2"/>
  <c r="F76" i="2" s="1"/>
  <c r="Q76" i="2"/>
  <c r="E67" i="2"/>
  <c r="F67" i="2" s="1"/>
  <c r="Q67" i="2"/>
  <c r="E77" i="2"/>
  <c r="F77" i="2" s="1"/>
  <c r="Z77" i="2" s="1"/>
  <c r="Q77" i="2"/>
  <c r="E100" i="2"/>
  <c r="F100" i="2" s="1"/>
  <c r="G100" i="2"/>
  <c r="Q100" i="2"/>
  <c r="Z100" i="2"/>
  <c r="E86" i="2"/>
  <c r="F86" i="2" s="1"/>
  <c r="Q86" i="2"/>
  <c r="E111" i="2"/>
  <c r="F111" i="2" s="1"/>
  <c r="Q111" i="2"/>
  <c r="E82" i="2"/>
  <c r="F82" i="2" s="1"/>
  <c r="Z82" i="2" s="1"/>
  <c r="Q82" i="2"/>
  <c r="E109" i="2"/>
  <c r="F109" i="2"/>
  <c r="Z109" i="2" s="1"/>
  <c r="Q109" i="2"/>
  <c r="E64" i="2"/>
  <c r="F64" i="2" s="1"/>
  <c r="Q64" i="2"/>
  <c r="E78" i="2"/>
  <c r="F78" i="2" s="1"/>
  <c r="Q78" i="2"/>
  <c r="E71" i="2"/>
  <c r="F71" i="2" s="1"/>
  <c r="G71" i="2" s="1"/>
  <c r="AF71" i="2" s="1"/>
  <c r="Q71" i="2"/>
  <c r="E91" i="2"/>
  <c r="F91" i="2" s="1"/>
  <c r="G91" i="2" s="1"/>
  <c r="Q91" i="2"/>
  <c r="E70" i="2"/>
  <c r="F70" i="2" s="1"/>
  <c r="Q70" i="2"/>
  <c r="E79" i="2"/>
  <c r="F79" i="2" s="1"/>
  <c r="Z79" i="2" s="1"/>
  <c r="Q79" i="2"/>
  <c r="E92" i="2"/>
  <c r="F92" i="2"/>
  <c r="Q92" i="2"/>
  <c r="E150" i="2"/>
  <c r="F150" i="2"/>
  <c r="Q150" i="2"/>
  <c r="E61" i="2"/>
  <c r="F61" i="2" s="1"/>
  <c r="Q61" i="2"/>
  <c r="E62" i="2"/>
  <c r="F62" i="2"/>
  <c r="Q62" i="2"/>
  <c r="E54" i="2"/>
  <c r="F54" i="2" s="1"/>
  <c r="Q54" i="2"/>
  <c r="E103" i="2"/>
  <c r="F103" i="2" s="1"/>
  <c r="G103" i="2" s="1"/>
  <c r="Z103" i="2"/>
  <c r="Q103" i="2"/>
  <c r="E125" i="2"/>
  <c r="F125" i="2" s="1"/>
  <c r="Z125" i="2" s="1"/>
  <c r="Q125" i="2"/>
  <c r="E65" i="2"/>
  <c r="F65" i="2" s="1"/>
  <c r="Q65" i="2"/>
  <c r="E49" i="2"/>
  <c r="F49" i="2" s="1"/>
  <c r="G49" i="2" s="1"/>
  <c r="Q49" i="2"/>
  <c r="E93" i="2"/>
  <c r="F93" i="2" s="1"/>
  <c r="Z93" i="2" s="1"/>
  <c r="Q93" i="2"/>
  <c r="E88" i="2"/>
  <c r="F88" i="2" s="1"/>
  <c r="Q88" i="2"/>
  <c r="E81" i="2"/>
  <c r="F81" i="2" s="1"/>
  <c r="Z81" i="2" s="1"/>
  <c r="Q81" i="2"/>
  <c r="E46" i="2"/>
  <c r="F46" i="2" s="1"/>
  <c r="Q46" i="2"/>
  <c r="E80" i="2"/>
  <c r="F80" i="2" s="1"/>
  <c r="Q80" i="2"/>
  <c r="E55" i="2"/>
  <c r="F55" i="2" s="1"/>
  <c r="Q55" i="2"/>
  <c r="E66" i="2"/>
  <c r="F66" i="2" s="1"/>
  <c r="G66" i="2" s="1"/>
  <c r="I66" i="2" s="1"/>
  <c r="Q66" i="2"/>
  <c r="E52" i="2"/>
  <c r="F52" i="2" s="1"/>
  <c r="Q52" i="2"/>
  <c r="E45" i="2"/>
  <c r="F45" i="2" s="1"/>
  <c r="G45" i="2" s="1"/>
  <c r="Q45" i="2"/>
  <c r="E43" i="2"/>
  <c r="F43" i="2" s="1"/>
  <c r="Q43" i="2"/>
  <c r="E50" i="2"/>
  <c r="F50" i="2" s="1"/>
  <c r="Q50" i="2"/>
  <c r="E72" i="2"/>
  <c r="F72" i="2" s="1"/>
  <c r="Q72" i="2"/>
  <c r="E40" i="2"/>
  <c r="F40" i="2" s="1"/>
  <c r="Q40" i="2"/>
  <c r="E73" i="2"/>
  <c r="F73" i="2" s="1"/>
  <c r="Q73" i="2"/>
  <c r="E56" i="2"/>
  <c r="F56" i="2" s="1"/>
  <c r="Q56" i="2"/>
  <c r="E74" i="2"/>
  <c r="F74" i="2" s="1"/>
  <c r="G74" i="2" s="1"/>
  <c r="Q74" i="2"/>
  <c r="E84" i="2"/>
  <c r="F84" i="2" s="1"/>
  <c r="Q84" i="2"/>
  <c r="E59" i="2"/>
  <c r="F59" i="2" s="1"/>
  <c r="Q59" i="2"/>
  <c r="E44" i="2"/>
  <c r="F44" i="2" s="1"/>
  <c r="Q44" i="2"/>
  <c r="E48" i="2"/>
  <c r="F48" i="2" s="1"/>
  <c r="Q48" i="2"/>
  <c r="E144" i="2"/>
  <c r="F144" i="2" s="1"/>
  <c r="Q144" i="2"/>
  <c r="E51" i="2"/>
  <c r="F51" i="2" s="1"/>
  <c r="Z51" i="2" s="1"/>
  <c r="Q51" i="2"/>
  <c r="E57" i="2"/>
  <c r="F57" i="2" s="1"/>
  <c r="Q57" i="2"/>
  <c r="E146" i="2"/>
  <c r="F146" i="2" s="1"/>
  <c r="Q146" i="2"/>
  <c r="E42" i="2"/>
  <c r="F42" i="2"/>
  <c r="G42" i="2" s="1"/>
  <c r="Q42" i="2"/>
  <c r="E30" i="2"/>
  <c r="F30" i="2" s="1"/>
  <c r="Q30" i="2"/>
  <c r="E145" i="2"/>
  <c r="F145" i="2" s="1"/>
  <c r="Q145" i="2"/>
  <c r="E32" i="2"/>
  <c r="F32" i="2" s="1"/>
  <c r="Q32" i="2"/>
  <c r="E29" i="2"/>
  <c r="F29" i="2" s="1"/>
  <c r="Q29" i="2"/>
  <c r="E149" i="2"/>
  <c r="F149" i="2" s="1"/>
  <c r="I149" i="2"/>
  <c r="Q149" i="2"/>
  <c r="AB149" i="2"/>
  <c r="AC149" i="2"/>
  <c r="AD149" i="2"/>
  <c r="AF149" i="2"/>
  <c r="E37" i="2"/>
  <c r="F37" i="2" s="1"/>
  <c r="Q37" i="2"/>
  <c r="E26" i="2"/>
  <c r="F26" i="2"/>
  <c r="Z26" i="2" s="1"/>
  <c r="Q26" i="2"/>
  <c r="E47" i="2"/>
  <c r="F47" i="2" s="1"/>
  <c r="Q47" i="2"/>
  <c r="E31" i="2"/>
  <c r="F31" i="2"/>
  <c r="G31" i="2" s="1"/>
  <c r="Q31" i="2"/>
  <c r="E118" i="2"/>
  <c r="F118" i="2" s="1"/>
  <c r="Q118" i="2"/>
  <c r="E21" i="2"/>
  <c r="F21" i="2" s="1"/>
  <c r="Q21" i="2"/>
  <c r="E22" i="2"/>
  <c r="F22" i="2" s="1"/>
  <c r="Q22" i="2"/>
  <c r="E23" i="2"/>
  <c r="F23" i="2" s="1"/>
  <c r="Z23" i="2" s="1"/>
  <c r="Q23" i="2"/>
  <c r="E24" i="2"/>
  <c r="F24" i="2"/>
  <c r="G24" i="2" s="1"/>
  <c r="Q24" i="2"/>
  <c r="E25" i="2"/>
  <c r="F25" i="2" s="1"/>
  <c r="Q25" i="2"/>
  <c r="E27" i="2"/>
  <c r="F27" i="2" s="1"/>
  <c r="Q27" i="2"/>
  <c r="E28" i="2"/>
  <c r="F28" i="2" s="1"/>
  <c r="Q28" i="2"/>
  <c r="E33" i="2"/>
  <c r="F33" i="2"/>
  <c r="Q33" i="2"/>
  <c r="E34" i="2"/>
  <c r="F34" i="2" s="1"/>
  <c r="G34" i="2" s="1"/>
  <c r="Q34" i="2"/>
  <c r="E35" i="2"/>
  <c r="F35" i="2" s="1"/>
  <c r="Q35" i="2"/>
  <c r="E36" i="2"/>
  <c r="F36" i="2"/>
  <c r="Z36" i="2" s="1"/>
  <c r="Q36" i="2"/>
  <c r="E38" i="2"/>
  <c r="F38" i="2" s="1"/>
  <c r="Q38" i="2"/>
  <c r="E39" i="2"/>
  <c r="F39" i="2" s="1"/>
  <c r="Q39" i="2"/>
  <c r="E41" i="2"/>
  <c r="F41" i="2" s="1"/>
  <c r="Q41" i="2"/>
  <c r="E108" i="2"/>
  <c r="F108" i="2" s="1"/>
  <c r="Z108" i="2" s="1"/>
  <c r="Q108" i="2"/>
  <c r="E114" i="2"/>
  <c r="F114" i="2" s="1"/>
  <c r="Z114" i="2" s="1"/>
  <c r="Q114" i="2"/>
  <c r="E115" i="2"/>
  <c r="F115" i="2" s="1"/>
  <c r="G115" i="2" s="1"/>
  <c r="Q115" i="2"/>
  <c r="E117" i="2"/>
  <c r="F117" i="2"/>
  <c r="Q117" i="2"/>
  <c r="E120" i="2"/>
  <c r="F120" i="2" s="1"/>
  <c r="Z120" i="2" s="1"/>
  <c r="Q120" i="2"/>
  <c r="E122" i="2"/>
  <c r="F122" i="2"/>
  <c r="Q122" i="2"/>
  <c r="E127" i="2"/>
  <c r="F127" i="2" s="1"/>
  <c r="Q127" i="2"/>
  <c r="E128" i="2"/>
  <c r="F128" i="2" s="1"/>
  <c r="Z128" i="2" s="1"/>
  <c r="Q128" i="2"/>
  <c r="E129" i="2"/>
  <c r="F129" i="2" s="1"/>
  <c r="Z129" i="2" s="1"/>
  <c r="G129" i="2"/>
  <c r="AC129" i="2" s="1"/>
  <c r="Q129" i="2"/>
  <c r="E133" i="2"/>
  <c r="F133" i="2" s="1"/>
  <c r="Q133" i="2"/>
  <c r="E148" i="2"/>
  <c r="F148" i="2" s="1"/>
  <c r="G148" i="2" s="1"/>
  <c r="Q148" i="2"/>
  <c r="E151" i="2"/>
  <c r="F151" i="2" s="1"/>
  <c r="Q151" i="2"/>
  <c r="E152" i="2"/>
  <c r="F152" i="2"/>
  <c r="Z152" i="2" s="1"/>
  <c r="Q152" i="2"/>
  <c r="E153" i="2"/>
  <c r="F153" i="2" s="1"/>
  <c r="Q153" i="2"/>
  <c r="E160" i="2"/>
  <c r="F160" i="2" s="1"/>
  <c r="Q160" i="2"/>
  <c r="AB160" i="2"/>
  <c r="AC160" i="2"/>
  <c r="AD160" i="2"/>
  <c r="AF160" i="2"/>
  <c r="E162" i="2"/>
  <c r="F162" i="2" s="1"/>
  <c r="Z162" i="2" s="1"/>
  <c r="Q162" i="2"/>
  <c r="Q163" i="2"/>
  <c r="Q164" i="2"/>
  <c r="Q167" i="2"/>
  <c r="Q172" i="2"/>
  <c r="AB172" i="2"/>
  <c r="AC172" i="2"/>
  <c r="AD172" i="2"/>
  <c r="AF172" i="2"/>
  <c r="Q173" i="2"/>
  <c r="AB173" i="2"/>
  <c r="AC173" i="2"/>
  <c r="AD173" i="2"/>
  <c r="AF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AB201" i="2"/>
  <c r="AC201" i="2"/>
  <c r="AD201" i="2"/>
  <c r="AF201" i="2"/>
  <c r="Q208" i="2"/>
  <c r="Q204" i="2"/>
  <c r="Q218" i="2"/>
  <c r="Q219" i="2"/>
  <c r="Q221" i="2"/>
  <c r="Q220" i="2"/>
  <c r="C7" i="1"/>
  <c r="E22" i="1"/>
  <c r="F22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E130" i="1"/>
  <c r="F130" i="1"/>
  <c r="Q130" i="1"/>
  <c r="E131" i="1"/>
  <c r="F131" i="1"/>
  <c r="Q131" i="1"/>
  <c r="Q132" i="1"/>
  <c r="Q133" i="1"/>
  <c r="E134" i="1"/>
  <c r="F134" i="1"/>
  <c r="Q134" i="1"/>
  <c r="Q135" i="1"/>
  <c r="Q136" i="1"/>
  <c r="E137" i="1"/>
  <c r="F137" i="1"/>
  <c r="G137" i="1"/>
  <c r="I137" i="1"/>
  <c r="Q137" i="1"/>
  <c r="Q138" i="1"/>
  <c r="E139" i="1"/>
  <c r="F139" i="1"/>
  <c r="Q139" i="1"/>
  <c r="E140" i="1"/>
  <c r="F140" i="1"/>
  <c r="G140" i="1"/>
  <c r="I140" i="1"/>
  <c r="Q140" i="1"/>
  <c r="Q141" i="1"/>
  <c r="E142" i="1"/>
  <c r="F142" i="1"/>
  <c r="G142" i="1"/>
  <c r="I142" i="1"/>
  <c r="Q142" i="1"/>
  <c r="E143" i="1"/>
  <c r="F143" i="1"/>
  <c r="Q143" i="1"/>
  <c r="E144" i="1"/>
  <c r="F144" i="1"/>
  <c r="Q144" i="1"/>
  <c r="Q145" i="1"/>
  <c r="Q146" i="1"/>
  <c r="E147" i="1"/>
  <c r="F147" i="1"/>
  <c r="Q147" i="1"/>
  <c r="Q148" i="1"/>
  <c r="E149" i="1"/>
  <c r="F149" i="1"/>
  <c r="U149" i="1"/>
  <c r="I149" i="1"/>
  <c r="Q149" i="1"/>
  <c r="E150" i="1"/>
  <c r="F150" i="1"/>
  <c r="Q150" i="1"/>
  <c r="Q151" i="1"/>
  <c r="Q152" i="1"/>
  <c r="E153" i="1"/>
  <c r="F153" i="1"/>
  <c r="Q153" i="1"/>
  <c r="Q154" i="1"/>
  <c r="E155" i="1"/>
  <c r="F155" i="1"/>
  <c r="Q155" i="1"/>
  <c r="Q156" i="1"/>
  <c r="E157" i="1"/>
  <c r="F157" i="1"/>
  <c r="Q157" i="1"/>
  <c r="Q158" i="1"/>
  <c r="E159" i="1"/>
  <c r="F159" i="1"/>
  <c r="Q159" i="1"/>
  <c r="Q160" i="1"/>
  <c r="Q161" i="1"/>
  <c r="E162" i="1"/>
  <c r="F162" i="1"/>
  <c r="Q162" i="1"/>
  <c r="Q163" i="1"/>
  <c r="E164" i="1"/>
  <c r="F164" i="1"/>
  <c r="Q164" i="1"/>
  <c r="Q165" i="1"/>
  <c r="E166" i="1"/>
  <c r="F166" i="1"/>
  <c r="Q166" i="1"/>
  <c r="Q167" i="1"/>
  <c r="E168" i="1"/>
  <c r="F168" i="1"/>
  <c r="Q168" i="1"/>
  <c r="Q169" i="1"/>
  <c r="E170" i="1"/>
  <c r="F170" i="1"/>
  <c r="Q170" i="1"/>
  <c r="Q171" i="1"/>
  <c r="E172" i="1"/>
  <c r="F172" i="1"/>
  <c r="U172" i="1"/>
  <c r="Q172" i="1"/>
  <c r="E173" i="1"/>
  <c r="F173" i="1"/>
  <c r="U173" i="1"/>
  <c r="Q173" i="1"/>
  <c r="Q174" i="1"/>
  <c r="E175" i="1"/>
  <c r="F175" i="1"/>
  <c r="Q175" i="1"/>
  <c r="Q176" i="1"/>
  <c r="E177" i="1"/>
  <c r="F177" i="1"/>
  <c r="Q177" i="1"/>
  <c r="Q178" i="1"/>
  <c r="E179" i="1"/>
  <c r="F179" i="1"/>
  <c r="Q179" i="1"/>
  <c r="Q180" i="1"/>
  <c r="E181" i="1"/>
  <c r="F181" i="1"/>
  <c r="Q181" i="1"/>
  <c r="Q182" i="1"/>
  <c r="E183" i="1"/>
  <c r="F183" i="1"/>
  <c r="Q183" i="1"/>
  <c r="Q184" i="1"/>
  <c r="E185" i="1"/>
  <c r="F185" i="1"/>
  <c r="Q185" i="1"/>
  <c r="Q186" i="1"/>
  <c r="E187" i="1"/>
  <c r="F187" i="1"/>
  <c r="Q187" i="1"/>
  <c r="Q188" i="1"/>
  <c r="E189" i="1"/>
  <c r="F189" i="1"/>
  <c r="Q189" i="1"/>
  <c r="Q190" i="1"/>
  <c r="E191" i="1"/>
  <c r="F191" i="1"/>
  <c r="Q191" i="1"/>
  <c r="Q192" i="1"/>
  <c r="E193" i="1"/>
  <c r="F193" i="1"/>
  <c r="Q193" i="1"/>
  <c r="Q194" i="1"/>
  <c r="E195" i="1"/>
  <c r="F195" i="1"/>
  <c r="Q195" i="1"/>
  <c r="Q196" i="1"/>
  <c r="E197" i="1"/>
  <c r="F197" i="1"/>
  <c r="Q197" i="1"/>
  <c r="Q198" i="1"/>
  <c r="E199" i="1"/>
  <c r="F199" i="1"/>
  <c r="Q199" i="1"/>
  <c r="Q200" i="1"/>
  <c r="E201" i="1"/>
  <c r="F201" i="1"/>
  <c r="U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K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I213" i="1"/>
  <c r="Q213" i="1"/>
  <c r="E214" i="1"/>
  <c r="F214" i="1"/>
  <c r="G214" i="1"/>
  <c r="I214" i="1"/>
  <c r="Q214" i="1"/>
  <c r="E215" i="1"/>
  <c r="F215" i="1"/>
  <c r="G215" i="1"/>
  <c r="K215" i="1"/>
  <c r="Q215" i="1"/>
  <c r="E216" i="1"/>
  <c r="F216" i="1"/>
  <c r="G216" i="1"/>
  <c r="K216" i="1"/>
  <c r="Q216" i="1"/>
  <c r="E217" i="1"/>
  <c r="F217" i="1"/>
  <c r="G217" i="1"/>
  <c r="K217" i="1"/>
  <c r="Q217" i="1"/>
  <c r="E218" i="1"/>
  <c r="F218" i="1"/>
  <c r="G218" i="1"/>
  <c r="K218" i="1"/>
  <c r="Q218" i="1"/>
  <c r="E219" i="1"/>
  <c r="F219" i="1"/>
  <c r="G219" i="1"/>
  <c r="K219" i="1"/>
  <c r="Q219" i="1"/>
  <c r="E152" i="1"/>
  <c r="F152" i="1"/>
  <c r="G152" i="1"/>
  <c r="J152" i="1"/>
  <c r="E146" i="1"/>
  <c r="F146" i="1"/>
  <c r="G146" i="1"/>
  <c r="I146" i="1"/>
  <c r="E129" i="1"/>
  <c r="F129" i="1"/>
  <c r="G129" i="1"/>
  <c r="J129" i="1"/>
  <c r="G199" i="1"/>
  <c r="K199" i="1"/>
  <c r="E198" i="1"/>
  <c r="F198" i="1"/>
  <c r="G198" i="1"/>
  <c r="K198" i="1"/>
  <c r="G195" i="1"/>
  <c r="K195" i="1"/>
  <c r="E194" i="1"/>
  <c r="F194" i="1"/>
  <c r="G194" i="1"/>
  <c r="K194" i="1"/>
  <c r="G191" i="1"/>
  <c r="J191" i="1"/>
  <c r="E190" i="1"/>
  <c r="F190" i="1"/>
  <c r="G190" i="1"/>
  <c r="G187" i="1"/>
  <c r="J187" i="1"/>
  <c r="E186" i="1"/>
  <c r="F186" i="1"/>
  <c r="G186" i="1"/>
  <c r="J186" i="1"/>
  <c r="G183" i="1"/>
  <c r="K183" i="1"/>
  <c r="E182" i="1"/>
  <c r="F182" i="1"/>
  <c r="G182" i="1"/>
  <c r="J182" i="1"/>
  <c r="G179" i="1"/>
  <c r="J179" i="1"/>
  <c r="E178" i="1"/>
  <c r="F178" i="1"/>
  <c r="G178" i="1"/>
  <c r="J178" i="1"/>
  <c r="G175" i="1"/>
  <c r="J175" i="1"/>
  <c r="E174" i="1"/>
  <c r="F174" i="1"/>
  <c r="G174" i="1"/>
  <c r="K174" i="1"/>
  <c r="E171" i="1"/>
  <c r="F171" i="1"/>
  <c r="G171" i="1"/>
  <c r="I171" i="1"/>
  <c r="G168" i="1"/>
  <c r="I168" i="1"/>
  <c r="E167" i="1"/>
  <c r="F167" i="1"/>
  <c r="G167" i="1"/>
  <c r="J167" i="1"/>
  <c r="G164" i="1"/>
  <c r="J164" i="1"/>
  <c r="E163" i="1"/>
  <c r="F163" i="1"/>
  <c r="G163" i="1"/>
  <c r="J163" i="1"/>
  <c r="E160" i="1"/>
  <c r="F160" i="1"/>
  <c r="G157" i="1"/>
  <c r="I157" i="1"/>
  <c r="E156" i="1"/>
  <c r="F156" i="1"/>
  <c r="G156" i="1"/>
  <c r="I156" i="1"/>
  <c r="G153" i="1"/>
  <c r="K153" i="1"/>
  <c r="G147" i="1"/>
  <c r="I147" i="1"/>
  <c r="E141" i="1"/>
  <c r="F141" i="1"/>
  <c r="G141" i="1"/>
  <c r="I141" i="1"/>
  <c r="G139" i="1"/>
  <c r="I139" i="1"/>
  <c r="E138" i="1"/>
  <c r="F138" i="1"/>
  <c r="G138" i="1"/>
  <c r="I138" i="1"/>
  <c r="E135" i="1"/>
  <c r="F135" i="1"/>
  <c r="G135" i="1"/>
  <c r="I135" i="1"/>
  <c r="E132" i="1"/>
  <c r="F132" i="1"/>
  <c r="G132" i="1"/>
  <c r="I132" i="1"/>
  <c r="G130" i="1"/>
  <c r="I130" i="1"/>
  <c r="E123" i="1"/>
  <c r="F123" i="1"/>
  <c r="E119" i="1"/>
  <c r="F119" i="1"/>
  <c r="E115" i="1"/>
  <c r="F115" i="1"/>
  <c r="E111" i="1"/>
  <c r="F111" i="1"/>
  <c r="E107" i="1"/>
  <c r="F107" i="1"/>
  <c r="E103" i="1"/>
  <c r="F103" i="1"/>
  <c r="E99" i="1"/>
  <c r="F99" i="1"/>
  <c r="E95" i="1"/>
  <c r="F95" i="1"/>
  <c r="E91" i="1"/>
  <c r="F91" i="1"/>
  <c r="E87" i="1"/>
  <c r="F87" i="1"/>
  <c r="E83" i="1"/>
  <c r="F83" i="1"/>
  <c r="E79" i="1"/>
  <c r="F79" i="1"/>
  <c r="E75" i="1"/>
  <c r="F75" i="1"/>
  <c r="E71" i="1"/>
  <c r="F71" i="1"/>
  <c r="E67" i="1"/>
  <c r="F67" i="1"/>
  <c r="E63" i="1"/>
  <c r="F6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31" i="1"/>
  <c r="F31" i="1"/>
  <c r="E27" i="1"/>
  <c r="F27" i="1"/>
  <c r="E23" i="1"/>
  <c r="F23" i="1"/>
  <c r="G58" i="1"/>
  <c r="I58" i="1"/>
  <c r="G50" i="1"/>
  <c r="I50" i="1"/>
  <c r="G42" i="1"/>
  <c r="I42" i="1"/>
  <c r="G34" i="1"/>
  <c r="J34" i="1"/>
  <c r="G26" i="1"/>
  <c r="I26" i="1"/>
  <c r="G22" i="1"/>
  <c r="J22" i="1"/>
  <c r="G108" i="1"/>
  <c r="J108" i="1"/>
  <c r="E136" i="1"/>
  <c r="F136" i="1"/>
  <c r="G136" i="1"/>
  <c r="I136" i="1"/>
  <c r="E133" i="1"/>
  <c r="F133" i="1"/>
  <c r="G133" i="1"/>
  <c r="J133" i="1"/>
  <c r="G131" i="1"/>
  <c r="I131" i="1"/>
  <c r="G124" i="1"/>
  <c r="I124" i="1"/>
  <c r="G92" i="1"/>
  <c r="I92" i="1"/>
  <c r="G36" i="1"/>
  <c r="J36" i="1"/>
  <c r="E200" i="1"/>
  <c r="F200" i="1"/>
  <c r="G200" i="1"/>
  <c r="J200" i="1"/>
  <c r="G197" i="1"/>
  <c r="K197" i="1"/>
  <c r="E196" i="1"/>
  <c r="F196" i="1"/>
  <c r="G196" i="1"/>
  <c r="K196" i="1"/>
  <c r="G193" i="1"/>
  <c r="K193" i="1"/>
  <c r="E192" i="1"/>
  <c r="F192" i="1"/>
  <c r="G192" i="1"/>
  <c r="J192" i="1"/>
  <c r="G189" i="1"/>
  <c r="J189" i="1"/>
  <c r="E188" i="1"/>
  <c r="F188" i="1"/>
  <c r="G188" i="1"/>
  <c r="J188" i="1"/>
  <c r="G185" i="1"/>
  <c r="K185" i="1"/>
  <c r="E184" i="1"/>
  <c r="F184" i="1"/>
  <c r="G184" i="1"/>
  <c r="J184" i="1"/>
  <c r="G181" i="1"/>
  <c r="J181" i="1"/>
  <c r="E180" i="1"/>
  <c r="F180" i="1"/>
  <c r="G180" i="1"/>
  <c r="J180" i="1"/>
  <c r="G177" i="1"/>
  <c r="J177" i="1"/>
  <c r="E176" i="1"/>
  <c r="F176" i="1"/>
  <c r="G176" i="1"/>
  <c r="K176" i="1"/>
  <c r="G170" i="1"/>
  <c r="I170" i="1"/>
  <c r="E169" i="1"/>
  <c r="F169" i="1"/>
  <c r="G169" i="1"/>
  <c r="I169" i="1"/>
  <c r="G166" i="1"/>
  <c r="I166" i="1"/>
  <c r="E165" i="1"/>
  <c r="F165" i="1"/>
  <c r="G165" i="1"/>
  <c r="I165" i="1"/>
  <c r="G162" i="1"/>
  <c r="J162" i="1"/>
  <c r="E161" i="1"/>
  <c r="F161" i="1"/>
  <c r="G161" i="1"/>
  <c r="I161" i="1"/>
  <c r="G159" i="1"/>
  <c r="I159" i="1"/>
  <c r="E158" i="1"/>
  <c r="F158" i="1"/>
  <c r="G158" i="1"/>
  <c r="I158" i="1"/>
  <c r="G155" i="1"/>
  <c r="I155" i="1"/>
  <c r="E154" i="1"/>
  <c r="F154" i="1"/>
  <c r="G154" i="1"/>
  <c r="I154" i="1"/>
  <c r="E151" i="1"/>
  <c r="F151" i="1"/>
  <c r="G151" i="1"/>
  <c r="J151" i="1"/>
  <c r="E148" i="1"/>
  <c r="F148" i="1"/>
  <c r="G148" i="1"/>
  <c r="J148" i="1"/>
  <c r="E145" i="1"/>
  <c r="F145" i="1"/>
  <c r="G145" i="1"/>
  <c r="I145" i="1"/>
  <c r="G143" i="1"/>
  <c r="I143" i="1"/>
  <c r="G134" i="1"/>
  <c r="I134" i="1"/>
  <c r="E126" i="1"/>
  <c r="F126" i="1"/>
  <c r="G126" i="1"/>
  <c r="I126" i="1"/>
  <c r="E124" i="1"/>
  <c r="F124" i="1"/>
  <c r="E122" i="1"/>
  <c r="F122" i="1"/>
  <c r="G122" i="1"/>
  <c r="J122" i="1"/>
  <c r="E120" i="1"/>
  <c r="F120" i="1"/>
  <c r="G120" i="1"/>
  <c r="J120" i="1"/>
  <c r="E118" i="1"/>
  <c r="F118" i="1"/>
  <c r="G118" i="1"/>
  <c r="I118" i="1"/>
  <c r="E116" i="1"/>
  <c r="F116" i="1"/>
  <c r="G116" i="1"/>
  <c r="I116" i="1"/>
  <c r="E114" i="1"/>
  <c r="F114" i="1"/>
  <c r="G114" i="1"/>
  <c r="J114" i="1"/>
  <c r="E112" i="1"/>
  <c r="F112" i="1"/>
  <c r="G112" i="1"/>
  <c r="I112" i="1"/>
  <c r="E110" i="1"/>
  <c r="F110" i="1"/>
  <c r="G110" i="1"/>
  <c r="I110" i="1"/>
  <c r="E108" i="1"/>
  <c r="F108" i="1"/>
  <c r="E106" i="1"/>
  <c r="F106" i="1"/>
  <c r="G106" i="1"/>
  <c r="I106" i="1"/>
  <c r="E104" i="1"/>
  <c r="F104" i="1"/>
  <c r="G104" i="1"/>
  <c r="I104" i="1"/>
  <c r="E102" i="1"/>
  <c r="F102" i="1"/>
  <c r="G102" i="1"/>
  <c r="I102" i="1"/>
  <c r="E100" i="1"/>
  <c r="F100" i="1"/>
  <c r="G100" i="1"/>
  <c r="I100" i="1"/>
  <c r="E98" i="1"/>
  <c r="F98" i="1"/>
  <c r="G98" i="1"/>
  <c r="I98" i="1"/>
  <c r="E96" i="1"/>
  <c r="F96" i="1"/>
  <c r="G96" i="1"/>
  <c r="I96" i="1"/>
  <c r="E94" i="1"/>
  <c r="F94" i="1"/>
  <c r="G94" i="1"/>
  <c r="I94" i="1"/>
  <c r="E92" i="1"/>
  <c r="F92" i="1"/>
  <c r="E90" i="1"/>
  <c r="F90" i="1"/>
  <c r="G90" i="1"/>
  <c r="I90" i="1"/>
  <c r="E88" i="1"/>
  <c r="F88" i="1"/>
  <c r="G88" i="1"/>
  <c r="I88" i="1"/>
  <c r="E86" i="1"/>
  <c r="F86" i="1"/>
  <c r="G86" i="1"/>
  <c r="I86" i="1"/>
  <c r="E84" i="1"/>
  <c r="F84" i="1"/>
  <c r="G84" i="1"/>
  <c r="I84" i="1"/>
  <c r="E82" i="1"/>
  <c r="F82" i="1"/>
  <c r="G82" i="1"/>
  <c r="I82" i="1"/>
  <c r="E80" i="1"/>
  <c r="F80" i="1"/>
  <c r="G80" i="1"/>
  <c r="I80" i="1"/>
  <c r="E78" i="1"/>
  <c r="F78" i="1"/>
  <c r="G78" i="1"/>
  <c r="I78" i="1"/>
  <c r="E76" i="1"/>
  <c r="F76" i="1"/>
  <c r="G76" i="1"/>
  <c r="I76" i="1"/>
  <c r="E74" i="1"/>
  <c r="F74" i="1"/>
  <c r="G74" i="1"/>
  <c r="I74" i="1"/>
  <c r="E72" i="1"/>
  <c r="F72" i="1"/>
  <c r="G72" i="1"/>
  <c r="I72" i="1"/>
  <c r="E70" i="1"/>
  <c r="F70" i="1"/>
  <c r="G70" i="1"/>
  <c r="I70" i="1"/>
  <c r="E68" i="1"/>
  <c r="F68" i="1"/>
  <c r="G68" i="1"/>
  <c r="I68" i="1"/>
  <c r="E66" i="1"/>
  <c r="F66" i="1"/>
  <c r="G66" i="1"/>
  <c r="I66" i="1"/>
  <c r="E64" i="1"/>
  <c r="F64" i="1"/>
  <c r="G64" i="1"/>
  <c r="I64" i="1"/>
  <c r="E62" i="1"/>
  <c r="F62" i="1"/>
  <c r="G62" i="1"/>
  <c r="I62" i="1"/>
  <c r="E60" i="1"/>
  <c r="F60" i="1"/>
  <c r="G60" i="1"/>
  <c r="I60" i="1"/>
  <c r="E58" i="1"/>
  <c r="F58" i="1"/>
  <c r="E56" i="1"/>
  <c r="F56" i="1"/>
  <c r="G56" i="1"/>
  <c r="I56" i="1"/>
  <c r="E54" i="1"/>
  <c r="F54" i="1"/>
  <c r="G54" i="1"/>
  <c r="I54" i="1"/>
  <c r="E52" i="1"/>
  <c r="F52" i="1"/>
  <c r="G52" i="1"/>
  <c r="I52" i="1"/>
  <c r="E50" i="1"/>
  <c r="F50" i="1"/>
  <c r="E48" i="1"/>
  <c r="F48" i="1"/>
  <c r="G48" i="1"/>
  <c r="I48" i="1"/>
  <c r="E46" i="1"/>
  <c r="F46" i="1"/>
  <c r="G46" i="1"/>
  <c r="I46" i="1"/>
  <c r="E44" i="1"/>
  <c r="F44" i="1"/>
  <c r="G44" i="1"/>
  <c r="I44" i="1"/>
  <c r="E42" i="1"/>
  <c r="F42" i="1"/>
  <c r="E40" i="1"/>
  <c r="F40" i="1"/>
  <c r="G40" i="1"/>
  <c r="I40" i="1"/>
  <c r="E38" i="1"/>
  <c r="F38" i="1"/>
  <c r="G38" i="1"/>
  <c r="J38" i="1"/>
  <c r="E36" i="1"/>
  <c r="F36" i="1"/>
  <c r="E34" i="1"/>
  <c r="F34" i="1"/>
  <c r="E32" i="1"/>
  <c r="F32" i="1"/>
  <c r="G32" i="1"/>
  <c r="I32" i="1"/>
  <c r="E30" i="1"/>
  <c r="F30" i="1"/>
  <c r="G30" i="1"/>
  <c r="I30" i="1"/>
  <c r="E28" i="1"/>
  <c r="F28" i="1"/>
  <c r="G28" i="1"/>
  <c r="J28" i="1"/>
  <c r="E26" i="1"/>
  <c r="F26" i="1"/>
  <c r="E24" i="1"/>
  <c r="F24" i="1"/>
  <c r="G24" i="1"/>
  <c r="J24" i="1"/>
  <c r="E21" i="1"/>
  <c r="F21" i="1"/>
  <c r="G27" i="1"/>
  <c r="J27" i="1"/>
  <c r="E29" i="1"/>
  <c r="F29" i="1"/>
  <c r="G29" i="1"/>
  <c r="I29" i="1"/>
  <c r="G35" i="1"/>
  <c r="J35" i="1"/>
  <c r="E37" i="1"/>
  <c r="F37" i="1"/>
  <c r="G37" i="1"/>
  <c r="I37" i="1"/>
  <c r="G43" i="1"/>
  <c r="I43" i="1"/>
  <c r="E45" i="1"/>
  <c r="F45" i="1"/>
  <c r="G45" i="1"/>
  <c r="I45" i="1"/>
  <c r="G51" i="1"/>
  <c r="I51" i="1"/>
  <c r="E53" i="1"/>
  <c r="F53" i="1"/>
  <c r="G53" i="1"/>
  <c r="I53" i="1"/>
  <c r="G59" i="1"/>
  <c r="I59" i="1"/>
  <c r="E61" i="1"/>
  <c r="F61" i="1"/>
  <c r="G61" i="1"/>
  <c r="I61" i="1"/>
  <c r="G67" i="1"/>
  <c r="I67" i="1"/>
  <c r="E69" i="1"/>
  <c r="F69" i="1"/>
  <c r="G69" i="1"/>
  <c r="I69" i="1"/>
  <c r="G75" i="1"/>
  <c r="I75" i="1"/>
  <c r="E77" i="1"/>
  <c r="F77" i="1"/>
  <c r="G77" i="1"/>
  <c r="I77" i="1"/>
  <c r="G83" i="1"/>
  <c r="I83" i="1"/>
  <c r="E85" i="1"/>
  <c r="F85" i="1"/>
  <c r="G85" i="1"/>
  <c r="I85" i="1"/>
  <c r="G91" i="1"/>
  <c r="I91" i="1"/>
  <c r="E93" i="1"/>
  <c r="F93" i="1"/>
  <c r="G93" i="1"/>
  <c r="I93" i="1"/>
  <c r="G99" i="1"/>
  <c r="I99" i="1"/>
  <c r="E101" i="1"/>
  <c r="F101" i="1"/>
  <c r="G101" i="1"/>
  <c r="I101" i="1"/>
  <c r="G107" i="1"/>
  <c r="I107" i="1"/>
  <c r="E109" i="1"/>
  <c r="F109" i="1"/>
  <c r="G109" i="1"/>
  <c r="I109" i="1"/>
  <c r="G115" i="1"/>
  <c r="J115" i="1"/>
  <c r="E117" i="1"/>
  <c r="F117" i="1"/>
  <c r="G117" i="1"/>
  <c r="J117" i="1"/>
  <c r="G123" i="1"/>
  <c r="I123" i="1"/>
  <c r="E125" i="1"/>
  <c r="F125" i="1"/>
  <c r="G125" i="1"/>
  <c r="I125" i="1"/>
  <c r="E128" i="1"/>
  <c r="F128" i="1"/>
  <c r="G128" i="1"/>
  <c r="J128" i="1"/>
  <c r="G23" i="1"/>
  <c r="J23" i="1"/>
  <c r="E25" i="1"/>
  <c r="F25" i="1"/>
  <c r="G25" i="1"/>
  <c r="J25" i="1"/>
  <c r="G31" i="1"/>
  <c r="I31" i="1"/>
  <c r="E33" i="1"/>
  <c r="F33" i="1"/>
  <c r="G33" i="1"/>
  <c r="J33" i="1"/>
  <c r="G39" i="1"/>
  <c r="J39" i="1"/>
  <c r="E41" i="1"/>
  <c r="F41" i="1"/>
  <c r="G41" i="1"/>
  <c r="J41" i="1"/>
  <c r="G47" i="1"/>
  <c r="I47" i="1"/>
  <c r="E49" i="1"/>
  <c r="F49" i="1"/>
  <c r="G55" i="1"/>
  <c r="I55" i="1"/>
  <c r="E57" i="1"/>
  <c r="F57" i="1"/>
  <c r="G63" i="1"/>
  <c r="I63" i="1"/>
  <c r="E65" i="1"/>
  <c r="F65" i="1"/>
  <c r="G71" i="1"/>
  <c r="I71" i="1"/>
  <c r="E73" i="1"/>
  <c r="F73" i="1"/>
  <c r="G73" i="1"/>
  <c r="I73" i="1"/>
  <c r="G79" i="1"/>
  <c r="I79" i="1"/>
  <c r="E81" i="1"/>
  <c r="F81" i="1"/>
  <c r="G81" i="1"/>
  <c r="I81" i="1"/>
  <c r="G87" i="1"/>
  <c r="I87" i="1"/>
  <c r="E89" i="1"/>
  <c r="F89" i="1"/>
  <c r="G89" i="1"/>
  <c r="I89" i="1"/>
  <c r="G95" i="1"/>
  <c r="I95" i="1"/>
  <c r="E97" i="1"/>
  <c r="F97" i="1"/>
  <c r="G97" i="1"/>
  <c r="I97" i="1"/>
  <c r="G103" i="1"/>
  <c r="I103" i="1"/>
  <c r="E105" i="1"/>
  <c r="F105" i="1"/>
  <c r="G105" i="1"/>
  <c r="I105" i="1"/>
  <c r="G111" i="1"/>
  <c r="I111" i="1"/>
  <c r="E113" i="1"/>
  <c r="F113" i="1"/>
  <c r="G113" i="1"/>
  <c r="I113" i="1"/>
  <c r="G119" i="1"/>
  <c r="I119" i="1"/>
  <c r="E121" i="1"/>
  <c r="F121" i="1"/>
  <c r="G121" i="1"/>
  <c r="I121" i="1"/>
  <c r="Z24" i="2"/>
  <c r="G150" i="1"/>
  <c r="I150" i="1"/>
  <c r="G144" i="1"/>
  <c r="I144" i="1"/>
  <c r="E127" i="1"/>
  <c r="F127" i="1"/>
  <c r="G127" i="1"/>
  <c r="J127" i="1"/>
  <c r="G65" i="1"/>
  <c r="I65" i="1"/>
  <c r="G57" i="1"/>
  <c r="I57" i="1"/>
  <c r="G49" i="1"/>
  <c r="I49" i="1"/>
  <c r="G21" i="1"/>
  <c r="J21" i="1"/>
  <c r="Z66" i="2"/>
  <c r="Z49" i="2"/>
  <c r="G62" i="2"/>
  <c r="Z62" i="2"/>
  <c r="G106" i="2"/>
  <c r="AC83" i="2"/>
  <c r="AF83" i="2"/>
  <c r="I83" i="2"/>
  <c r="Z31" i="2"/>
  <c r="G75" i="2"/>
  <c r="G77" i="2"/>
  <c r="AC42" i="2"/>
  <c r="G79" i="2"/>
  <c r="I91" i="2"/>
  <c r="AC91" i="2"/>
  <c r="AF91" i="2"/>
  <c r="G44" i="2"/>
  <c r="G51" i="2"/>
  <c r="AF66" i="2"/>
  <c r="G82" i="2"/>
  <c r="AC69" i="2"/>
  <c r="Z119" i="2"/>
  <c r="G113" i="2"/>
  <c r="AF113" i="2" s="1"/>
  <c r="AF112" i="2"/>
  <c r="Z91" i="2"/>
  <c r="AF69" i="2"/>
  <c r="G97" i="2"/>
  <c r="G125" i="2"/>
  <c r="Z135" i="2"/>
  <c r="G131" i="2"/>
  <c r="G140" i="2"/>
  <c r="G89" i="2"/>
  <c r="G110" i="2"/>
  <c r="Z131" i="2"/>
  <c r="G158" i="2"/>
  <c r="Z165" i="2"/>
  <c r="G211" i="2"/>
  <c r="Z211" i="2"/>
  <c r="Z168" i="2"/>
  <c r="G206" i="2"/>
  <c r="AC206" i="2" s="1"/>
  <c r="Z206" i="2"/>
  <c r="Z139" i="2"/>
  <c r="G217" i="2"/>
  <c r="Z217" i="2"/>
  <c r="G199" i="2"/>
  <c r="Z196" i="2"/>
  <c r="G196" i="2"/>
  <c r="Z191" i="2"/>
  <c r="G191" i="2"/>
  <c r="AF191" i="2" s="1"/>
  <c r="G179" i="2"/>
  <c r="E202" i="2"/>
  <c r="F202" i="2" s="1"/>
  <c r="G202" i="2" s="1"/>
  <c r="E218" i="2"/>
  <c r="F218" i="2" s="1"/>
  <c r="Z218" i="2" s="1"/>
  <c r="AB2" i="2"/>
  <c r="G222" i="2"/>
  <c r="E221" i="2"/>
  <c r="F221" i="2" s="1"/>
  <c r="G221" i="2" s="1"/>
  <c r="E204" i="2"/>
  <c r="F204" i="2" s="1"/>
  <c r="G218" i="2"/>
  <c r="E219" i="2"/>
  <c r="F219" i="2" s="1"/>
  <c r="E203" i="2"/>
  <c r="F203" i="2" s="1"/>
  <c r="G203" i="2" s="1"/>
  <c r="E208" i="2"/>
  <c r="F208" i="2" s="1"/>
  <c r="E220" i="2"/>
  <c r="F220" i="2" s="1"/>
  <c r="G220" i="2" s="1"/>
  <c r="AC220" i="2" s="1"/>
  <c r="AY9" i="2"/>
  <c r="AY2" i="2"/>
  <c r="AB12" i="2"/>
  <c r="AY6" i="2"/>
  <c r="AB11" i="2"/>
  <c r="AY5" i="2"/>
  <c r="K220" i="2"/>
  <c r="I110" i="2"/>
  <c r="AC106" i="2"/>
  <c r="AF106" i="2"/>
  <c r="I106" i="2"/>
  <c r="AF125" i="2"/>
  <c r="I125" i="2"/>
  <c r="AC125" i="2"/>
  <c r="AC168" i="2"/>
  <c r="I168" i="2"/>
  <c r="I206" i="2"/>
  <c r="AF206" i="2"/>
  <c r="AC211" i="2"/>
  <c r="AF211" i="2"/>
  <c r="I211" i="2"/>
  <c r="I119" i="2"/>
  <c r="AC119" i="2"/>
  <c r="AF119" i="2"/>
  <c r="K222" i="2"/>
  <c r="AF222" i="2"/>
  <c r="AC222" i="2"/>
  <c r="AF196" i="2"/>
  <c r="K196" i="2"/>
  <c r="AC196" i="2"/>
  <c r="AC131" i="2"/>
  <c r="AF131" i="2"/>
  <c r="I131" i="2"/>
  <c r="AF135" i="2"/>
  <c r="AC135" i="2"/>
  <c r="I77" i="2"/>
  <c r="AC77" i="2"/>
  <c r="AF77" i="2"/>
  <c r="AC31" i="2"/>
  <c r="AF62" i="2"/>
  <c r="I62" i="2"/>
  <c r="AC62" i="2"/>
  <c r="AC82" i="2"/>
  <c r="I82" i="2"/>
  <c r="AF82" i="2"/>
  <c r="AF51" i="2"/>
  <c r="I51" i="2"/>
  <c r="AC51" i="2"/>
  <c r="I158" i="2"/>
  <c r="I75" i="2"/>
  <c r="AC75" i="2"/>
  <c r="AF75" i="2"/>
  <c r="AC49" i="2"/>
  <c r="I49" i="2"/>
  <c r="AF49" i="2"/>
  <c r="AF218" i="2"/>
  <c r="AF179" i="2"/>
  <c r="J179" i="2"/>
  <c r="AC179" i="2"/>
  <c r="J191" i="2"/>
  <c r="AC191" i="2"/>
  <c r="I217" i="2"/>
  <c r="AC217" i="2"/>
  <c r="AF217" i="2"/>
  <c r="AF89" i="2"/>
  <c r="I89" i="2"/>
  <c r="AC89" i="2"/>
  <c r="AC140" i="2"/>
  <c r="AF140" i="2"/>
  <c r="I140" i="2"/>
  <c r="AF79" i="2"/>
  <c r="I79" i="2"/>
  <c r="AC79" i="2"/>
  <c r="J190" i="1"/>
  <c r="C12" i="1"/>
  <c r="C11" i="1"/>
  <c r="G223" i="2" l="1"/>
  <c r="AU223" i="2"/>
  <c r="Z223" i="2"/>
  <c r="J24" i="2"/>
  <c r="AC24" i="2"/>
  <c r="AF24" i="2"/>
  <c r="G212" i="2"/>
  <c r="Z212" i="2"/>
  <c r="Z185" i="2"/>
  <c r="G185" i="2"/>
  <c r="AC148" i="2"/>
  <c r="AF148" i="2"/>
  <c r="J148" i="2"/>
  <c r="I165" i="2"/>
  <c r="AC165" i="2"/>
  <c r="AF165" i="2"/>
  <c r="Z187" i="2"/>
  <c r="G187" i="2"/>
  <c r="G35" i="2"/>
  <c r="AF35" i="2" s="1"/>
  <c r="Z35" i="2"/>
  <c r="I90" i="2"/>
  <c r="AC90" i="2"/>
  <c r="AF90" i="2"/>
  <c r="G116" i="2"/>
  <c r="AC116" i="2" s="1"/>
  <c r="Z116" i="2"/>
  <c r="G166" i="2"/>
  <c r="Z166" i="2"/>
  <c r="AU72" i="2"/>
  <c r="AT72" i="2" s="1"/>
  <c r="AS72" i="2" s="1"/>
  <c r="AR72" i="2" s="1"/>
  <c r="AQ72" i="2" s="1"/>
  <c r="AP72" i="2" s="1"/>
  <c r="AO72" i="2" s="1"/>
  <c r="AN72" i="2" s="1"/>
  <c r="AM72" i="2" s="1"/>
  <c r="AL72" i="2" s="1"/>
  <c r="AJ72" i="2" s="1"/>
  <c r="AU23" i="2"/>
  <c r="AU212" i="2"/>
  <c r="AU53" i="2"/>
  <c r="BL59" i="2"/>
  <c r="BK59" i="2" s="1"/>
  <c r="BJ59" i="2" s="1"/>
  <c r="BI59" i="2" s="1"/>
  <c r="BH59" i="2" s="1"/>
  <c r="BG59" i="2" s="1"/>
  <c r="BF59" i="2" s="1"/>
  <c r="BE59" i="2" s="1"/>
  <c r="BD59" i="2" s="1"/>
  <c r="BC59" i="2" s="1"/>
  <c r="AU109" i="2"/>
  <c r="AT109" i="2" s="1"/>
  <c r="AS109" i="2" s="1"/>
  <c r="AR109" i="2" s="1"/>
  <c r="BL46" i="2"/>
  <c r="AU113" i="2"/>
  <c r="AU130" i="2"/>
  <c r="AT130" i="2" s="1"/>
  <c r="AS130" i="2" s="1"/>
  <c r="AR130" i="2" s="1"/>
  <c r="AQ130" i="2" s="1"/>
  <c r="AP130" i="2" s="1"/>
  <c r="AO130" i="2" s="1"/>
  <c r="AN130" i="2" s="1"/>
  <c r="AM130" i="2" s="1"/>
  <c r="AL130" i="2" s="1"/>
  <c r="AK130" i="2" s="1"/>
  <c r="BL65" i="2"/>
  <c r="AU203" i="2"/>
  <c r="AT203" i="2" s="1"/>
  <c r="AS203" i="2" s="1"/>
  <c r="AR203" i="2" s="1"/>
  <c r="AQ203" i="2" s="1"/>
  <c r="AP203" i="2" s="1"/>
  <c r="AO203" i="2" s="1"/>
  <c r="AN203" i="2" s="1"/>
  <c r="AM203" i="2" s="1"/>
  <c r="AL203" i="2" s="1"/>
  <c r="AU112" i="2"/>
  <c r="AU149" i="2"/>
  <c r="AT149" i="2" s="1"/>
  <c r="AS149" i="2" s="1"/>
  <c r="AR149" i="2" s="1"/>
  <c r="AQ149" i="2" s="1"/>
  <c r="AP149" i="2" s="1"/>
  <c r="AO149" i="2" s="1"/>
  <c r="BL53" i="2"/>
  <c r="AU187" i="2"/>
  <c r="AU63" i="2"/>
  <c r="AT63" i="2" s="1"/>
  <c r="AS63" i="2" s="1"/>
  <c r="AR63" i="2" s="1"/>
  <c r="AQ63" i="2" s="1"/>
  <c r="AP63" i="2" s="1"/>
  <c r="AO63" i="2" s="1"/>
  <c r="AN63" i="2" s="1"/>
  <c r="AM63" i="2" s="1"/>
  <c r="AL63" i="2" s="1"/>
  <c r="BL28" i="2"/>
  <c r="BL20" i="2"/>
  <c r="BJ20" i="2" s="1"/>
  <c r="AU49" i="2"/>
  <c r="AT49" i="2" s="1"/>
  <c r="AS49" i="2" s="1"/>
  <c r="AR49" i="2" s="1"/>
  <c r="AQ49" i="2" s="1"/>
  <c r="AP49" i="2" s="1"/>
  <c r="AO49" i="2" s="1"/>
  <c r="AN49" i="2" s="1"/>
  <c r="AM49" i="2" s="1"/>
  <c r="AL49" i="2" s="1"/>
  <c r="AU35" i="2"/>
  <c r="AT35" i="2" s="1"/>
  <c r="AS35" i="2" s="1"/>
  <c r="AR35" i="2" s="1"/>
  <c r="AQ35" i="2" s="1"/>
  <c r="AP35" i="2" s="1"/>
  <c r="AO35" i="2" s="1"/>
  <c r="AN35" i="2" s="1"/>
  <c r="AM35" i="2" s="1"/>
  <c r="AL35" i="2" s="1"/>
  <c r="AK35" i="2" s="1"/>
  <c r="AU66" i="2"/>
  <c r="AT66" i="2" s="1"/>
  <c r="AS66" i="2" s="1"/>
  <c r="AR66" i="2" s="1"/>
  <c r="AQ66" i="2" s="1"/>
  <c r="AP66" i="2" s="1"/>
  <c r="AO66" i="2" s="1"/>
  <c r="AN66" i="2" s="1"/>
  <c r="AM66" i="2" s="1"/>
  <c r="AL66" i="2" s="1"/>
  <c r="AK66" i="2" s="1"/>
  <c r="AU68" i="2"/>
  <c r="AU103" i="2"/>
  <c r="AT103" i="2" s="1"/>
  <c r="AS103" i="2" s="1"/>
  <c r="AR103" i="2" s="1"/>
  <c r="AQ103" i="2" s="1"/>
  <c r="AP103" i="2" s="1"/>
  <c r="AO103" i="2" s="1"/>
  <c r="AN103" i="2" s="1"/>
  <c r="AM103" i="2" s="1"/>
  <c r="AL103" i="2" s="1"/>
  <c r="AJ103" i="2" s="1"/>
  <c r="AU84" i="2"/>
  <c r="AT84" i="2" s="1"/>
  <c r="AS84" i="2" s="1"/>
  <c r="AR84" i="2" s="1"/>
  <c r="AQ84" i="2" s="1"/>
  <c r="AP84" i="2" s="1"/>
  <c r="AO84" i="2" s="1"/>
  <c r="AN84" i="2" s="1"/>
  <c r="AM84" i="2" s="1"/>
  <c r="AL84" i="2" s="1"/>
  <c r="AI84" i="2" s="1"/>
  <c r="AU75" i="2"/>
  <c r="AT75" i="2" s="1"/>
  <c r="AS75" i="2" s="1"/>
  <c r="AR75" i="2" s="1"/>
  <c r="AQ75" i="2" s="1"/>
  <c r="AP75" i="2" s="1"/>
  <c r="AO75" i="2" s="1"/>
  <c r="AN75" i="2" s="1"/>
  <c r="AM75" i="2" s="1"/>
  <c r="AL75" i="2" s="1"/>
  <c r="AK75" i="2" s="1"/>
  <c r="AU94" i="2"/>
  <c r="AT94" i="2" s="1"/>
  <c r="AS94" i="2" s="1"/>
  <c r="AR94" i="2" s="1"/>
  <c r="BL67" i="2"/>
  <c r="BL55" i="2"/>
  <c r="AU197" i="2"/>
  <c r="AT197" i="2" s="1"/>
  <c r="AS197" i="2" s="1"/>
  <c r="AR197" i="2" s="1"/>
  <c r="AQ197" i="2" s="1"/>
  <c r="AP197" i="2" s="1"/>
  <c r="AO197" i="2" s="1"/>
  <c r="AN197" i="2" s="1"/>
  <c r="AM197" i="2" s="1"/>
  <c r="AL197" i="2" s="1"/>
  <c r="AJ197" i="2" s="1"/>
  <c r="AU51" i="2"/>
  <c r="AT51" i="2" s="1"/>
  <c r="AS51" i="2" s="1"/>
  <c r="AR51" i="2" s="1"/>
  <c r="AQ51" i="2" s="1"/>
  <c r="AP51" i="2" s="1"/>
  <c r="AO51" i="2" s="1"/>
  <c r="AN51" i="2" s="1"/>
  <c r="AM51" i="2" s="1"/>
  <c r="AL51" i="2" s="1"/>
  <c r="AF115" i="2"/>
  <c r="AC115" i="2"/>
  <c r="AF94" i="2"/>
  <c r="I94" i="2"/>
  <c r="AC94" i="2"/>
  <c r="AF221" i="2"/>
  <c r="K221" i="2"/>
  <c r="AC221" i="2"/>
  <c r="Z180" i="2"/>
  <c r="G180" i="2"/>
  <c r="AC180" i="2" s="1"/>
  <c r="Z197" i="2"/>
  <c r="G152" i="2"/>
  <c r="AC152" i="2" s="1"/>
  <c r="G23" i="2"/>
  <c r="AU184" i="2"/>
  <c r="AT184" i="2" s="1"/>
  <c r="AS184" i="2" s="1"/>
  <c r="AR184" i="2" s="1"/>
  <c r="AQ184" i="2" s="1"/>
  <c r="AP184" i="2" s="1"/>
  <c r="AO184" i="2" s="1"/>
  <c r="AN184" i="2" s="1"/>
  <c r="AM184" i="2" s="1"/>
  <c r="AL184" i="2" s="1"/>
  <c r="AB15" i="2"/>
  <c r="AU179" i="2" s="1"/>
  <c r="AU56" i="2"/>
  <c r="AT56" i="2" s="1"/>
  <c r="AU176" i="2"/>
  <c r="AT176" i="2" s="1"/>
  <c r="AU163" i="2"/>
  <c r="Z83" i="2"/>
  <c r="AU181" i="2"/>
  <c r="AT181" i="2" s="1"/>
  <c r="AS181" i="2" s="1"/>
  <c r="AR181" i="2" s="1"/>
  <c r="AQ181" i="2" s="1"/>
  <c r="AP181" i="2" s="1"/>
  <c r="AO181" i="2" s="1"/>
  <c r="AN181" i="2" s="1"/>
  <c r="AM181" i="2" s="1"/>
  <c r="AL181" i="2" s="1"/>
  <c r="AK181" i="2" s="1"/>
  <c r="Z210" i="2"/>
  <c r="Z94" i="2"/>
  <c r="Z173" i="2"/>
  <c r="AU39" i="2"/>
  <c r="AU144" i="2"/>
  <c r="G128" i="2"/>
  <c r="Z71" i="2"/>
  <c r="Z164" i="2"/>
  <c r="G164" i="2"/>
  <c r="AK103" i="2"/>
  <c r="AI103" i="2"/>
  <c r="G177" i="2"/>
  <c r="AC177" i="2" s="1"/>
  <c r="Z177" i="2"/>
  <c r="Z188" i="2"/>
  <c r="AU188" i="2"/>
  <c r="G188" i="2"/>
  <c r="AT179" i="2"/>
  <c r="AS179" i="2" s="1"/>
  <c r="AR179" i="2" s="1"/>
  <c r="AQ179" i="2" s="1"/>
  <c r="AP179" i="2" s="1"/>
  <c r="AO179" i="2" s="1"/>
  <c r="AN179" i="2" s="1"/>
  <c r="AM179" i="2" s="1"/>
  <c r="AL179" i="2" s="1"/>
  <c r="K199" i="2"/>
  <c r="AF199" i="2"/>
  <c r="AC199" i="2"/>
  <c r="Z195" i="2"/>
  <c r="G195" i="2"/>
  <c r="AU195" i="2"/>
  <c r="G183" i="2"/>
  <c r="Z183" i="2"/>
  <c r="AU183" i="2"/>
  <c r="BK20" i="2"/>
  <c r="AU70" i="2"/>
  <c r="Z70" i="2"/>
  <c r="G70" i="2"/>
  <c r="AF70" i="2" s="1"/>
  <c r="Z111" i="2"/>
  <c r="G111" i="2"/>
  <c r="Z170" i="2"/>
  <c r="G170" i="2"/>
  <c r="AU214" i="2"/>
  <c r="Z214" i="2"/>
  <c r="G214" i="2"/>
  <c r="Z160" i="2"/>
  <c r="AU160" i="2"/>
  <c r="Z41" i="2"/>
  <c r="G41" i="2"/>
  <c r="AU41" i="2"/>
  <c r="G59" i="2"/>
  <c r="Z59" i="2"/>
  <c r="Z65" i="2"/>
  <c r="G65" i="2"/>
  <c r="AU65" i="2"/>
  <c r="Z64" i="2"/>
  <c r="G64" i="2"/>
  <c r="AU64" i="2"/>
  <c r="AT64" i="2" s="1"/>
  <c r="AS64" i="2" s="1"/>
  <c r="AR64" i="2" s="1"/>
  <c r="AQ64" i="2" s="1"/>
  <c r="AP64" i="2" s="1"/>
  <c r="AO64" i="2" s="1"/>
  <c r="AN64" i="2" s="1"/>
  <c r="AM64" i="2" s="1"/>
  <c r="AL64" i="2" s="1"/>
  <c r="I138" i="2"/>
  <c r="AF138" i="2"/>
  <c r="AC138" i="2"/>
  <c r="Z55" i="2"/>
  <c r="G55" i="2"/>
  <c r="AU55" i="2"/>
  <c r="AT55" i="2" s="1"/>
  <c r="AS55" i="2" s="1"/>
  <c r="AR55" i="2" s="1"/>
  <c r="AQ55" i="2" s="1"/>
  <c r="AP55" i="2" s="1"/>
  <c r="AO55" i="2" s="1"/>
  <c r="AN55" i="2" s="1"/>
  <c r="AM55" i="2" s="1"/>
  <c r="AL55" i="2" s="1"/>
  <c r="Z88" i="2"/>
  <c r="G88" i="2"/>
  <c r="AU88" i="2"/>
  <c r="AS88" i="2" s="1"/>
  <c r="AR88" i="2" s="1"/>
  <c r="AQ88" i="2" s="1"/>
  <c r="AP88" i="2" s="1"/>
  <c r="AO88" i="2" s="1"/>
  <c r="AN88" i="2" s="1"/>
  <c r="AM88" i="2" s="1"/>
  <c r="AL88" i="2" s="1"/>
  <c r="I44" i="2"/>
  <c r="AC44" i="2"/>
  <c r="AF44" i="2"/>
  <c r="AF158" i="2"/>
  <c r="AC158" i="2"/>
  <c r="Z32" i="2"/>
  <c r="G32" i="2"/>
  <c r="AC32" i="2" s="1"/>
  <c r="AU40" i="2"/>
  <c r="AT40" i="2" s="1"/>
  <c r="AS40" i="2" s="1"/>
  <c r="AR40" i="2" s="1"/>
  <c r="AQ40" i="2" s="1"/>
  <c r="AP40" i="2" s="1"/>
  <c r="AO40" i="2" s="1"/>
  <c r="AN40" i="2" s="1"/>
  <c r="AM40" i="2" s="1"/>
  <c r="AL40" i="2" s="1"/>
  <c r="AK40" i="2" s="1"/>
  <c r="G40" i="2"/>
  <c r="Z40" i="2"/>
  <c r="Z86" i="2"/>
  <c r="G86" i="2"/>
  <c r="AU86" i="2"/>
  <c r="G67" i="2"/>
  <c r="AF67" i="2" s="1"/>
  <c r="Z67" i="2"/>
  <c r="AU67" i="2"/>
  <c r="AU138" i="2"/>
  <c r="Z138" i="2"/>
  <c r="Z216" i="2"/>
  <c r="AU216" i="2"/>
  <c r="AT216" i="2" s="1"/>
  <c r="AS216" i="2" s="1"/>
  <c r="AR216" i="2" s="1"/>
  <c r="AQ216" i="2" s="1"/>
  <c r="AP216" i="2" s="1"/>
  <c r="AO216" i="2" s="1"/>
  <c r="AN216" i="2" s="1"/>
  <c r="AM216" i="2" s="1"/>
  <c r="AL216" i="2" s="1"/>
  <c r="AI216" i="2" s="1"/>
  <c r="G216" i="2"/>
  <c r="U201" i="2"/>
  <c r="AU201" i="2"/>
  <c r="AT201" i="2" s="1"/>
  <c r="AS201" i="2" s="1"/>
  <c r="AR201" i="2" s="1"/>
  <c r="AQ201" i="2" s="1"/>
  <c r="AP201" i="2" s="1"/>
  <c r="AO201" i="2" s="1"/>
  <c r="AN201" i="2" s="1"/>
  <c r="AM201" i="2" s="1"/>
  <c r="AL201" i="2" s="1"/>
  <c r="Z182" i="2"/>
  <c r="G182" i="2"/>
  <c r="Z175" i="2"/>
  <c r="G175" i="2"/>
  <c r="AR163" i="2"/>
  <c r="AQ163" i="2" s="1"/>
  <c r="AP163" i="2" s="1"/>
  <c r="AO163" i="2" s="1"/>
  <c r="AN163" i="2" s="1"/>
  <c r="AM163" i="2" s="1"/>
  <c r="AL163" i="2" s="1"/>
  <c r="AT163" i="2"/>
  <c r="AS163" i="2" s="1"/>
  <c r="Z85" i="2"/>
  <c r="G85" i="2"/>
  <c r="AU85" i="2"/>
  <c r="G139" i="2"/>
  <c r="AC139" i="2" s="1"/>
  <c r="AU139" i="2"/>
  <c r="AT139" i="2" s="1"/>
  <c r="AS139" i="2" s="1"/>
  <c r="AR139" i="2" s="1"/>
  <c r="AQ139" i="2" s="1"/>
  <c r="AP139" i="2" s="1"/>
  <c r="AO139" i="2" s="1"/>
  <c r="AN139" i="2" s="1"/>
  <c r="AM139" i="2" s="1"/>
  <c r="AL139" i="2" s="1"/>
  <c r="AJ139" i="2" s="1"/>
  <c r="G161" i="2"/>
  <c r="AU161" i="2"/>
  <c r="AT161" i="2" s="1"/>
  <c r="AS161" i="2" s="1"/>
  <c r="AR161" i="2" s="1"/>
  <c r="AQ161" i="2" s="1"/>
  <c r="AP161" i="2" s="1"/>
  <c r="AO161" i="2" s="1"/>
  <c r="AN161" i="2" s="1"/>
  <c r="AM161" i="2" s="1"/>
  <c r="AL161" i="2" s="1"/>
  <c r="AK161" i="2" s="1"/>
  <c r="G171" i="2"/>
  <c r="Z171" i="2"/>
  <c r="AU171" i="2"/>
  <c r="AC205" i="2"/>
  <c r="AF205" i="2"/>
  <c r="I205" i="2"/>
  <c r="Z200" i="2"/>
  <c r="AU200" i="2"/>
  <c r="AT200" i="2" s="1"/>
  <c r="AS200" i="2" s="1"/>
  <c r="AR200" i="2" s="1"/>
  <c r="AQ200" i="2" s="1"/>
  <c r="AP200" i="2" s="1"/>
  <c r="AO200" i="2" s="1"/>
  <c r="AN200" i="2" s="1"/>
  <c r="AM200" i="2" s="1"/>
  <c r="AL200" i="2" s="1"/>
  <c r="G200" i="2"/>
  <c r="G193" i="2"/>
  <c r="AC193" i="2" s="1"/>
  <c r="Z193" i="2"/>
  <c r="K202" i="2"/>
  <c r="AC202" i="2"/>
  <c r="AF202" i="2"/>
  <c r="G114" i="2"/>
  <c r="AU114" i="2"/>
  <c r="G126" i="2"/>
  <c r="AU126" i="2"/>
  <c r="Z126" i="2"/>
  <c r="AU147" i="2"/>
  <c r="G147" i="2"/>
  <c r="Z147" i="2"/>
  <c r="G155" i="2"/>
  <c r="Z155" i="2"/>
  <c r="Z205" i="2"/>
  <c r="AU205" i="2"/>
  <c r="AT205" i="2" s="1"/>
  <c r="AS205" i="2" s="1"/>
  <c r="AR205" i="2" s="1"/>
  <c r="AQ205" i="2" s="1"/>
  <c r="AP205" i="2" s="1"/>
  <c r="AO205" i="2" s="1"/>
  <c r="AN205" i="2" s="1"/>
  <c r="AM205" i="2" s="1"/>
  <c r="AL205" i="2" s="1"/>
  <c r="Z199" i="2"/>
  <c r="AU199" i="2"/>
  <c r="AT199" i="2" s="1"/>
  <c r="AS199" i="2" s="1"/>
  <c r="AR199" i="2" s="1"/>
  <c r="AQ199" i="2" s="1"/>
  <c r="AP199" i="2" s="1"/>
  <c r="AO199" i="2" s="1"/>
  <c r="AN199" i="2" s="1"/>
  <c r="AM199" i="2" s="1"/>
  <c r="AL199" i="2" s="1"/>
  <c r="AK199" i="2" s="1"/>
  <c r="G27" i="2"/>
  <c r="Z27" i="2"/>
  <c r="AU27" i="2"/>
  <c r="I71" i="2"/>
  <c r="AC71" i="2"/>
  <c r="AU99" i="2"/>
  <c r="G99" i="2"/>
  <c r="Z99" i="2"/>
  <c r="Z60" i="2"/>
  <c r="AU60" i="2"/>
  <c r="G60" i="2"/>
  <c r="Z141" i="2"/>
  <c r="AU141" i="2"/>
  <c r="AT141" i="2" s="1"/>
  <c r="AS141" i="2" s="1"/>
  <c r="AR141" i="2" s="1"/>
  <c r="AQ141" i="2" s="1"/>
  <c r="AP141" i="2" s="1"/>
  <c r="AO141" i="2" s="1"/>
  <c r="AN141" i="2" s="1"/>
  <c r="AM141" i="2" s="1"/>
  <c r="AL141" i="2" s="1"/>
  <c r="G141" i="2"/>
  <c r="Z156" i="2"/>
  <c r="G156" i="2"/>
  <c r="AU156" i="2"/>
  <c r="AU207" i="2"/>
  <c r="G207" i="2"/>
  <c r="Z207" i="2"/>
  <c r="AF31" i="2"/>
  <c r="I31" i="2"/>
  <c r="Z44" i="2"/>
  <c r="AU44" i="2"/>
  <c r="AC103" i="2"/>
  <c r="AF103" i="2"/>
  <c r="I103" i="2"/>
  <c r="Z87" i="2"/>
  <c r="G87" i="2"/>
  <c r="G136" i="2"/>
  <c r="Z136" i="2"/>
  <c r="AU136" i="2"/>
  <c r="G198" i="2"/>
  <c r="AU198" i="2"/>
  <c r="AU190" i="2"/>
  <c r="Z190" i="2"/>
  <c r="G190" i="2"/>
  <c r="Z25" i="2"/>
  <c r="AU25" i="2"/>
  <c r="Z150" i="2"/>
  <c r="AU150" i="2"/>
  <c r="G150" i="2"/>
  <c r="Z96" i="2"/>
  <c r="G96" i="2"/>
  <c r="AC96" i="2" s="1"/>
  <c r="G178" i="2"/>
  <c r="AU178" i="2"/>
  <c r="AU172" i="2"/>
  <c r="U172" i="2"/>
  <c r="AU61" i="2"/>
  <c r="BL68" i="2"/>
  <c r="BL72" i="2"/>
  <c r="BL70" i="2"/>
  <c r="BL42" i="2"/>
  <c r="AU211" i="2"/>
  <c r="AT211" i="2" s="1"/>
  <c r="AS211" i="2" s="1"/>
  <c r="AR211" i="2" s="1"/>
  <c r="AQ211" i="2" s="1"/>
  <c r="AP211" i="2" s="1"/>
  <c r="AO211" i="2" s="1"/>
  <c r="AN211" i="2" s="1"/>
  <c r="AM211" i="2" s="1"/>
  <c r="AL211" i="2" s="1"/>
  <c r="AK211" i="2" s="1"/>
  <c r="BL27" i="2"/>
  <c r="AU52" i="2"/>
  <c r="AU185" i="2"/>
  <c r="AT185" i="2" s="1"/>
  <c r="AS185" i="2" s="1"/>
  <c r="AR185" i="2" s="1"/>
  <c r="AQ185" i="2" s="1"/>
  <c r="AP185" i="2" s="1"/>
  <c r="AO185" i="2" s="1"/>
  <c r="AN185" i="2" s="1"/>
  <c r="AM185" i="2" s="1"/>
  <c r="AL185" i="2" s="1"/>
  <c r="AJ185" i="2" s="1"/>
  <c r="AU79" i="2"/>
  <c r="BL3" i="2"/>
  <c r="AU218" i="2"/>
  <c r="BL37" i="2"/>
  <c r="BL12" i="2"/>
  <c r="AU28" i="2"/>
  <c r="AT28" i="2" s="1"/>
  <c r="AS28" i="2" s="1"/>
  <c r="AR28" i="2" s="1"/>
  <c r="AQ28" i="2" s="1"/>
  <c r="AP28" i="2" s="1"/>
  <c r="AO28" i="2" s="1"/>
  <c r="AN28" i="2" s="1"/>
  <c r="AM28" i="2" s="1"/>
  <c r="AL28" i="2" s="1"/>
  <c r="AU37" i="2"/>
  <c r="Z69" i="2"/>
  <c r="AC157" i="2"/>
  <c r="AU142" i="2"/>
  <c r="BL49" i="2"/>
  <c r="AU166" i="2"/>
  <c r="AU196" i="2"/>
  <c r="AT196" i="2" s="1"/>
  <c r="AS196" i="2" s="1"/>
  <c r="AR196" i="2" s="1"/>
  <c r="AQ196" i="2" s="1"/>
  <c r="AP196" i="2" s="1"/>
  <c r="AO196" i="2" s="1"/>
  <c r="AN196" i="2" s="1"/>
  <c r="AM196" i="2" s="1"/>
  <c r="AL196" i="2" s="1"/>
  <c r="AI196" i="2" s="1"/>
  <c r="AU148" i="2"/>
  <c r="AU221" i="2"/>
  <c r="AT221" i="2" s="1"/>
  <c r="AS221" i="2" s="1"/>
  <c r="AR221" i="2" s="1"/>
  <c r="AQ221" i="2" s="1"/>
  <c r="AP221" i="2" s="1"/>
  <c r="AO221" i="2" s="1"/>
  <c r="AN221" i="2" s="1"/>
  <c r="AM221" i="2" s="1"/>
  <c r="AL221" i="2" s="1"/>
  <c r="AU119" i="2"/>
  <c r="AT119" i="2" s="1"/>
  <c r="AS119" i="2" s="1"/>
  <c r="AR119" i="2" s="1"/>
  <c r="AQ119" i="2" s="1"/>
  <c r="AP119" i="2" s="1"/>
  <c r="AO119" i="2" s="1"/>
  <c r="AN119" i="2" s="1"/>
  <c r="AM119" i="2" s="1"/>
  <c r="AL119" i="2" s="1"/>
  <c r="AK119" i="2" s="1"/>
  <c r="AU210" i="2"/>
  <c r="BL34" i="2"/>
  <c r="BL21" i="2"/>
  <c r="AU131" i="2"/>
  <c r="BL22" i="2"/>
  <c r="BL8" i="2"/>
  <c r="BL26" i="2"/>
  <c r="BL4" i="2"/>
  <c r="AU165" i="2"/>
  <c r="AU110" i="2"/>
  <c r="Z74" i="2"/>
  <c r="BL75" i="2"/>
  <c r="AU100" i="2"/>
  <c r="AT100" i="2" s="1"/>
  <c r="AS100" i="2" s="1"/>
  <c r="AR100" i="2" s="1"/>
  <c r="AQ100" i="2" s="1"/>
  <c r="AP100" i="2" s="1"/>
  <c r="AO100" i="2" s="1"/>
  <c r="AN100" i="2" s="1"/>
  <c r="AM100" i="2" s="1"/>
  <c r="AL100" i="2" s="1"/>
  <c r="AK100" i="2" s="1"/>
  <c r="BL64" i="2"/>
  <c r="BL62" i="2"/>
  <c r="BL45" i="2"/>
  <c r="BL73" i="2"/>
  <c r="BL50" i="2"/>
  <c r="BL31" i="2"/>
  <c r="BL38" i="2"/>
  <c r="BL32" i="2"/>
  <c r="AU206" i="2"/>
  <c r="AU116" i="2"/>
  <c r="AU168" i="2"/>
  <c r="Z63" i="2"/>
  <c r="BL61" i="2"/>
  <c r="BL66" i="2"/>
  <c r="BL60" i="2"/>
  <c r="BL56" i="2"/>
  <c r="BL57" i="2"/>
  <c r="BL54" i="2"/>
  <c r="AU124" i="2"/>
  <c r="AT124" i="2" s="1"/>
  <c r="AS124" i="2" s="1"/>
  <c r="AR124" i="2" s="1"/>
  <c r="AQ124" i="2" s="1"/>
  <c r="AP124" i="2" s="1"/>
  <c r="AO124" i="2" s="1"/>
  <c r="AN124" i="2" s="1"/>
  <c r="AM124" i="2" s="1"/>
  <c r="AL124" i="2" s="1"/>
  <c r="BL36" i="2"/>
  <c r="AU45" i="2"/>
  <c r="BL7" i="2"/>
  <c r="BL2" i="2"/>
  <c r="BL24" i="2"/>
  <c r="BL40" i="2"/>
  <c r="AU174" i="2"/>
  <c r="AT174" i="2" s="1"/>
  <c r="AS174" i="2" s="1"/>
  <c r="AR174" i="2" s="1"/>
  <c r="AQ174" i="2" s="1"/>
  <c r="AP174" i="2" s="1"/>
  <c r="AO174" i="2" s="1"/>
  <c r="AN174" i="2" s="1"/>
  <c r="AM174" i="2" s="1"/>
  <c r="AL174" i="2" s="1"/>
  <c r="J128" i="2"/>
  <c r="Z148" i="2"/>
  <c r="Z42" i="2"/>
  <c r="Z45" i="2"/>
  <c r="BL30" i="2"/>
  <c r="BL25" i="2"/>
  <c r="BL10" i="2"/>
  <c r="AU90" i="2"/>
  <c r="AU95" i="2"/>
  <c r="BL58" i="2"/>
  <c r="BL35" i="2"/>
  <c r="BL63" i="2"/>
  <c r="BL39" i="2"/>
  <c r="BL23" i="2"/>
  <c r="AU62" i="2"/>
  <c r="BL14" i="2"/>
  <c r="AU73" i="2"/>
  <c r="BL16" i="2"/>
  <c r="AU58" i="2"/>
  <c r="AT58" i="2" s="1"/>
  <c r="AS58" i="2" s="1"/>
  <c r="AR58" i="2" s="1"/>
  <c r="AQ58" i="2" s="1"/>
  <c r="AP58" i="2" s="1"/>
  <c r="AO58" i="2" s="1"/>
  <c r="AN58" i="2" s="1"/>
  <c r="AM58" i="2" s="1"/>
  <c r="AL58" i="2" s="1"/>
  <c r="AK58" i="2" s="1"/>
  <c r="AU34" i="2"/>
  <c r="AU217" i="2"/>
  <c r="BL9" i="2"/>
  <c r="BL15" i="2"/>
  <c r="Z130" i="2"/>
  <c r="AI35" i="2"/>
  <c r="AI40" i="2"/>
  <c r="AJ40" i="2"/>
  <c r="AI72" i="2"/>
  <c r="AK72" i="2"/>
  <c r="AJ205" i="2"/>
  <c r="AI205" i="2"/>
  <c r="AK205" i="2"/>
  <c r="AJ64" i="2"/>
  <c r="AK64" i="2"/>
  <c r="AI64" i="2"/>
  <c r="AI185" i="2"/>
  <c r="AK185" i="2"/>
  <c r="AJ161" i="2"/>
  <c r="AI161" i="2"/>
  <c r="AI119" i="2"/>
  <c r="AT113" i="2"/>
  <c r="AS113" i="2" s="1"/>
  <c r="AR113" i="2" s="1"/>
  <c r="AQ113" i="2" s="1"/>
  <c r="AP113" i="2" s="1"/>
  <c r="AO113" i="2" s="1"/>
  <c r="AN113" i="2" s="1"/>
  <c r="AM113" i="2" s="1"/>
  <c r="AL113" i="2" s="1"/>
  <c r="AJ141" i="2"/>
  <c r="AK141" i="2"/>
  <c r="AI141" i="2"/>
  <c r="AI181" i="2"/>
  <c r="AJ58" i="2"/>
  <c r="AI58" i="2"/>
  <c r="AJ181" i="2"/>
  <c r="AI211" i="2"/>
  <c r="AI201" i="2"/>
  <c r="AJ201" i="2"/>
  <c r="AK201" i="2"/>
  <c r="G151" i="2"/>
  <c r="Z151" i="2"/>
  <c r="AU151" i="2"/>
  <c r="AC41" i="2"/>
  <c r="J41" i="2"/>
  <c r="AF41" i="2"/>
  <c r="AC34" i="2"/>
  <c r="J34" i="2"/>
  <c r="AF34" i="2"/>
  <c r="G43" i="2"/>
  <c r="Z43" i="2"/>
  <c r="AU43" i="2"/>
  <c r="I95" i="2"/>
  <c r="AC95" i="2"/>
  <c r="AF95" i="2"/>
  <c r="Z104" i="2"/>
  <c r="G104" i="2"/>
  <c r="AU104" i="2"/>
  <c r="Z98" i="2"/>
  <c r="G98" i="2"/>
  <c r="AU98" i="2"/>
  <c r="G159" i="2"/>
  <c r="Z159" i="2"/>
  <c r="AU159" i="2"/>
  <c r="G137" i="2"/>
  <c r="Z137" i="2"/>
  <c r="AU137" i="2"/>
  <c r="Z215" i="2"/>
  <c r="AU215" i="2"/>
  <c r="G215" i="2"/>
  <c r="AT52" i="2"/>
  <c r="AS52" i="2" s="1"/>
  <c r="AR52" i="2" s="1"/>
  <c r="AQ52" i="2" s="1"/>
  <c r="AP52" i="2" s="1"/>
  <c r="AO52" i="2" s="1"/>
  <c r="AN52" i="2" s="1"/>
  <c r="AM52" i="2" s="1"/>
  <c r="AL52" i="2" s="1"/>
  <c r="AK174" i="2"/>
  <c r="AI174" i="2"/>
  <c r="AJ174" i="2"/>
  <c r="AC97" i="2"/>
  <c r="AF97" i="2"/>
  <c r="I97" i="2"/>
  <c r="AT187" i="2"/>
  <c r="AS187" i="2" s="1"/>
  <c r="AR187" i="2" s="1"/>
  <c r="AQ187" i="2" s="1"/>
  <c r="AP187" i="2" s="1"/>
  <c r="AO187" i="2" s="1"/>
  <c r="AN187" i="2" s="1"/>
  <c r="AM187" i="2" s="1"/>
  <c r="AL187" i="2" s="1"/>
  <c r="AT88" i="2"/>
  <c r="AF216" i="2"/>
  <c r="AC216" i="2"/>
  <c r="I216" i="2"/>
  <c r="Z204" i="2"/>
  <c r="G204" i="2"/>
  <c r="AU204" i="2"/>
  <c r="G219" i="2"/>
  <c r="Z219" i="2"/>
  <c r="G38" i="2"/>
  <c r="Z38" i="2"/>
  <c r="G48" i="2"/>
  <c r="Z48" i="2"/>
  <c r="AU48" i="2"/>
  <c r="Z80" i="2"/>
  <c r="G80" i="2"/>
  <c r="AU80" i="2"/>
  <c r="Z76" i="2"/>
  <c r="G76" i="2"/>
  <c r="AU76" i="2"/>
  <c r="Z105" i="2"/>
  <c r="G105" i="2"/>
  <c r="G121" i="2"/>
  <c r="Z121" i="2"/>
  <c r="AU132" i="2"/>
  <c r="G132" i="2"/>
  <c r="AC210" i="2"/>
  <c r="AF210" i="2"/>
  <c r="AU121" i="2"/>
  <c r="K218" i="2"/>
  <c r="AC218" i="2"/>
  <c r="AT25" i="2"/>
  <c r="AS25" i="2" s="1"/>
  <c r="AR25" i="2" s="1"/>
  <c r="AQ25" i="2" s="1"/>
  <c r="AP25" i="2" s="1"/>
  <c r="AO25" i="2" s="1"/>
  <c r="AN25" i="2" s="1"/>
  <c r="AM25" i="2" s="1"/>
  <c r="AL25" i="2" s="1"/>
  <c r="G208" i="2"/>
  <c r="Z208" i="2"/>
  <c r="I96" i="2"/>
  <c r="AF96" i="2"/>
  <c r="AT138" i="2"/>
  <c r="AS138" i="2" s="1"/>
  <c r="AR138" i="2" s="1"/>
  <c r="Z132" i="2"/>
  <c r="AU219" i="2"/>
  <c r="AU38" i="2"/>
  <c r="AU208" i="2"/>
  <c r="I210" i="2"/>
  <c r="AU105" i="2"/>
  <c r="AT37" i="2"/>
  <c r="AS37" i="2" s="1"/>
  <c r="AR37" i="2" s="1"/>
  <c r="AQ37" i="2" s="1"/>
  <c r="AP37" i="2" s="1"/>
  <c r="AO37" i="2" s="1"/>
  <c r="AN37" i="2" s="1"/>
  <c r="AM37" i="2" s="1"/>
  <c r="AL37" i="2" s="1"/>
  <c r="AT142" i="2"/>
  <c r="AS142" i="2" s="1"/>
  <c r="AR142" i="2" s="1"/>
  <c r="AQ142" i="2" s="1"/>
  <c r="AP142" i="2" s="1"/>
  <c r="AO142" i="2" s="1"/>
  <c r="AN142" i="2" s="1"/>
  <c r="AM142" i="2" s="1"/>
  <c r="AL142" i="2" s="1"/>
  <c r="K185" i="2"/>
  <c r="AU202" i="2"/>
  <c r="Z122" i="2"/>
  <c r="G122" i="2"/>
  <c r="AU122" i="2"/>
  <c r="Z47" i="2"/>
  <c r="G47" i="2"/>
  <c r="G57" i="2"/>
  <c r="Z57" i="2"/>
  <c r="I100" i="2"/>
  <c r="AC100" i="2"/>
  <c r="AF100" i="2"/>
  <c r="Z123" i="2"/>
  <c r="G123" i="2"/>
  <c r="G143" i="2"/>
  <c r="Z143" i="2"/>
  <c r="Z154" i="2"/>
  <c r="G154" i="2"/>
  <c r="AU154" i="2"/>
  <c r="G169" i="2"/>
  <c r="Z169" i="2"/>
  <c r="G213" i="2"/>
  <c r="AU213" i="2"/>
  <c r="Z213" i="2"/>
  <c r="G192" i="2"/>
  <c r="Z192" i="2"/>
  <c r="Z203" i="2"/>
  <c r="Z221" i="2"/>
  <c r="Z153" i="2"/>
  <c r="G153" i="2"/>
  <c r="Z118" i="2"/>
  <c r="G118" i="2"/>
  <c r="I74" i="2"/>
  <c r="AF74" i="2"/>
  <c r="AC74" i="2"/>
  <c r="I55" i="2"/>
  <c r="AC55" i="2"/>
  <c r="G101" i="2"/>
  <c r="Z101" i="2"/>
  <c r="K203" i="2"/>
  <c r="AC203" i="2"/>
  <c r="AF203" i="2"/>
  <c r="G33" i="2"/>
  <c r="Z33" i="2"/>
  <c r="G81" i="2"/>
  <c r="AU81" i="2"/>
  <c r="Z61" i="2"/>
  <c r="G61" i="2"/>
  <c r="G58" i="2"/>
  <c r="Z58" i="2"/>
  <c r="Z134" i="2"/>
  <c r="AU134" i="2"/>
  <c r="G134" i="2"/>
  <c r="G209" i="2"/>
  <c r="Z209" i="2"/>
  <c r="AF220" i="2"/>
  <c r="Z220" i="2"/>
  <c r="Z202" i="2"/>
  <c r="AC110" i="2"/>
  <c r="AF110" i="2"/>
  <c r="I45" i="2"/>
  <c r="AC45" i="2"/>
  <c r="AF45" i="2"/>
  <c r="G107" i="2"/>
  <c r="Z107" i="2"/>
  <c r="AC112" i="2"/>
  <c r="I112" i="2"/>
  <c r="AF193" i="2"/>
  <c r="K193" i="2"/>
  <c r="AT110" i="2"/>
  <c r="AS110" i="2" s="1"/>
  <c r="AR110" i="2" s="1"/>
  <c r="AQ110" i="2" s="1"/>
  <c r="AP110" i="2" s="1"/>
  <c r="AO110" i="2" s="1"/>
  <c r="AN110" i="2" s="1"/>
  <c r="AM110" i="2" s="1"/>
  <c r="AL110" i="2" s="1"/>
  <c r="I113" i="2"/>
  <c r="AC113" i="2"/>
  <c r="G39" i="2"/>
  <c r="Z39" i="2"/>
  <c r="U149" i="2"/>
  <c r="Z149" i="2"/>
  <c r="G145" i="2"/>
  <c r="Z145" i="2"/>
  <c r="Z144" i="2"/>
  <c r="G144" i="2"/>
  <c r="Z56" i="2"/>
  <c r="G56" i="2"/>
  <c r="AC70" i="2"/>
  <c r="I70" i="2"/>
  <c r="AC67" i="2"/>
  <c r="I67" i="2"/>
  <c r="G133" i="2"/>
  <c r="Z133" i="2"/>
  <c r="Z127" i="2"/>
  <c r="G127" i="2"/>
  <c r="Z28" i="2"/>
  <c r="G28" i="2"/>
  <c r="Z22" i="2"/>
  <c r="G22" i="2"/>
  <c r="Z37" i="2"/>
  <c r="G37" i="2"/>
  <c r="G50" i="2"/>
  <c r="Z50" i="2"/>
  <c r="Z52" i="2"/>
  <c r="G52" i="2"/>
  <c r="Z54" i="2"/>
  <c r="G54" i="2"/>
  <c r="AU54" i="2"/>
  <c r="Z124" i="2"/>
  <c r="G124" i="2"/>
  <c r="AF116" i="2"/>
  <c r="I116" i="2"/>
  <c r="G68" i="2"/>
  <c r="Z68" i="2"/>
  <c r="I60" i="2"/>
  <c r="AC60" i="2"/>
  <c r="AF60" i="2"/>
  <c r="Z142" i="2"/>
  <c r="G142" i="2"/>
  <c r="I32" i="2"/>
  <c r="G117" i="2"/>
  <c r="Z117" i="2"/>
  <c r="I42" i="2"/>
  <c r="AF42" i="2"/>
  <c r="G92" i="2"/>
  <c r="Z92" i="2"/>
  <c r="Z157" i="2"/>
  <c r="G176" i="2"/>
  <c r="Z176" i="2"/>
  <c r="Z163" i="2"/>
  <c r="G163" i="2"/>
  <c r="Z46" i="2"/>
  <c r="G46" i="2"/>
  <c r="I130" i="2"/>
  <c r="Z112" i="2"/>
  <c r="K197" i="2"/>
  <c r="AF197" i="2"/>
  <c r="G25" i="2"/>
  <c r="G162" i="2"/>
  <c r="J115" i="2"/>
  <c r="Z115" i="2"/>
  <c r="G36" i="2"/>
  <c r="Z34" i="2"/>
  <c r="G26" i="2"/>
  <c r="Z29" i="2"/>
  <c r="G29" i="2"/>
  <c r="G93" i="2"/>
  <c r="G78" i="2"/>
  <c r="Z78" i="2"/>
  <c r="G109" i="2"/>
  <c r="Z95" i="2"/>
  <c r="I157" i="2"/>
  <c r="G186" i="2"/>
  <c r="Z186" i="2"/>
  <c r="G167" i="2"/>
  <c r="Z167" i="2"/>
  <c r="G108" i="2"/>
  <c r="AF32" i="2"/>
  <c r="AC66" i="2"/>
  <c r="AF63" i="2"/>
  <c r="I63" i="2"/>
  <c r="I85" i="2"/>
  <c r="Z178" i="2"/>
  <c r="G120" i="2"/>
  <c r="J23" i="2"/>
  <c r="G30" i="2"/>
  <c r="Z30" i="2"/>
  <c r="Z146" i="2"/>
  <c r="G146" i="2"/>
  <c r="Z84" i="2"/>
  <c r="G84" i="2"/>
  <c r="G72" i="2"/>
  <c r="Z72" i="2"/>
  <c r="Z90" i="2"/>
  <c r="Z53" i="2"/>
  <c r="I156" i="2"/>
  <c r="Z174" i="2"/>
  <c r="G174" i="2"/>
  <c r="AF129" i="2"/>
  <c r="J129" i="2"/>
  <c r="G21" i="2"/>
  <c r="Z21" i="2"/>
  <c r="I53" i="2"/>
  <c r="AC53" i="2"/>
  <c r="G194" i="2"/>
  <c r="Z194" i="2"/>
  <c r="G189" i="2"/>
  <c r="Z189" i="2"/>
  <c r="G181" i="2"/>
  <c r="Z181" i="2"/>
  <c r="AF152" i="2"/>
  <c r="J152" i="2"/>
  <c r="Z73" i="2"/>
  <c r="G73" i="2"/>
  <c r="Z102" i="2"/>
  <c r="G102" i="2"/>
  <c r="G184" i="2"/>
  <c r="Z184" i="2"/>
  <c r="AF190" i="2"/>
  <c r="O147" i="1"/>
  <c r="O187" i="1"/>
  <c r="O163" i="1"/>
  <c r="O194" i="1"/>
  <c r="O159" i="1"/>
  <c r="O170" i="1"/>
  <c r="O158" i="1"/>
  <c r="O188" i="1"/>
  <c r="O191" i="1"/>
  <c r="O153" i="1"/>
  <c r="O202" i="1"/>
  <c r="O167" i="1"/>
  <c r="O198" i="1"/>
  <c r="O162" i="1"/>
  <c r="O189" i="1"/>
  <c r="O161" i="1"/>
  <c r="O192" i="1"/>
  <c r="O195" i="1"/>
  <c r="O157" i="1"/>
  <c r="O206" i="1"/>
  <c r="O171" i="1"/>
  <c r="O201" i="1"/>
  <c r="O177" i="1"/>
  <c r="O193" i="1"/>
  <c r="O165" i="1"/>
  <c r="O196" i="1"/>
  <c r="O214" i="1"/>
  <c r="O215" i="1"/>
  <c r="O160" i="1"/>
  <c r="O204" i="1"/>
  <c r="O174" i="1"/>
  <c r="O173" i="1"/>
  <c r="O181" i="1"/>
  <c r="O197" i="1"/>
  <c r="O169" i="1"/>
  <c r="O200" i="1"/>
  <c r="O218" i="1"/>
  <c r="O219" i="1"/>
  <c r="O164" i="1"/>
  <c r="O212" i="1"/>
  <c r="O178" i="1"/>
  <c r="O205" i="1"/>
  <c r="O185" i="1"/>
  <c r="O216" i="1"/>
  <c r="O172" i="1"/>
  <c r="O136" i="1"/>
  <c r="C15" i="1"/>
  <c r="O199" i="1"/>
  <c r="O175" i="1"/>
  <c r="O138" i="1"/>
  <c r="O186" i="1"/>
  <c r="O213" i="1"/>
  <c r="O155" i="1"/>
  <c r="O148" i="1"/>
  <c r="O180" i="1"/>
  <c r="O207" i="1"/>
  <c r="O208" i="1"/>
  <c r="O179" i="1"/>
  <c r="O156" i="1"/>
  <c r="O190" i="1"/>
  <c r="O217" i="1"/>
  <c r="O166" i="1"/>
  <c r="O154" i="1"/>
  <c r="O184" i="1"/>
  <c r="O211" i="1"/>
  <c r="O126" i="1"/>
  <c r="O176" i="1"/>
  <c r="O183" i="1"/>
  <c r="O203" i="1"/>
  <c r="O182" i="1"/>
  <c r="O168" i="1"/>
  <c r="O209" i="1"/>
  <c r="O134" i="1"/>
  <c r="O210" i="1"/>
  <c r="C16" i="1"/>
  <c r="D18" i="1" s="1"/>
  <c r="C11" i="2"/>
  <c r="C12" i="2"/>
  <c r="C16" i="2" l="1"/>
  <c r="D18" i="2" s="1"/>
  <c r="O223" i="2"/>
  <c r="O210" i="2"/>
  <c r="O148" i="2"/>
  <c r="O177" i="2"/>
  <c r="O194" i="2"/>
  <c r="O198" i="2"/>
  <c r="O170" i="2"/>
  <c r="O168" i="2"/>
  <c r="O184" i="2"/>
  <c r="O175" i="2"/>
  <c r="O217" i="2"/>
  <c r="O161" i="2"/>
  <c r="O200" i="2"/>
  <c r="O191" i="2"/>
  <c r="O192" i="2"/>
  <c r="O195" i="2"/>
  <c r="O159" i="2"/>
  <c r="O136" i="2"/>
  <c r="O214" i="2"/>
  <c r="O204" i="2"/>
  <c r="O165" i="2"/>
  <c r="O176" i="2"/>
  <c r="O156" i="2"/>
  <c r="O208" i="2"/>
  <c r="O220" i="2"/>
  <c r="O179" i="2"/>
  <c r="O147" i="2"/>
  <c r="O173" i="2"/>
  <c r="O209" i="2"/>
  <c r="O205" i="2"/>
  <c r="O164" i="2"/>
  <c r="O218" i="2"/>
  <c r="O193" i="2"/>
  <c r="O199" i="2"/>
  <c r="O213" i="2"/>
  <c r="O171" i="2"/>
  <c r="O185" i="2"/>
  <c r="O162" i="2"/>
  <c r="O134" i="2"/>
  <c r="O222" i="2"/>
  <c r="O166" i="2"/>
  <c r="O154" i="2"/>
  <c r="O169" i="2"/>
  <c r="O186" i="2"/>
  <c r="O160" i="2"/>
  <c r="O221" i="2"/>
  <c r="O153" i="2"/>
  <c r="O206" i="2"/>
  <c r="O203" i="2"/>
  <c r="O126" i="2"/>
  <c r="O187" i="2"/>
  <c r="O211" i="2"/>
  <c r="O190" i="2"/>
  <c r="O178" i="2"/>
  <c r="O155" i="2"/>
  <c r="O212" i="2"/>
  <c r="O202" i="2"/>
  <c r="O167" i="2"/>
  <c r="O172" i="2"/>
  <c r="O181" i="2"/>
  <c r="O180" i="2"/>
  <c r="O157" i="2"/>
  <c r="O216" i="2"/>
  <c r="O174" i="2"/>
  <c r="O207" i="2"/>
  <c r="O189" i="2"/>
  <c r="O215" i="2"/>
  <c r="O201" i="2"/>
  <c r="O163" i="2"/>
  <c r="O182" i="2"/>
  <c r="O138" i="2"/>
  <c r="O158" i="2"/>
  <c r="C15" i="2"/>
  <c r="F16" i="2" s="1"/>
  <c r="F18" i="2" s="1"/>
  <c r="O219" i="2"/>
  <c r="O196" i="2"/>
  <c r="O188" i="2"/>
  <c r="O183" i="2"/>
  <c r="O197" i="2"/>
  <c r="AT223" i="2"/>
  <c r="AS223" i="2" s="1"/>
  <c r="AR223" i="2" s="1"/>
  <c r="AQ223" i="2" s="1"/>
  <c r="AP223" i="2" s="1"/>
  <c r="AO223" i="2" s="1"/>
  <c r="AN223" i="2" s="1"/>
  <c r="AM223" i="2" s="1"/>
  <c r="AL223" i="2" s="1"/>
  <c r="AC223" i="2"/>
  <c r="K223" i="2"/>
  <c r="AF223" i="2"/>
  <c r="AI163" i="2"/>
  <c r="AK163" i="2"/>
  <c r="AJ163" i="2"/>
  <c r="AI51" i="2"/>
  <c r="AJ51" i="2"/>
  <c r="AK51" i="2"/>
  <c r="BK55" i="2"/>
  <c r="BJ55" i="2"/>
  <c r="BI55" i="2" s="1"/>
  <c r="BH55" i="2" s="1"/>
  <c r="BG55" i="2" s="1"/>
  <c r="BF55" i="2" s="1"/>
  <c r="BE55" i="2" s="1"/>
  <c r="BD55" i="2" s="1"/>
  <c r="BC55" i="2" s="1"/>
  <c r="AT68" i="2"/>
  <c r="AS68" i="2"/>
  <c r="AR68" i="2" s="1"/>
  <c r="AQ68" i="2" s="1"/>
  <c r="AP68" i="2" s="1"/>
  <c r="AO68" i="2" s="1"/>
  <c r="AN68" i="2" s="1"/>
  <c r="AM68" i="2" s="1"/>
  <c r="AL68" i="2" s="1"/>
  <c r="BK53" i="2"/>
  <c r="BJ53" i="2"/>
  <c r="BI53" i="2" s="1"/>
  <c r="BH53" i="2" s="1"/>
  <c r="BG53" i="2" s="1"/>
  <c r="BF53" i="2" s="1"/>
  <c r="BE53" i="2" s="1"/>
  <c r="BD53" i="2" s="1"/>
  <c r="BC53" i="2" s="1"/>
  <c r="AT112" i="2"/>
  <c r="AS112" i="2"/>
  <c r="AR112" i="2" s="1"/>
  <c r="AQ112" i="2" s="1"/>
  <c r="AP112" i="2" s="1"/>
  <c r="AO112" i="2" s="1"/>
  <c r="AN112" i="2" s="1"/>
  <c r="AM112" i="2" s="1"/>
  <c r="AL112" i="2" s="1"/>
  <c r="AT53" i="2"/>
  <c r="AS53" i="2" s="1"/>
  <c r="AR53" i="2" s="1"/>
  <c r="AQ53" i="2" s="1"/>
  <c r="AP53" i="2" s="1"/>
  <c r="AO53" i="2" s="1"/>
  <c r="AN53" i="2" s="1"/>
  <c r="AM53" i="2" s="1"/>
  <c r="AL53" i="2" s="1"/>
  <c r="BI20" i="2"/>
  <c r="BH20" i="2" s="1"/>
  <c r="BG20" i="2" s="1"/>
  <c r="BF20" i="2" s="1"/>
  <c r="BE20" i="2" s="1"/>
  <c r="BD20" i="2" s="1"/>
  <c r="BC20" i="2" s="1"/>
  <c r="BA20" i="2" s="1"/>
  <c r="BK28" i="2"/>
  <c r="BJ28" i="2" s="1"/>
  <c r="BI28" i="2" s="1"/>
  <c r="BH28" i="2" s="1"/>
  <c r="BG28" i="2" s="1"/>
  <c r="BF28" i="2" s="1"/>
  <c r="BE28" i="2" s="1"/>
  <c r="BD28" i="2" s="1"/>
  <c r="BC28" i="2" s="1"/>
  <c r="BA59" i="2"/>
  <c r="BB59" i="2"/>
  <c r="AT212" i="2"/>
  <c r="AS212" i="2"/>
  <c r="AR212" i="2" s="1"/>
  <c r="AQ212" i="2" s="1"/>
  <c r="AP212" i="2" s="1"/>
  <c r="AO212" i="2" s="1"/>
  <c r="AN212" i="2" s="1"/>
  <c r="AM212" i="2" s="1"/>
  <c r="AL212" i="2" s="1"/>
  <c r="AC166" i="2"/>
  <c r="I166" i="2"/>
  <c r="AF166" i="2"/>
  <c r="AF187" i="2"/>
  <c r="AC187" i="2"/>
  <c r="J187" i="2"/>
  <c r="AF185" i="2"/>
  <c r="AC185" i="2"/>
  <c r="AK216" i="2"/>
  <c r="AJ130" i="2"/>
  <c r="AH130" i="2" s="1"/>
  <c r="J180" i="2"/>
  <c r="AI75" i="2"/>
  <c r="AU30" i="2"/>
  <c r="AT30" i="2" s="1"/>
  <c r="AS30" i="2" s="1"/>
  <c r="AR30" i="2" s="1"/>
  <c r="AQ30" i="2" s="1"/>
  <c r="AP30" i="2" s="1"/>
  <c r="AO30" i="2" s="1"/>
  <c r="AN30" i="2" s="1"/>
  <c r="AM30" i="2" s="1"/>
  <c r="AL30" i="2" s="1"/>
  <c r="AU194" i="2"/>
  <c r="AT194" i="2" s="1"/>
  <c r="AS194" i="2" s="1"/>
  <c r="AR194" i="2" s="1"/>
  <c r="AQ194" i="2" s="1"/>
  <c r="AP194" i="2" s="1"/>
  <c r="AO194" i="2" s="1"/>
  <c r="AN194" i="2" s="1"/>
  <c r="AM194" i="2" s="1"/>
  <c r="AL194" i="2" s="1"/>
  <c r="AU182" i="2"/>
  <c r="AU83" i="2"/>
  <c r="AT83" i="2" s="1"/>
  <c r="AS83" i="2" s="1"/>
  <c r="AR83" i="2" s="1"/>
  <c r="AQ83" i="2" s="1"/>
  <c r="AP83" i="2" s="1"/>
  <c r="AO83" i="2" s="1"/>
  <c r="AN83" i="2" s="1"/>
  <c r="AM83" i="2" s="1"/>
  <c r="AL83" i="2" s="1"/>
  <c r="AU192" i="2"/>
  <c r="AT192" i="2" s="1"/>
  <c r="AS192" i="2" s="1"/>
  <c r="AR192" i="2" s="1"/>
  <c r="AQ192" i="2" s="1"/>
  <c r="AP192" i="2" s="1"/>
  <c r="AO192" i="2" s="1"/>
  <c r="AN192" i="2" s="1"/>
  <c r="AM192" i="2" s="1"/>
  <c r="AL192" i="2" s="1"/>
  <c r="AU93" i="2"/>
  <c r="AU133" i="2"/>
  <c r="AU26" i="2"/>
  <c r="AT26" i="2" s="1"/>
  <c r="AS26" i="2" s="1"/>
  <c r="AR26" i="2" s="1"/>
  <c r="AQ26" i="2" s="1"/>
  <c r="AP26" i="2" s="1"/>
  <c r="AO26" i="2" s="1"/>
  <c r="AN26" i="2" s="1"/>
  <c r="AM26" i="2" s="1"/>
  <c r="AL26" i="2" s="1"/>
  <c r="AU33" i="2"/>
  <c r="AU22" i="2"/>
  <c r="AT22" i="2" s="1"/>
  <c r="AS22" i="2" s="1"/>
  <c r="AR22" i="2" s="1"/>
  <c r="AQ22" i="2" s="1"/>
  <c r="AP22" i="2" s="1"/>
  <c r="AO22" i="2" s="1"/>
  <c r="AN22" i="2" s="1"/>
  <c r="AM22" i="2" s="1"/>
  <c r="AL22" i="2" s="1"/>
  <c r="AU50" i="2"/>
  <c r="AT50" i="2" s="1"/>
  <c r="AS50" i="2" s="1"/>
  <c r="AR50" i="2" s="1"/>
  <c r="AQ50" i="2" s="1"/>
  <c r="AP50" i="2" s="1"/>
  <c r="AO50" i="2" s="1"/>
  <c r="AN50" i="2" s="1"/>
  <c r="AM50" i="2" s="1"/>
  <c r="AL50" i="2" s="1"/>
  <c r="AU21" i="2"/>
  <c r="AT21" i="2" s="1"/>
  <c r="AS21" i="2" s="1"/>
  <c r="AR21" i="2" s="1"/>
  <c r="AQ21" i="2" s="1"/>
  <c r="AP21" i="2" s="1"/>
  <c r="AO21" i="2" s="1"/>
  <c r="AN21" i="2" s="1"/>
  <c r="AM21" i="2" s="1"/>
  <c r="AL21" i="2" s="1"/>
  <c r="BL43" i="2"/>
  <c r="AU89" i="2"/>
  <c r="AT89" i="2" s="1"/>
  <c r="AS89" i="2" s="1"/>
  <c r="AR89" i="2" s="1"/>
  <c r="AQ89" i="2" s="1"/>
  <c r="AP89" i="2" s="1"/>
  <c r="AO89" i="2" s="1"/>
  <c r="AN89" i="2" s="1"/>
  <c r="AM89" i="2" s="1"/>
  <c r="AL89" i="2" s="1"/>
  <c r="AU157" i="2"/>
  <c r="AT157" i="2" s="1"/>
  <c r="AS157" i="2" s="1"/>
  <c r="AR157" i="2" s="1"/>
  <c r="AQ157" i="2" s="1"/>
  <c r="AP157" i="2" s="1"/>
  <c r="AO157" i="2" s="1"/>
  <c r="AN157" i="2" s="1"/>
  <c r="AM157" i="2" s="1"/>
  <c r="AL157" i="2" s="1"/>
  <c r="AU145" i="2"/>
  <c r="AU69" i="2"/>
  <c r="AT69" i="2" s="1"/>
  <c r="AS69" i="2" s="1"/>
  <c r="AR69" i="2" s="1"/>
  <c r="AQ69" i="2" s="1"/>
  <c r="AP69" i="2" s="1"/>
  <c r="AO69" i="2" s="1"/>
  <c r="AN69" i="2" s="1"/>
  <c r="AM69" i="2" s="1"/>
  <c r="AL69" i="2" s="1"/>
  <c r="AH201" i="2"/>
  <c r="AA201" i="2" s="1"/>
  <c r="AE201" i="2" s="1"/>
  <c r="AJ75" i="2"/>
  <c r="AH75" i="2" s="1"/>
  <c r="BF46" i="2"/>
  <c r="BE46" i="2" s="1"/>
  <c r="BD46" i="2" s="1"/>
  <c r="BC46" i="2" s="1"/>
  <c r="BK46" i="2"/>
  <c r="BJ46" i="2" s="1"/>
  <c r="BI46" i="2" s="1"/>
  <c r="BH46" i="2" s="1"/>
  <c r="BG46" i="2" s="1"/>
  <c r="AF177" i="2"/>
  <c r="AH58" i="2"/>
  <c r="AB58" i="2" s="1"/>
  <c r="AJ216" i="2"/>
  <c r="AH216" i="2" s="1"/>
  <c r="AI130" i="2"/>
  <c r="AQ138" i="2"/>
  <c r="AP138" i="2" s="1"/>
  <c r="AO138" i="2" s="1"/>
  <c r="AN138" i="2" s="1"/>
  <c r="AM138" i="2" s="1"/>
  <c r="AL138" i="2" s="1"/>
  <c r="AF180" i="2"/>
  <c r="AU117" i="2"/>
  <c r="AT117" i="2" s="1"/>
  <c r="AS117" i="2" s="1"/>
  <c r="AR117" i="2" s="1"/>
  <c r="AQ117" i="2" s="1"/>
  <c r="AP117" i="2" s="1"/>
  <c r="AO117" i="2" s="1"/>
  <c r="AN117" i="2" s="1"/>
  <c r="AM117" i="2" s="1"/>
  <c r="AL117" i="2" s="1"/>
  <c r="AU153" i="2"/>
  <c r="AT153" i="2" s="1"/>
  <c r="AS153" i="2" s="1"/>
  <c r="AR153" i="2" s="1"/>
  <c r="AQ153" i="2" s="1"/>
  <c r="AP153" i="2" s="1"/>
  <c r="AO153" i="2" s="1"/>
  <c r="AN153" i="2" s="1"/>
  <c r="AM153" i="2" s="1"/>
  <c r="AL153" i="2" s="1"/>
  <c r="AU170" i="2"/>
  <c r="AU123" i="2"/>
  <c r="AT123" i="2" s="1"/>
  <c r="AS123" i="2" s="1"/>
  <c r="AR123" i="2" s="1"/>
  <c r="AQ123" i="2" s="1"/>
  <c r="AP123" i="2" s="1"/>
  <c r="AO123" i="2" s="1"/>
  <c r="AN123" i="2" s="1"/>
  <c r="AM123" i="2" s="1"/>
  <c r="AL123" i="2" s="1"/>
  <c r="AU135" i="2"/>
  <c r="BL33" i="2"/>
  <c r="AU71" i="2"/>
  <c r="AT71" i="2" s="1"/>
  <c r="AS71" i="2" s="1"/>
  <c r="AR71" i="2" s="1"/>
  <c r="AQ71" i="2" s="1"/>
  <c r="AP71" i="2" s="1"/>
  <c r="AO71" i="2" s="1"/>
  <c r="AN71" i="2" s="1"/>
  <c r="AM71" i="2" s="1"/>
  <c r="AL71" i="2" s="1"/>
  <c r="AU180" i="2"/>
  <c r="AU47" i="2"/>
  <c r="AT47" i="2" s="1"/>
  <c r="AS47" i="2" s="1"/>
  <c r="AR47" i="2" s="1"/>
  <c r="AQ47" i="2" s="1"/>
  <c r="AP47" i="2" s="1"/>
  <c r="AO47" i="2" s="1"/>
  <c r="AN47" i="2" s="1"/>
  <c r="AM47" i="2" s="1"/>
  <c r="AL47" i="2" s="1"/>
  <c r="BL5" i="2"/>
  <c r="BK5" i="2" s="1"/>
  <c r="BJ5" i="2" s="1"/>
  <c r="BI5" i="2" s="1"/>
  <c r="BH5" i="2" s="1"/>
  <c r="BG5" i="2" s="1"/>
  <c r="BF5" i="2" s="1"/>
  <c r="BE5" i="2" s="1"/>
  <c r="BD5" i="2" s="1"/>
  <c r="BC5" i="2" s="1"/>
  <c r="AU191" i="2"/>
  <c r="BL18" i="2"/>
  <c r="BL48" i="2"/>
  <c r="BK48" i="2" s="1"/>
  <c r="BJ48" i="2" s="1"/>
  <c r="BI48" i="2" s="1"/>
  <c r="BH48" i="2" s="1"/>
  <c r="BG48" i="2" s="1"/>
  <c r="BF48" i="2" s="1"/>
  <c r="BE48" i="2" s="1"/>
  <c r="BD48" i="2" s="1"/>
  <c r="BC48" i="2" s="1"/>
  <c r="AU101" i="2"/>
  <c r="AT101" i="2" s="1"/>
  <c r="AS101" i="2" s="1"/>
  <c r="AR101" i="2" s="1"/>
  <c r="AQ101" i="2" s="1"/>
  <c r="AP101" i="2" s="1"/>
  <c r="AO101" i="2" s="1"/>
  <c r="AN101" i="2" s="1"/>
  <c r="AM101" i="2" s="1"/>
  <c r="AL101" i="2" s="1"/>
  <c r="AU111" i="2"/>
  <c r="AT111" i="2" s="1"/>
  <c r="AS111" i="2" s="1"/>
  <c r="AR111" i="2" s="1"/>
  <c r="AQ111" i="2" s="1"/>
  <c r="AP111" i="2" s="1"/>
  <c r="AO111" i="2" s="1"/>
  <c r="AN111" i="2" s="1"/>
  <c r="AM111" i="2" s="1"/>
  <c r="AL111" i="2" s="1"/>
  <c r="BL80" i="2"/>
  <c r="AJ49" i="2"/>
  <c r="AI49" i="2"/>
  <c r="AK49" i="2"/>
  <c r="AS56" i="2"/>
  <c r="AR56" i="2" s="1"/>
  <c r="AQ56" i="2" s="1"/>
  <c r="AP56" i="2" s="1"/>
  <c r="AO56" i="2" s="1"/>
  <c r="AN56" i="2" s="1"/>
  <c r="AM56" i="2" s="1"/>
  <c r="AL56" i="2" s="1"/>
  <c r="AK84" i="2"/>
  <c r="AJ66" i="2"/>
  <c r="BL69" i="2"/>
  <c r="AU146" i="2"/>
  <c r="AU175" i="2"/>
  <c r="AT175" i="2" s="1"/>
  <c r="AS175" i="2" s="1"/>
  <c r="AR175" i="2" s="1"/>
  <c r="AQ175" i="2" s="1"/>
  <c r="AP175" i="2" s="1"/>
  <c r="AO175" i="2" s="1"/>
  <c r="AN175" i="2" s="1"/>
  <c r="AM175" i="2" s="1"/>
  <c r="AL175" i="2" s="1"/>
  <c r="AU173" i="2"/>
  <c r="AT173" i="2" s="1"/>
  <c r="AS173" i="2" s="1"/>
  <c r="AR173" i="2" s="1"/>
  <c r="AQ173" i="2" s="1"/>
  <c r="AP173" i="2" s="1"/>
  <c r="AO173" i="2" s="1"/>
  <c r="AN173" i="2" s="1"/>
  <c r="AM173" i="2" s="1"/>
  <c r="AL173" i="2" s="1"/>
  <c r="AU143" i="2"/>
  <c r="AT143" i="2" s="1"/>
  <c r="AS143" i="2" s="1"/>
  <c r="AR143" i="2" s="1"/>
  <c r="AQ143" i="2" s="1"/>
  <c r="AP143" i="2" s="1"/>
  <c r="AO143" i="2" s="1"/>
  <c r="AN143" i="2" s="1"/>
  <c r="AM143" i="2" s="1"/>
  <c r="AL143" i="2" s="1"/>
  <c r="AU97" i="2"/>
  <c r="AT97" i="2" s="1"/>
  <c r="AS97" i="2" s="1"/>
  <c r="AR97" i="2" s="1"/>
  <c r="AQ97" i="2" s="1"/>
  <c r="AP97" i="2" s="1"/>
  <c r="AO97" i="2" s="1"/>
  <c r="AN97" i="2" s="1"/>
  <c r="AM97" i="2" s="1"/>
  <c r="AL97" i="2" s="1"/>
  <c r="BL47" i="2"/>
  <c r="AU92" i="2"/>
  <c r="AT92" i="2" s="1"/>
  <c r="AS92" i="2" s="1"/>
  <c r="AR92" i="2" s="1"/>
  <c r="AQ92" i="2" s="1"/>
  <c r="AP92" i="2" s="1"/>
  <c r="AO92" i="2" s="1"/>
  <c r="AN92" i="2" s="1"/>
  <c r="AM92" i="2" s="1"/>
  <c r="AL92" i="2" s="1"/>
  <c r="AU46" i="2"/>
  <c r="AU129" i="2"/>
  <c r="AT129" i="2" s="1"/>
  <c r="AS129" i="2" s="1"/>
  <c r="AR129" i="2" s="1"/>
  <c r="AQ129" i="2" s="1"/>
  <c r="AP129" i="2" s="1"/>
  <c r="AO129" i="2" s="1"/>
  <c r="AN129" i="2" s="1"/>
  <c r="AM129" i="2" s="1"/>
  <c r="AL129" i="2" s="1"/>
  <c r="AU120" i="2"/>
  <c r="AT120" i="2" s="1"/>
  <c r="AS120" i="2" s="1"/>
  <c r="AR120" i="2" s="1"/>
  <c r="AQ120" i="2" s="1"/>
  <c r="AP120" i="2" s="1"/>
  <c r="AO120" i="2" s="1"/>
  <c r="AN120" i="2" s="1"/>
  <c r="AM120" i="2" s="1"/>
  <c r="AL120" i="2" s="1"/>
  <c r="AU78" i="2"/>
  <c r="AT78" i="2" s="1"/>
  <c r="AS78" i="2" s="1"/>
  <c r="AR78" i="2" s="1"/>
  <c r="AQ78" i="2" s="1"/>
  <c r="AP78" i="2" s="1"/>
  <c r="AO78" i="2" s="1"/>
  <c r="AN78" i="2" s="1"/>
  <c r="AM78" i="2" s="1"/>
  <c r="AL78" i="2" s="1"/>
  <c r="BL11" i="2"/>
  <c r="AU193" i="2"/>
  <c r="AT193" i="2" s="1"/>
  <c r="AS193" i="2" s="1"/>
  <c r="AR193" i="2" s="1"/>
  <c r="AQ193" i="2" s="1"/>
  <c r="AP193" i="2" s="1"/>
  <c r="AO193" i="2" s="1"/>
  <c r="AN193" i="2" s="1"/>
  <c r="AM193" i="2" s="1"/>
  <c r="AL193" i="2" s="1"/>
  <c r="BL6" i="2"/>
  <c r="BL81" i="2"/>
  <c r="BK81" i="2" s="1"/>
  <c r="BJ81" i="2" s="1"/>
  <c r="BI81" i="2" s="1"/>
  <c r="BH81" i="2" s="1"/>
  <c r="BG81" i="2" s="1"/>
  <c r="BF81" i="2" s="1"/>
  <c r="BE81" i="2" s="1"/>
  <c r="BD81" i="2" s="1"/>
  <c r="BC81" i="2" s="1"/>
  <c r="AF212" i="2"/>
  <c r="AC212" i="2"/>
  <c r="I212" i="2"/>
  <c r="AJ63" i="2"/>
  <c r="AI63" i="2"/>
  <c r="AK63" i="2"/>
  <c r="BK65" i="2"/>
  <c r="BJ65" i="2" s="1"/>
  <c r="BI65" i="2" s="1"/>
  <c r="BH65" i="2" s="1"/>
  <c r="BG65" i="2" s="1"/>
  <c r="BF65" i="2" s="1"/>
  <c r="BE65" i="2" s="1"/>
  <c r="BD65" i="2" s="1"/>
  <c r="BC65" i="2" s="1"/>
  <c r="AT23" i="2"/>
  <c r="AS23" i="2" s="1"/>
  <c r="AR23" i="2" s="1"/>
  <c r="AQ23" i="2" s="1"/>
  <c r="AP23" i="2" s="1"/>
  <c r="AO23" i="2" s="1"/>
  <c r="AN23" i="2" s="1"/>
  <c r="AM23" i="2" s="1"/>
  <c r="AL23" i="2" s="1"/>
  <c r="AS176" i="2"/>
  <c r="AR176" i="2" s="1"/>
  <c r="AQ176" i="2" s="1"/>
  <c r="AP176" i="2" s="1"/>
  <c r="AO176" i="2" s="1"/>
  <c r="AN176" i="2" s="1"/>
  <c r="AM176" i="2" s="1"/>
  <c r="AL176" i="2" s="1"/>
  <c r="AQ94" i="2"/>
  <c r="AP94" i="2" s="1"/>
  <c r="AO94" i="2" s="1"/>
  <c r="AN94" i="2" s="1"/>
  <c r="AM94" i="2" s="1"/>
  <c r="AL94" i="2" s="1"/>
  <c r="AJ84" i="2"/>
  <c r="AK139" i="2"/>
  <c r="AH40" i="2"/>
  <c r="AI66" i="2"/>
  <c r="AC23" i="2"/>
  <c r="AF23" i="2"/>
  <c r="AU57" i="2"/>
  <c r="AT57" i="2" s="1"/>
  <c r="AS57" i="2" s="1"/>
  <c r="AR57" i="2" s="1"/>
  <c r="AQ57" i="2" s="1"/>
  <c r="AP57" i="2" s="1"/>
  <c r="AO57" i="2" s="1"/>
  <c r="AN57" i="2" s="1"/>
  <c r="AM57" i="2" s="1"/>
  <c r="AL57" i="2" s="1"/>
  <c r="AU108" i="2"/>
  <c r="AT108" i="2" s="1"/>
  <c r="AS108" i="2" s="1"/>
  <c r="AR108" i="2" s="1"/>
  <c r="AQ108" i="2" s="1"/>
  <c r="AP108" i="2" s="1"/>
  <c r="AO108" i="2" s="1"/>
  <c r="AN108" i="2" s="1"/>
  <c r="AM108" i="2" s="1"/>
  <c r="AL108" i="2" s="1"/>
  <c r="AU59" i="2"/>
  <c r="AT59" i="2" s="1"/>
  <c r="AS59" i="2" s="1"/>
  <c r="AR59" i="2" s="1"/>
  <c r="AQ59" i="2" s="1"/>
  <c r="AP59" i="2" s="1"/>
  <c r="AO59" i="2" s="1"/>
  <c r="AN59" i="2" s="1"/>
  <c r="AM59" i="2" s="1"/>
  <c r="AL59" i="2" s="1"/>
  <c r="AU162" i="2"/>
  <c r="BL41" i="2"/>
  <c r="BK41" i="2" s="1"/>
  <c r="BJ41" i="2" s="1"/>
  <c r="BI41" i="2" s="1"/>
  <c r="BH41" i="2" s="1"/>
  <c r="BG41" i="2" s="1"/>
  <c r="BF41" i="2" s="1"/>
  <c r="BE41" i="2" s="1"/>
  <c r="BD41" i="2" s="1"/>
  <c r="BC41" i="2" s="1"/>
  <c r="AU155" i="2"/>
  <c r="AT155" i="2" s="1"/>
  <c r="AS155" i="2" s="1"/>
  <c r="AR155" i="2" s="1"/>
  <c r="AQ155" i="2" s="1"/>
  <c r="AP155" i="2" s="1"/>
  <c r="AO155" i="2" s="1"/>
  <c r="AN155" i="2" s="1"/>
  <c r="AM155" i="2" s="1"/>
  <c r="AL155" i="2" s="1"/>
  <c r="BL52" i="2"/>
  <c r="AU140" i="2"/>
  <c r="AT140" i="2" s="1"/>
  <c r="AS140" i="2" s="1"/>
  <c r="AR140" i="2" s="1"/>
  <c r="AQ140" i="2" s="1"/>
  <c r="AP140" i="2" s="1"/>
  <c r="AO140" i="2" s="1"/>
  <c r="AN140" i="2" s="1"/>
  <c r="AM140" i="2" s="1"/>
  <c r="AL140" i="2" s="1"/>
  <c r="BL74" i="2"/>
  <c r="AU77" i="2"/>
  <c r="AT77" i="2" s="1"/>
  <c r="AS77" i="2" s="1"/>
  <c r="AR77" i="2" s="1"/>
  <c r="AQ77" i="2" s="1"/>
  <c r="AP77" i="2" s="1"/>
  <c r="AO77" i="2" s="1"/>
  <c r="AN77" i="2" s="1"/>
  <c r="AM77" i="2" s="1"/>
  <c r="AL77" i="2" s="1"/>
  <c r="AU29" i="2"/>
  <c r="AT29" i="2" s="1"/>
  <c r="AS29" i="2" s="1"/>
  <c r="AR29" i="2" s="1"/>
  <c r="AQ29" i="2" s="1"/>
  <c r="AP29" i="2" s="1"/>
  <c r="AO29" i="2" s="1"/>
  <c r="AN29" i="2" s="1"/>
  <c r="AM29" i="2" s="1"/>
  <c r="AL29" i="2" s="1"/>
  <c r="AU107" i="2"/>
  <c r="AU36" i="2"/>
  <c r="AU96" i="2"/>
  <c r="AT96" i="2" s="1"/>
  <c r="AS96" i="2" s="1"/>
  <c r="AR96" i="2" s="1"/>
  <c r="AQ96" i="2" s="1"/>
  <c r="AP96" i="2" s="1"/>
  <c r="AO96" i="2" s="1"/>
  <c r="AN96" i="2" s="1"/>
  <c r="AM96" i="2" s="1"/>
  <c r="AL96" i="2" s="1"/>
  <c r="AU220" i="2"/>
  <c r="AT220" i="2" s="1"/>
  <c r="AS220" i="2" s="1"/>
  <c r="AR220" i="2" s="1"/>
  <c r="AQ220" i="2" s="1"/>
  <c r="AP220" i="2" s="1"/>
  <c r="AO220" i="2" s="1"/>
  <c r="AN220" i="2" s="1"/>
  <c r="AM220" i="2" s="1"/>
  <c r="AL220" i="2" s="1"/>
  <c r="BL77" i="2"/>
  <c r="AH103" i="2"/>
  <c r="AB103" i="2" s="1"/>
  <c r="AT39" i="2"/>
  <c r="AS39" i="2"/>
  <c r="AR39" i="2" s="1"/>
  <c r="AQ39" i="2" s="1"/>
  <c r="AP39" i="2" s="1"/>
  <c r="AO39" i="2" s="1"/>
  <c r="AN39" i="2" s="1"/>
  <c r="AM39" i="2" s="1"/>
  <c r="AL39" i="2" s="1"/>
  <c r="AI203" i="2"/>
  <c r="AJ203" i="2"/>
  <c r="AK203" i="2"/>
  <c r="AC35" i="2"/>
  <c r="AQ109" i="2"/>
  <c r="AP109" i="2" s="1"/>
  <c r="AO109" i="2" s="1"/>
  <c r="AN109" i="2" s="1"/>
  <c r="AM109" i="2" s="1"/>
  <c r="AL109" i="2" s="1"/>
  <c r="AN149" i="2"/>
  <c r="AM149" i="2" s="1"/>
  <c r="AL149" i="2" s="1"/>
  <c r="AH181" i="2"/>
  <c r="AK197" i="2"/>
  <c r="AI139" i="2"/>
  <c r="AH139" i="2" s="1"/>
  <c r="AJ35" i="2"/>
  <c r="AU177" i="2"/>
  <c r="AU164" i="2"/>
  <c r="AF128" i="2"/>
  <c r="AC128" i="2"/>
  <c r="AU167" i="2"/>
  <c r="AU91" i="2"/>
  <c r="BL78" i="2"/>
  <c r="BL51" i="2"/>
  <c r="BK51" i="2" s="1"/>
  <c r="BJ51" i="2" s="1"/>
  <c r="BI51" i="2" s="1"/>
  <c r="BH51" i="2" s="1"/>
  <c r="BG51" i="2" s="1"/>
  <c r="BF51" i="2" s="1"/>
  <c r="BE51" i="2" s="1"/>
  <c r="BD51" i="2" s="1"/>
  <c r="BC51" i="2" s="1"/>
  <c r="AU189" i="2"/>
  <c r="AT189" i="2" s="1"/>
  <c r="AS189" i="2" s="1"/>
  <c r="AR189" i="2" s="1"/>
  <c r="AQ189" i="2" s="1"/>
  <c r="AP189" i="2" s="1"/>
  <c r="AO189" i="2" s="1"/>
  <c r="AN189" i="2" s="1"/>
  <c r="AM189" i="2" s="1"/>
  <c r="AL189" i="2" s="1"/>
  <c r="AU222" i="2"/>
  <c r="AU127" i="2"/>
  <c r="AT127" i="2" s="1"/>
  <c r="AS127" i="2" s="1"/>
  <c r="AR127" i="2" s="1"/>
  <c r="AQ127" i="2" s="1"/>
  <c r="AP127" i="2" s="1"/>
  <c r="AO127" i="2" s="1"/>
  <c r="AN127" i="2" s="1"/>
  <c r="AM127" i="2" s="1"/>
  <c r="AL127" i="2" s="1"/>
  <c r="BL19" i="2"/>
  <c r="AU209" i="2"/>
  <c r="AT209" i="2" s="1"/>
  <c r="AS209" i="2" s="1"/>
  <c r="AR209" i="2" s="1"/>
  <c r="AQ209" i="2" s="1"/>
  <c r="AP209" i="2" s="1"/>
  <c r="AO209" i="2" s="1"/>
  <c r="AN209" i="2" s="1"/>
  <c r="AM209" i="2" s="1"/>
  <c r="AL209" i="2" s="1"/>
  <c r="AU102" i="2"/>
  <c r="AT102" i="2" s="1"/>
  <c r="AS102" i="2" s="1"/>
  <c r="AR102" i="2" s="1"/>
  <c r="AQ102" i="2" s="1"/>
  <c r="AP102" i="2" s="1"/>
  <c r="AO102" i="2" s="1"/>
  <c r="AN102" i="2" s="1"/>
  <c r="AM102" i="2" s="1"/>
  <c r="AL102" i="2" s="1"/>
  <c r="AU118" i="2"/>
  <c r="AT118" i="2" s="1"/>
  <c r="AS118" i="2" s="1"/>
  <c r="AR118" i="2" s="1"/>
  <c r="AQ118" i="2" s="1"/>
  <c r="AP118" i="2" s="1"/>
  <c r="AO118" i="2" s="1"/>
  <c r="AN118" i="2" s="1"/>
  <c r="AM118" i="2" s="1"/>
  <c r="AL118" i="2" s="1"/>
  <c r="AU125" i="2"/>
  <c r="AU82" i="2"/>
  <c r="AU32" i="2"/>
  <c r="AT32" i="2" s="1"/>
  <c r="AS32" i="2" s="1"/>
  <c r="AR32" i="2" s="1"/>
  <c r="AQ32" i="2" s="1"/>
  <c r="AP32" i="2" s="1"/>
  <c r="AO32" i="2" s="1"/>
  <c r="AN32" i="2" s="1"/>
  <c r="AM32" i="2" s="1"/>
  <c r="AL32" i="2" s="1"/>
  <c r="AU24" i="2"/>
  <c r="AT24" i="2" s="1"/>
  <c r="AS24" i="2" s="1"/>
  <c r="AR24" i="2" s="1"/>
  <c r="AQ24" i="2" s="1"/>
  <c r="AP24" i="2" s="1"/>
  <c r="AO24" i="2" s="1"/>
  <c r="AN24" i="2" s="1"/>
  <c r="AM24" i="2" s="1"/>
  <c r="AL24" i="2" s="1"/>
  <c r="BL17" i="2"/>
  <c r="BL44" i="2"/>
  <c r="BK44" i="2" s="1"/>
  <c r="BJ44" i="2" s="1"/>
  <c r="BI44" i="2" s="1"/>
  <c r="BH44" i="2" s="1"/>
  <c r="BG44" i="2" s="1"/>
  <c r="BF44" i="2" s="1"/>
  <c r="BE44" i="2" s="1"/>
  <c r="BD44" i="2" s="1"/>
  <c r="BC44" i="2" s="1"/>
  <c r="BK67" i="2"/>
  <c r="BJ67" i="2" s="1"/>
  <c r="BI67" i="2" s="1"/>
  <c r="BH67" i="2" s="1"/>
  <c r="BG67" i="2" s="1"/>
  <c r="BF67" i="2" s="1"/>
  <c r="BE67" i="2" s="1"/>
  <c r="BD67" i="2" s="1"/>
  <c r="BC67" i="2" s="1"/>
  <c r="J35" i="2"/>
  <c r="AI197" i="2"/>
  <c r="AH197" i="2" s="1"/>
  <c r="AJ119" i="2"/>
  <c r="AT144" i="2"/>
  <c r="AS144" i="2" s="1"/>
  <c r="AR144" i="2" s="1"/>
  <c r="AQ144" i="2"/>
  <c r="AP144" i="2" s="1"/>
  <c r="AO144" i="2" s="1"/>
  <c r="AN144" i="2" s="1"/>
  <c r="AM144" i="2" s="1"/>
  <c r="AL144" i="2" s="1"/>
  <c r="AU186" i="2"/>
  <c r="AT186" i="2" s="1"/>
  <c r="AS186" i="2" s="1"/>
  <c r="AR186" i="2" s="1"/>
  <c r="AQ186" i="2" s="1"/>
  <c r="AP186" i="2" s="1"/>
  <c r="AO186" i="2" s="1"/>
  <c r="AN186" i="2" s="1"/>
  <c r="AM186" i="2" s="1"/>
  <c r="AL186" i="2" s="1"/>
  <c r="BL79" i="2"/>
  <c r="BK79" i="2" s="1"/>
  <c r="BJ79" i="2" s="1"/>
  <c r="BI79" i="2" s="1"/>
  <c r="BH79" i="2" s="1"/>
  <c r="BG79" i="2" s="1"/>
  <c r="BF79" i="2" s="1"/>
  <c r="BE79" i="2" s="1"/>
  <c r="BD79" i="2" s="1"/>
  <c r="BC79" i="2" s="1"/>
  <c r="AU31" i="2"/>
  <c r="AU128" i="2"/>
  <c r="AU87" i="2"/>
  <c r="AT87" i="2" s="1"/>
  <c r="AS87" i="2" s="1"/>
  <c r="AR87" i="2" s="1"/>
  <c r="AQ87" i="2" s="1"/>
  <c r="AP87" i="2" s="1"/>
  <c r="AO87" i="2" s="1"/>
  <c r="AN87" i="2" s="1"/>
  <c r="AM87" i="2" s="1"/>
  <c r="AL87" i="2" s="1"/>
  <c r="BL13" i="2"/>
  <c r="AU115" i="2"/>
  <c r="AT115" i="2" s="1"/>
  <c r="AS115" i="2" s="1"/>
  <c r="AR115" i="2" s="1"/>
  <c r="AQ115" i="2" s="1"/>
  <c r="AP115" i="2" s="1"/>
  <c r="AO115" i="2" s="1"/>
  <c r="AN115" i="2" s="1"/>
  <c r="AM115" i="2" s="1"/>
  <c r="AL115" i="2" s="1"/>
  <c r="AU74" i="2"/>
  <c r="AT74" i="2" s="1"/>
  <c r="AS74" i="2" s="1"/>
  <c r="AR74" i="2" s="1"/>
  <c r="AQ74" i="2" s="1"/>
  <c r="AP74" i="2" s="1"/>
  <c r="AO74" i="2" s="1"/>
  <c r="AN74" i="2" s="1"/>
  <c r="AM74" i="2" s="1"/>
  <c r="AL74" i="2" s="1"/>
  <c r="AU169" i="2"/>
  <c r="AT169" i="2" s="1"/>
  <c r="AS169" i="2" s="1"/>
  <c r="AR169" i="2" s="1"/>
  <c r="AQ169" i="2" s="1"/>
  <c r="AP169" i="2" s="1"/>
  <c r="AO169" i="2" s="1"/>
  <c r="AN169" i="2" s="1"/>
  <c r="AM169" i="2" s="1"/>
  <c r="AL169" i="2" s="1"/>
  <c r="BL29" i="2"/>
  <c r="BK29" i="2" s="1"/>
  <c r="BJ29" i="2" s="1"/>
  <c r="BI29" i="2" s="1"/>
  <c r="BH29" i="2" s="1"/>
  <c r="BG29" i="2" s="1"/>
  <c r="BF29" i="2" s="1"/>
  <c r="BE29" i="2" s="1"/>
  <c r="BD29" i="2" s="1"/>
  <c r="BC29" i="2" s="1"/>
  <c r="BL71" i="2"/>
  <c r="AU106" i="2"/>
  <c r="AT106" i="2" s="1"/>
  <c r="AS106" i="2" s="1"/>
  <c r="AR106" i="2" s="1"/>
  <c r="AQ106" i="2" s="1"/>
  <c r="AP106" i="2" s="1"/>
  <c r="AO106" i="2" s="1"/>
  <c r="AN106" i="2" s="1"/>
  <c r="AM106" i="2" s="1"/>
  <c r="AL106" i="2" s="1"/>
  <c r="BL76" i="2"/>
  <c r="AU158" i="2"/>
  <c r="AU152" i="2"/>
  <c r="AT152" i="2" s="1"/>
  <c r="AS152" i="2" s="1"/>
  <c r="AR152" i="2" s="1"/>
  <c r="AQ152" i="2" s="1"/>
  <c r="AP152" i="2" s="1"/>
  <c r="AO152" i="2" s="1"/>
  <c r="AN152" i="2" s="1"/>
  <c r="AM152" i="2" s="1"/>
  <c r="AL152" i="2" s="1"/>
  <c r="AU42" i="2"/>
  <c r="BA29" i="2"/>
  <c r="AZ29" i="2" s="1"/>
  <c r="AX29" i="2" s="1"/>
  <c r="BB29" i="2"/>
  <c r="AK184" i="2"/>
  <c r="AI184" i="2"/>
  <c r="AH184" i="2" s="1"/>
  <c r="AJ184" i="2"/>
  <c r="BA41" i="2"/>
  <c r="BB41" i="2"/>
  <c r="AT62" i="2"/>
  <c r="AS62" i="2" s="1"/>
  <c r="AR62" i="2" s="1"/>
  <c r="AQ62" i="2" s="1"/>
  <c r="AP62" i="2" s="1"/>
  <c r="AO62" i="2" s="1"/>
  <c r="AN62" i="2" s="1"/>
  <c r="AM62" i="2" s="1"/>
  <c r="AL62" i="2" s="1"/>
  <c r="BK40" i="2"/>
  <c r="BJ40" i="2"/>
  <c r="BI40" i="2" s="1"/>
  <c r="BH40" i="2" s="1"/>
  <c r="BG40" i="2" s="1"/>
  <c r="BF40" i="2" s="1"/>
  <c r="BE40" i="2" s="1"/>
  <c r="BD40" i="2" s="1"/>
  <c r="BC40" i="2" s="1"/>
  <c r="BK64" i="2"/>
  <c r="BJ64" i="2" s="1"/>
  <c r="BI64" i="2" s="1"/>
  <c r="BH64" i="2" s="1"/>
  <c r="BG64" i="2" s="1"/>
  <c r="BF64" i="2" s="1"/>
  <c r="BE64" i="2" s="1"/>
  <c r="BD64" i="2" s="1"/>
  <c r="BC64" i="2" s="1"/>
  <c r="AT172" i="2"/>
  <c r="AS172" i="2" s="1"/>
  <c r="AR172" i="2" s="1"/>
  <c r="AQ172" i="2" s="1"/>
  <c r="AP172" i="2" s="1"/>
  <c r="AO172" i="2" s="1"/>
  <c r="AN172" i="2" s="1"/>
  <c r="AM172" i="2" s="1"/>
  <c r="AL172" i="2" s="1"/>
  <c r="AC99" i="2"/>
  <c r="AF99" i="2"/>
  <c r="I99" i="2"/>
  <c r="AT160" i="2"/>
  <c r="AS160" i="2" s="1"/>
  <c r="AR160" i="2" s="1"/>
  <c r="AQ160" i="2" s="1"/>
  <c r="AP160" i="2" s="1"/>
  <c r="AO160" i="2" s="1"/>
  <c r="AN160" i="2" s="1"/>
  <c r="AM160" i="2" s="1"/>
  <c r="AL160" i="2" s="1"/>
  <c r="I136" i="2"/>
  <c r="AC136" i="2"/>
  <c r="AF136" i="2"/>
  <c r="AT99" i="2"/>
  <c r="AS99" i="2" s="1"/>
  <c r="AR99" i="2" s="1"/>
  <c r="AQ99" i="2" s="1"/>
  <c r="AP99" i="2" s="1"/>
  <c r="AO99" i="2" s="1"/>
  <c r="AN99" i="2" s="1"/>
  <c r="AM99" i="2" s="1"/>
  <c r="AL99" i="2" s="1"/>
  <c r="J182" i="2"/>
  <c r="AC182" i="2"/>
  <c r="AF182" i="2"/>
  <c r="I40" i="2"/>
  <c r="AF40" i="2"/>
  <c r="AC40" i="2"/>
  <c r="I65" i="2"/>
  <c r="AC65" i="2"/>
  <c r="AF65" i="2"/>
  <c r="AT217" i="2"/>
  <c r="AS217" i="2" s="1"/>
  <c r="AR217" i="2" s="1"/>
  <c r="AQ217" i="2" s="1"/>
  <c r="AP217" i="2" s="1"/>
  <c r="AO217" i="2" s="1"/>
  <c r="AN217" i="2" s="1"/>
  <c r="AM217" i="2" s="1"/>
  <c r="AL217" i="2" s="1"/>
  <c r="BK39" i="2"/>
  <c r="BJ39" i="2" s="1"/>
  <c r="BI39" i="2" s="1"/>
  <c r="BH39" i="2" s="1"/>
  <c r="BG39" i="2" s="1"/>
  <c r="BF39" i="2" s="1"/>
  <c r="BE39" i="2" s="1"/>
  <c r="BD39" i="2" s="1"/>
  <c r="BC39" i="2" s="1"/>
  <c r="BI30" i="2"/>
  <c r="BH30" i="2" s="1"/>
  <c r="BG30" i="2" s="1"/>
  <c r="BF30" i="2" s="1"/>
  <c r="BE30" i="2" s="1"/>
  <c r="BD30" i="2" s="1"/>
  <c r="BC30" i="2" s="1"/>
  <c r="BK30" i="2"/>
  <c r="BJ30" i="2"/>
  <c r="BK2" i="2"/>
  <c r="BJ2" i="2" s="1"/>
  <c r="BI2" i="2" s="1"/>
  <c r="BH2" i="2" s="1"/>
  <c r="BG2" i="2" s="1"/>
  <c r="BF2" i="2" s="1"/>
  <c r="BE2" i="2" s="1"/>
  <c r="BD2" i="2" s="1"/>
  <c r="BC2" i="2" s="1"/>
  <c r="BK60" i="2"/>
  <c r="BJ60" i="2" s="1"/>
  <c r="BI60" i="2" s="1"/>
  <c r="BH60" i="2" s="1"/>
  <c r="BG60" i="2" s="1"/>
  <c r="BF60" i="2" s="1"/>
  <c r="BE60" i="2" s="1"/>
  <c r="BD60" i="2" s="1"/>
  <c r="BC60" i="2" s="1"/>
  <c r="BK38" i="2"/>
  <c r="BJ38" i="2" s="1"/>
  <c r="BI38" i="2" s="1"/>
  <c r="BH38" i="2" s="1"/>
  <c r="BG38" i="2" s="1"/>
  <c r="BF38" i="2" s="1"/>
  <c r="BE38" i="2" s="1"/>
  <c r="BD38" i="2" s="1"/>
  <c r="BC38" i="2" s="1"/>
  <c r="BK75" i="2"/>
  <c r="BJ75" i="2"/>
  <c r="BI75" i="2" s="1"/>
  <c r="BH75" i="2" s="1"/>
  <c r="BG75" i="2" s="1"/>
  <c r="BF75" i="2" s="1"/>
  <c r="BE75" i="2" s="1"/>
  <c r="BD75" i="2" s="1"/>
  <c r="BC75" i="2" s="1"/>
  <c r="AT131" i="2"/>
  <c r="AS131" i="2" s="1"/>
  <c r="AR131" i="2" s="1"/>
  <c r="AQ131" i="2" s="1"/>
  <c r="AP131" i="2" s="1"/>
  <c r="AO131" i="2" s="1"/>
  <c r="AN131" i="2" s="1"/>
  <c r="AM131" i="2" s="1"/>
  <c r="AL131" i="2" s="1"/>
  <c r="AT166" i="2"/>
  <c r="AS166" i="2"/>
  <c r="AR166" i="2" s="1"/>
  <c r="AQ166" i="2" s="1"/>
  <c r="AP166" i="2" s="1"/>
  <c r="AO166" i="2" s="1"/>
  <c r="AN166" i="2" s="1"/>
  <c r="AM166" i="2" s="1"/>
  <c r="AL166" i="2" s="1"/>
  <c r="BK37" i="2"/>
  <c r="BJ37" i="2" s="1"/>
  <c r="BI37" i="2" s="1"/>
  <c r="BH37" i="2" s="1"/>
  <c r="BG37" i="2" s="1"/>
  <c r="BF37" i="2" s="1"/>
  <c r="BE37" i="2" s="1"/>
  <c r="BD37" i="2" s="1"/>
  <c r="BC37" i="2" s="1"/>
  <c r="BK42" i="2"/>
  <c r="BJ42" i="2" s="1"/>
  <c r="BI42" i="2" s="1"/>
  <c r="BH42" i="2" s="1"/>
  <c r="BG42" i="2" s="1"/>
  <c r="BF42" i="2" s="1"/>
  <c r="BE42" i="2" s="1"/>
  <c r="BD42" i="2" s="1"/>
  <c r="BC42" i="2" s="1"/>
  <c r="J178" i="2"/>
  <c r="AC178" i="2"/>
  <c r="AF178" i="2"/>
  <c r="J190" i="2"/>
  <c r="AC190" i="2"/>
  <c r="I87" i="2"/>
  <c r="AC87" i="2"/>
  <c r="AF87" i="2"/>
  <c r="AT126" i="2"/>
  <c r="AS126" i="2" s="1"/>
  <c r="AR126" i="2" s="1"/>
  <c r="AQ126" i="2" s="1"/>
  <c r="AP126" i="2" s="1"/>
  <c r="AO126" i="2" s="1"/>
  <c r="AN126" i="2" s="1"/>
  <c r="AM126" i="2" s="1"/>
  <c r="AL126" i="2" s="1"/>
  <c r="AT171" i="2"/>
  <c r="AS171" i="2" s="1"/>
  <c r="AR171" i="2" s="1"/>
  <c r="AQ171" i="2" s="1"/>
  <c r="AP171" i="2" s="1"/>
  <c r="AO171" i="2" s="1"/>
  <c r="AN171" i="2" s="1"/>
  <c r="AM171" i="2" s="1"/>
  <c r="AL171" i="2" s="1"/>
  <c r="AC85" i="2"/>
  <c r="AF85" i="2"/>
  <c r="AT67" i="2"/>
  <c r="AS67" i="2" s="1"/>
  <c r="AR67" i="2" s="1"/>
  <c r="AQ67" i="2" s="1"/>
  <c r="AP67" i="2" s="1"/>
  <c r="AO67" i="2" s="1"/>
  <c r="AN67" i="2" s="1"/>
  <c r="AM67" i="2" s="1"/>
  <c r="AL67" i="2" s="1"/>
  <c r="AJ55" i="2"/>
  <c r="AK55" i="2"/>
  <c r="AI55" i="2"/>
  <c r="AC214" i="2"/>
  <c r="AF214" i="2"/>
  <c r="I214" i="2"/>
  <c r="AF195" i="2"/>
  <c r="K195" i="2"/>
  <c r="AC195" i="2"/>
  <c r="I88" i="2"/>
  <c r="AC88" i="2"/>
  <c r="AF88" i="2"/>
  <c r="BK9" i="2"/>
  <c r="BJ9" i="2" s="1"/>
  <c r="BI9" i="2" s="1"/>
  <c r="BH9" i="2" s="1"/>
  <c r="BG9" i="2" s="1"/>
  <c r="BF9" i="2" s="1"/>
  <c r="BE9" i="2" s="1"/>
  <c r="BD9" i="2" s="1"/>
  <c r="BC9" i="2" s="1"/>
  <c r="BK25" i="2"/>
  <c r="BJ25" i="2" s="1"/>
  <c r="BI25" i="2" s="1"/>
  <c r="BH25" i="2" s="1"/>
  <c r="BG25" i="2" s="1"/>
  <c r="BF25" i="2" s="1"/>
  <c r="BE25" i="2" s="1"/>
  <c r="BD25" i="2" s="1"/>
  <c r="BC25" i="2" s="1"/>
  <c r="BK56" i="2"/>
  <c r="BJ56" i="2" s="1"/>
  <c r="BI56" i="2" s="1"/>
  <c r="BH56" i="2" s="1"/>
  <c r="BG56" i="2" s="1"/>
  <c r="BF56" i="2" s="1"/>
  <c r="BE56" i="2" s="1"/>
  <c r="BD56" i="2" s="1"/>
  <c r="BC56" i="2" s="1"/>
  <c r="AT178" i="2"/>
  <c r="AS178" i="2"/>
  <c r="AR178" i="2" s="1"/>
  <c r="AQ178" i="2" s="1"/>
  <c r="AP178" i="2" s="1"/>
  <c r="AO178" i="2" s="1"/>
  <c r="AN178" i="2" s="1"/>
  <c r="AM178" i="2" s="1"/>
  <c r="AL178" i="2" s="1"/>
  <c r="AT65" i="2"/>
  <c r="AS65" i="2" s="1"/>
  <c r="AR65" i="2" s="1"/>
  <c r="AQ65" i="2" s="1"/>
  <c r="AP65" i="2" s="1"/>
  <c r="AO65" i="2" s="1"/>
  <c r="AN65" i="2" s="1"/>
  <c r="AM65" i="2" s="1"/>
  <c r="AL65" i="2" s="1"/>
  <c r="AA103" i="2"/>
  <c r="AT34" i="2"/>
  <c r="AS34" i="2" s="1"/>
  <c r="AR34" i="2" s="1"/>
  <c r="AQ34" i="2" s="1"/>
  <c r="AP34" i="2" s="1"/>
  <c r="AO34" i="2" s="1"/>
  <c r="AN34" i="2" s="1"/>
  <c r="AM34" i="2" s="1"/>
  <c r="AL34" i="2" s="1"/>
  <c r="BK63" i="2"/>
  <c r="BJ63" i="2" s="1"/>
  <c r="BI63" i="2" s="1"/>
  <c r="BH63" i="2" s="1"/>
  <c r="BG63" i="2" s="1"/>
  <c r="BF63" i="2" s="1"/>
  <c r="BE63" i="2" s="1"/>
  <c r="BD63" i="2" s="1"/>
  <c r="BC63" i="2" s="1"/>
  <c r="BK7" i="2"/>
  <c r="BJ7" i="2"/>
  <c r="BI7" i="2" s="1"/>
  <c r="BH7" i="2" s="1"/>
  <c r="BG7" i="2" s="1"/>
  <c r="BF7" i="2" s="1"/>
  <c r="BE7" i="2" s="1"/>
  <c r="BD7" i="2" s="1"/>
  <c r="BC7" i="2" s="1"/>
  <c r="BK66" i="2"/>
  <c r="BJ66" i="2" s="1"/>
  <c r="BI66" i="2" s="1"/>
  <c r="BH66" i="2" s="1"/>
  <c r="BG66" i="2" s="1"/>
  <c r="BF66" i="2" s="1"/>
  <c r="BE66" i="2" s="1"/>
  <c r="BD66" i="2" s="1"/>
  <c r="BC66" i="2" s="1"/>
  <c r="BK31" i="2"/>
  <c r="BJ31" i="2" s="1"/>
  <c r="BI31" i="2" s="1"/>
  <c r="BH31" i="2" s="1"/>
  <c r="BG31" i="2" s="1"/>
  <c r="BF31" i="2" s="1"/>
  <c r="BE31" i="2" s="1"/>
  <c r="BD31" i="2" s="1"/>
  <c r="BC31" i="2" s="1"/>
  <c r="BK21" i="2"/>
  <c r="BJ21" i="2" s="1"/>
  <c r="BI21" i="2" s="1"/>
  <c r="BH21" i="2" s="1"/>
  <c r="BG21" i="2" s="1"/>
  <c r="BF21" i="2" s="1"/>
  <c r="BE21" i="2" s="1"/>
  <c r="BD21" i="2" s="1"/>
  <c r="BC21" i="2" s="1"/>
  <c r="BK49" i="2"/>
  <c r="BJ49" i="2" s="1"/>
  <c r="BI49" i="2" s="1"/>
  <c r="BH49" i="2" s="1"/>
  <c r="BG49" i="2" s="1"/>
  <c r="BF49" i="2" s="1"/>
  <c r="BE49" i="2" s="1"/>
  <c r="BD49" i="2" s="1"/>
  <c r="BC49" i="2" s="1"/>
  <c r="AT218" i="2"/>
  <c r="AS218" i="2"/>
  <c r="AR218" i="2" s="1"/>
  <c r="AQ218" i="2" s="1"/>
  <c r="AP218" i="2" s="1"/>
  <c r="AO218" i="2" s="1"/>
  <c r="AN218" i="2" s="1"/>
  <c r="AM218" i="2" s="1"/>
  <c r="AL218" i="2" s="1"/>
  <c r="BK70" i="2"/>
  <c r="BJ70" i="2" s="1"/>
  <c r="BI70" i="2" s="1"/>
  <c r="BH70" i="2" s="1"/>
  <c r="BG70" i="2" s="1"/>
  <c r="BF70" i="2" s="1"/>
  <c r="BE70" i="2" s="1"/>
  <c r="BD70" i="2" s="1"/>
  <c r="BC70" i="2" s="1"/>
  <c r="I126" i="2"/>
  <c r="AC126" i="2"/>
  <c r="AF126" i="2"/>
  <c r="AF55" i="2"/>
  <c r="AT70" i="2"/>
  <c r="AS70" i="2" s="1"/>
  <c r="AR70" i="2" s="1"/>
  <c r="AQ70" i="2" s="1"/>
  <c r="AP70" i="2" s="1"/>
  <c r="AO70" i="2" s="1"/>
  <c r="AN70" i="2" s="1"/>
  <c r="AM70" i="2" s="1"/>
  <c r="AL70" i="2" s="1"/>
  <c r="AF188" i="2"/>
  <c r="J188" i="2"/>
  <c r="AC188" i="2"/>
  <c r="AT206" i="2"/>
  <c r="AS206" i="2"/>
  <c r="AR206" i="2" s="1"/>
  <c r="AQ206" i="2"/>
  <c r="AP206" i="2" s="1"/>
  <c r="AO206" i="2" s="1"/>
  <c r="AN206" i="2" s="1"/>
  <c r="AM206" i="2" s="1"/>
  <c r="AL206" i="2" s="1"/>
  <c r="BK27" i="2"/>
  <c r="BJ27" i="2" s="1"/>
  <c r="BI27" i="2" s="1"/>
  <c r="BH27" i="2" s="1"/>
  <c r="BG27" i="2" s="1"/>
  <c r="BF27" i="2" s="1"/>
  <c r="BE27" i="2" s="1"/>
  <c r="BD27" i="2" s="1"/>
  <c r="BC27" i="2" s="1"/>
  <c r="AN147" i="2"/>
  <c r="AM147" i="2" s="1"/>
  <c r="AL147" i="2" s="1"/>
  <c r="AT147" i="2"/>
  <c r="AS147" i="2" s="1"/>
  <c r="AR147" i="2" s="1"/>
  <c r="AQ147" i="2" s="1"/>
  <c r="AP147" i="2" s="1"/>
  <c r="AO147" i="2" s="1"/>
  <c r="BK12" i="2"/>
  <c r="BJ12" i="2" s="1"/>
  <c r="BI12" i="2" s="1"/>
  <c r="BH12" i="2" s="1"/>
  <c r="BG12" i="2" s="1"/>
  <c r="BF12" i="2" s="1"/>
  <c r="BE12" i="2" s="1"/>
  <c r="BD12" i="2" s="1"/>
  <c r="BC12" i="2" s="1"/>
  <c r="I141" i="2"/>
  <c r="AF141" i="2"/>
  <c r="AC141" i="2"/>
  <c r="AF139" i="2"/>
  <c r="AH161" i="2"/>
  <c r="AJ100" i="2"/>
  <c r="AK196" i="2"/>
  <c r="BJ35" i="2"/>
  <c r="BI35" i="2" s="1"/>
  <c r="BH35" i="2" s="1"/>
  <c r="BG35" i="2" s="1"/>
  <c r="BF35" i="2" s="1"/>
  <c r="BE35" i="2" s="1"/>
  <c r="BD35" i="2" s="1"/>
  <c r="BC35" i="2" s="1"/>
  <c r="BK35" i="2"/>
  <c r="AT45" i="2"/>
  <c r="AS45" i="2" s="1"/>
  <c r="AR45" i="2" s="1"/>
  <c r="AQ45" i="2" s="1"/>
  <c r="AP45" i="2" s="1"/>
  <c r="AO45" i="2" s="1"/>
  <c r="AN45" i="2" s="1"/>
  <c r="AM45" i="2" s="1"/>
  <c r="AL45" i="2" s="1"/>
  <c r="BK61" i="2"/>
  <c r="BJ61" i="2" s="1"/>
  <c r="BI61" i="2" s="1"/>
  <c r="BH61" i="2" s="1"/>
  <c r="BG61" i="2" s="1"/>
  <c r="BF61" i="2" s="1"/>
  <c r="BE61" i="2" s="1"/>
  <c r="BD61" i="2" s="1"/>
  <c r="BC61" i="2" s="1"/>
  <c r="BK50" i="2"/>
  <c r="BJ50" i="2" s="1"/>
  <c r="BI50" i="2" s="1"/>
  <c r="BH50" i="2" s="1"/>
  <c r="BG50" i="2" s="1"/>
  <c r="BF50" i="2" s="1"/>
  <c r="BE50" i="2" s="1"/>
  <c r="BD50" i="2" s="1"/>
  <c r="BC50" i="2" s="1"/>
  <c r="BK34" i="2"/>
  <c r="BJ34" i="2"/>
  <c r="BI34" i="2"/>
  <c r="BH34" i="2" s="1"/>
  <c r="BG34" i="2" s="1"/>
  <c r="BF34" i="2" s="1"/>
  <c r="BE34" i="2" s="1"/>
  <c r="BD34" i="2" s="1"/>
  <c r="BC34" i="2" s="1"/>
  <c r="BJ3" i="2"/>
  <c r="BI3" i="2" s="1"/>
  <c r="BH3" i="2" s="1"/>
  <c r="BG3" i="2" s="1"/>
  <c r="BF3" i="2" s="1"/>
  <c r="BE3" i="2" s="1"/>
  <c r="BD3" i="2" s="1"/>
  <c r="BC3" i="2" s="1"/>
  <c r="BK3" i="2"/>
  <c r="BK72" i="2"/>
  <c r="BJ72" i="2" s="1"/>
  <c r="BI72" i="2" s="1"/>
  <c r="BH72" i="2" s="1"/>
  <c r="BG72" i="2" s="1"/>
  <c r="BF72" i="2" s="1"/>
  <c r="BE72" i="2" s="1"/>
  <c r="BD72" i="2" s="1"/>
  <c r="BC72" i="2" s="1"/>
  <c r="AT190" i="2"/>
  <c r="AS190" i="2" s="1"/>
  <c r="AR190" i="2" s="1"/>
  <c r="AQ190" i="2" s="1"/>
  <c r="AP190" i="2" s="1"/>
  <c r="AO190" i="2" s="1"/>
  <c r="AN190" i="2" s="1"/>
  <c r="AM190" i="2" s="1"/>
  <c r="AL190" i="2" s="1"/>
  <c r="AC207" i="2"/>
  <c r="AF207" i="2"/>
  <c r="I207" i="2"/>
  <c r="AS27" i="2"/>
  <c r="AR27" i="2" s="1"/>
  <c r="AQ27" i="2" s="1"/>
  <c r="AP27" i="2" s="1"/>
  <c r="AO27" i="2" s="1"/>
  <c r="AN27" i="2" s="1"/>
  <c r="AM27" i="2" s="1"/>
  <c r="AL27" i="2" s="1"/>
  <c r="AT27" i="2"/>
  <c r="AT114" i="2"/>
  <c r="AS114" i="2" s="1"/>
  <c r="AR114" i="2" s="1"/>
  <c r="AQ114" i="2" s="1"/>
  <c r="AP114" i="2" s="1"/>
  <c r="AO114" i="2" s="1"/>
  <c r="AN114" i="2" s="1"/>
  <c r="AM114" i="2" s="1"/>
  <c r="AL114" i="2" s="1"/>
  <c r="AC200" i="2"/>
  <c r="AF200" i="2"/>
  <c r="J200" i="2"/>
  <c r="AF171" i="2"/>
  <c r="AC171" i="2"/>
  <c r="I171" i="2"/>
  <c r="AF59" i="2"/>
  <c r="AC59" i="2"/>
  <c r="I59" i="2"/>
  <c r="AT214" i="2"/>
  <c r="AS214" i="2" s="1"/>
  <c r="AR214" i="2"/>
  <c r="AQ214" i="2" s="1"/>
  <c r="AP214" i="2" s="1"/>
  <c r="AO214" i="2" s="1"/>
  <c r="AN214" i="2" s="1"/>
  <c r="AM214" i="2" s="1"/>
  <c r="AL214" i="2" s="1"/>
  <c r="AS188" i="2"/>
  <c r="AR188" i="2" s="1"/>
  <c r="AQ188" i="2" s="1"/>
  <c r="AP188" i="2" s="1"/>
  <c r="AO188" i="2" s="1"/>
  <c r="AN188" i="2" s="1"/>
  <c r="AM188" i="2" s="1"/>
  <c r="AL188" i="2" s="1"/>
  <c r="AT188" i="2"/>
  <c r="AK28" i="2"/>
  <c r="AJ28" i="2"/>
  <c r="AI28" i="2"/>
  <c r="BJ32" i="2"/>
  <c r="BI32" i="2" s="1"/>
  <c r="BH32" i="2" s="1"/>
  <c r="BG32" i="2" s="1"/>
  <c r="BF32" i="2" s="1"/>
  <c r="BE32" i="2" s="1"/>
  <c r="BD32" i="2" s="1"/>
  <c r="BC32" i="2" s="1"/>
  <c r="BK32" i="2"/>
  <c r="AT85" i="2"/>
  <c r="AS85" i="2" s="1"/>
  <c r="AR85" i="2" s="1"/>
  <c r="AQ85" i="2" s="1"/>
  <c r="AP85" i="2" s="1"/>
  <c r="AO85" i="2" s="1"/>
  <c r="AN85" i="2" s="1"/>
  <c r="AM85" i="2" s="1"/>
  <c r="AL85" i="2" s="1"/>
  <c r="AI100" i="2"/>
  <c r="AJ196" i="2"/>
  <c r="AH196" i="2" s="1"/>
  <c r="AJ199" i="2"/>
  <c r="BK16" i="2"/>
  <c r="BJ16" i="2" s="1"/>
  <c r="BI16" i="2" s="1"/>
  <c r="BH16" i="2" s="1"/>
  <c r="BG16" i="2" s="1"/>
  <c r="BF16" i="2" s="1"/>
  <c r="BE16" i="2" s="1"/>
  <c r="BD16" i="2" s="1"/>
  <c r="BC16" i="2" s="1"/>
  <c r="BK58" i="2"/>
  <c r="BJ58" i="2" s="1"/>
  <c r="BI58" i="2" s="1"/>
  <c r="BH58" i="2" s="1"/>
  <c r="BG58" i="2" s="1"/>
  <c r="BF58" i="2" s="1"/>
  <c r="BE58" i="2" s="1"/>
  <c r="BD58" i="2" s="1"/>
  <c r="BC58" i="2" s="1"/>
  <c r="BJ36" i="2"/>
  <c r="BI36" i="2" s="1"/>
  <c r="BH36" i="2" s="1"/>
  <c r="BG36" i="2" s="1"/>
  <c r="BF36" i="2" s="1"/>
  <c r="BE36" i="2" s="1"/>
  <c r="BD36" i="2" s="1"/>
  <c r="BC36" i="2" s="1"/>
  <c r="BK36" i="2"/>
  <c r="BK73" i="2"/>
  <c r="BJ73" i="2" s="1"/>
  <c r="BI73" i="2" s="1"/>
  <c r="BH73" i="2" s="1"/>
  <c r="BG73" i="2" s="1"/>
  <c r="BF73" i="2" s="1"/>
  <c r="BE73" i="2" s="1"/>
  <c r="BD73" i="2" s="1"/>
  <c r="BC73" i="2" s="1"/>
  <c r="AS165" i="2"/>
  <c r="AR165" i="2" s="1"/>
  <c r="AQ165" i="2" s="1"/>
  <c r="AP165" i="2" s="1"/>
  <c r="AO165" i="2" s="1"/>
  <c r="AN165" i="2" s="1"/>
  <c r="AM165" i="2" s="1"/>
  <c r="AL165" i="2" s="1"/>
  <c r="AT165" i="2"/>
  <c r="AN210" i="2"/>
  <c r="AM210" i="2" s="1"/>
  <c r="AL210" i="2" s="1"/>
  <c r="AT210" i="2"/>
  <c r="AS210" i="2" s="1"/>
  <c r="AR210" i="2" s="1"/>
  <c r="AQ210" i="2" s="1"/>
  <c r="AP210" i="2" s="1"/>
  <c r="AO210" i="2" s="1"/>
  <c r="AT79" i="2"/>
  <c r="AS79" i="2" s="1"/>
  <c r="AR79" i="2" s="1"/>
  <c r="AQ79" i="2" s="1"/>
  <c r="AP79" i="2" s="1"/>
  <c r="AO79" i="2" s="1"/>
  <c r="AN79" i="2" s="1"/>
  <c r="AM79" i="2" s="1"/>
  <c r="AL79" i="2" s="1"/>
  <c r="BK68" i="2"/>
  <c r="BJ68" i="2" s="1"/>
  <c r="BI68" i="2" s="1"/>
  <c r="BH68" i="2" s="1"/>
  <c r="BG68" i="2" s="1"/>
  <c r="BF68" i="2" s="1"/>
  <c r="BE68" i="2" s="1"/>
  <c r="BD68" i="2" s="1"/>
  <c r="BC68" i="2" s="1"/>
  <c r="AF150" i="2"/>
  <c r="I150" i="2"/>
  <c r="AC150" i="2"/>
  <c r="AT198" i="2"/>
  <c r="AS198" i="2" s="1"/>
  <c r="AR198" i="2" s="1"/>
  <c r="AQ198" i="2" s="1"/>
  <c r="AP198" i="2" s="1"/>
  <c r="AO198" i="2"/>
  <c r="AN198" i="2" s="1"/>
  <c r="AM198" i="2" s="1"/>
  <c r="AL198" i="2" s="1"/>
  <c r="AT207" i="2"/>
  <c r="AS207" i="2" s="1"/>
  <c r="AR207" i="2" s="1"/>
  <c r="AQ207" i="2" s="1"/>
  <c r="AP207" i="2" s="1"/>
  <c r="AO207" i="2" s="1"/>
  <c r="AN207" i="2" s="1"/>
  <c r="AM207" i="2" s="1"/>
  <c r="AL207" i="2" s="1"/>
  <c r="AT60" i="2"/>
  <c r="AS60" i="2" s="1"/>
  <c r="AR60" i="2" s="1"/>
  <c r="AQ60" i="2" s="1"/>
  <c r="AP60" i="2" s="1"/>
  <c r="AO60" i="2" s="1"/>
  <c r="AN60" i="2" s="1"/>
  <c r="AM60" i="2" s="1"/>
  <c r="AL60" i="2" s="1"/>
  <c r="I155" i="2"/>
  <c r="AF155" i="2"/>
  <c r="AC155" i="2"/>
  <c r="AC114" i="2"/>
  <c r="AF114" i="2"/>
  <c r="J114" i="2"/>
  <c r="AJ200" i="2"/>
  <c r="AI200" i="2"/>
  <c r="AK200" i="2"/>
  <c r="AS86" i="2"/>
  <c r="AR86" i="2" s="1"/>
  <c r="AQ86" i="2" s="1"/>
  <c r="AP86" i="2" s="1"/>
  <c r="AO86" i="2" s="1"/>
  <c r="AN86" i="2" s="1"/>
  <c r="AM86" i="2" s="1"/>
  <c r="AL86" i="2" s="1"/>
  <c r="AT86" i="2"/>
  <c r="AQ41" i="2"/>
  <c r="AP41" i="2" s="1"/>
  <c r="AO41" i="2" s="1"/>
  <c r="AN41" i="2" s="1"/>
  <c r="AM41" i="2" s="1"/>
  <c r="AL41" i="2" s="1"/>
  <c r="AT41" i="2"/>
  <c r="AS41" i="2" s="1"/>
  <c r="AR41" i="2" s="1"/>
  <c r="AC170" i="2"/>
  <c r="AF170" i="2"/>
  <c r="I170" i="2"/>
  <c r="BJ10" i="2"/>
  <c r="BK10" i="2"/>
  <c r="BI10" i="2"/>
  <c r="BH10" i="2" s="1"/>
  <c r="BG10" i="2" s="1"/>
  <c r="BF10" i="2" s="1"/>
  <c r="BE10" i="2" s="1"/>
  <c r="BD10" i="2" s="1"/>
  <c r="BC10" i="2" s="1"/>
  <c r="BK8" i="2"/>
  <c r="BJ8" i="2" s="1"/>
  <c r="BI8" i="2" s="1"/>
  <c r="BH8" i="2" s="1"/>
  <c r="BG8" i="2" s="1"/>
  <c r="BF8" i="2" s="1"/>
  <c r="BE8" i="2" s="1"/>
  <c r="BD8" i="2" s="1"/>
  <c r="BC8" i="2" s="1"/>
  <c r="AT195" i="2"/>
  <c r="AS195" i="2" s="1"/>
  <c r="AR195" i="2" s="1"/>
  <c r="AQ195" i="2" s="1"/>
  <c r="AP195" i="2" s="1"/>
  <c r="AO195" i="2" s="1"/>
  <c r="AN195" i="2" s="1"/>
  <c r="AM195" i="2" s="1"/>
  <c r="AL195" i="2" s="1"/>
  <c r="I139" i="2"/>
  <c r="AH119" i="2"/>
  <c r="AI199" i="2"/>
  <c r="AT73" i="2"/>
  <c r="AS73" i="2" s="1"/>
  <c r="AR73" i="2" s="1"/>
  <c r="AQ73" i="2" s="1"/>
  <c r="AP73" i="2" s="1"/>
  <c r="AO73" i="2" s="1"/>
  <c r="AN73" i="2" s="1"/>
  <c r="AM73" i="2" s="1"/>
  <c r="AL73" i="2" s="1"/>
  <c r="AT95" i="2"/>
  <c r="AS95" i="2" s="1"/>
  <c r="AR95" i="2" s="1"/>
  <c r="AQ95" i="2" s="1"/>
  <c r="AP95" i="2" s="1"/>
  <c r="AO95" i="2" s="1"/>
  <c r="AN95" i="2" s="1"/>
  <c r="AM95" i="2" s="1"/>
  <c r="AL95" i="2" s="1"/>
  <c r="AI124" i="2"/>
  <c r="AJ124" i="2"/>
  <c r="AK124" i="2"/>
  <c r="AT168" i="2"/>
  <c r="AS168" i="2" s="1"/>
  <c r="AR168" i="2" s="1"/>
  <c r="AQ168" i="2" s="1"/>
  <c r="AP168" i="2" s="1"/>
  <c r="AO168" i="2" s="1"/>
  <c r="AN168" i="2" s="1"/>
  <c r="AM168" i="2" s="1"/>
  <c r="AL168" i="2" s="1"/>
  <c r="BK45" i="2"/>
  <c r="BJ45" i="2" s="1"/>
  <c r="BI45" i="2" s="1"/>
  <c r="BH45" i="2" s="1"/>
  <c r="BG45" i="2" s="1"/>
  <c r="BF45" i="2" s="1"/>
  <c r="BE45" i="2" s="1"/>
  <c r="BD45" i="2" s="1"/>
  <c r="BC45" i="2" s="1"/>
  <c r="BK4" i="2"/>
  <c r="BJ4" i="2" s="1"/>
  <c r="BI4" i="2" s="1"/>
  <c r="BH4" i="2" s="1"/>
  <c r="BG4" i="2" s="1"/>
  <c r="BF4" i="2" s="1"/>
  <c r="BE4" i="2" s="1"/>
  <c r="BD4" i="2" s="1"/>
  <c r="BC4" i="2" s="1"/>
  <c r="AT61" i="2"/>
  <c r="AS61" i="2" s="1"/>
  <c r="AR61" i="2" s="1"/>
  <c r="AQ61" i="2" s="1"/>
  <c r="AP61" i="2" s="1"/>
  <c r="AO61" i="2"/>
  <c r="AN61" i="2" s="1"/>
  <c r="AM61" i="2" s="1"/>
  <c r="AL61" i="2" s="1"/>
  <c r="AS150" i="2"/>
  <c r="AR150" i="2" s="1"/>
  <c r="AQ150" i="2" s="1"/>
  <c r="AP150" i="2" s="1"/>
  <c r="AO150" i="2" s="1"/>
  <c r="AN150" i="2" s="1"/>
  <c r="AM150" i="2" s="1"/>
  <c r="AL150" i="2" s="1"/>
  <c r="AT150" i="2"/>
  <c r="AC198" i="2"/>
  <c r="AF198" i="2"/>
  <c r="K198" i="2"/>
  <c r="AT156" i="2"/>
  <c r="AS156" i="2" s="1"/>
  <c r="AR156" i="2" s="1"/>
  <c r="AQ156" i="2" s="1"/>
  <c r="AP156" i="2" s="1"/>
  <c r="AO156" i="2" s="1"/>
  <c r="AN156" i="2" s="1"/>
  <c r="AM156" i="2" s="1"/>
  <c r="AL156" i="2" s="1"/>
  <c r="AF27" i="2"/>
  <c r="AC27" i="2"/>
  <c r="J27" i="2"/>
  <c r="AC161" i="2"/>
  <c r="AF161" i="2"/>
  <c r="I161" i="2"/>
  <c r="AF86" i="2"/>
  <c r="AC86" i="2"/>
  <c r="I86" i="2"/>
  <c r="AF64" i="2"/>
  <c r="I64" i="2"/>
  <c r="AC64" i="2"/>
  <c r="AT183" i="2"/>
  <c r="AS183" i="2" s="1"/>
  <c r="AR183" i="2" s="1"/>
  <c r="AQ183" i="2" s="1"/>
  <c r="AP183" i="2" s="1"/>
  <c r="AO183" i="2" s="1"/>
  <c r="AN183" i="2" s="1"/>
  <c r="AM183" i="2" s="1"/>
  <c r="AL183" i="2" s="1"/>
  <c r="AH66" i="2"/>
  <c r="BK15" i="2"/>
  <c r="BJ15" i="2" s="1"/>
  <c r="BI15" i="2" s="1"/>
  <c r="BH15" i="2" s="1"/>
  <c r="BG15" i="2" s="1"/>
  <c r="BF15" i="2" s="1"/>
  <c r="BE15" i="2" s="1"/>
  <c r="BD15" i="2" s="1"/>
  <c r="BC15" i="2" s="1"/>
  <c r="BK57" i="2"/>
  <c r="BJ57" i="2" s="1"/>
  <c r="BI57" i="2" s="1"/>
  <c r="BH57" i="2" s="1"/>
  <c r="BG57" i="2" s="1"/>
  <c r="BF57" i="2" s="1"/>
  <c r="BE57" i="2" s="1"/>
  <c r="BD57" i="2" s="1"/>
  <c r="BC57" i="2" s="1"/>
  <c r="AT148" i="2"/>
  <c r="AS148" i="2" s="1"/>
  <c r="AR148" i="2" s="1"/>
  <c r="AQ148" i="2" s="1"/>
  <c r="AP148" i="2" s="1"/>
  <c r="AO148" i="2" s="1"/>
  <c r="AN148" i="2" s="1"/>
  <c r="AM148" i="2" s="1"/>
  <c r="AL148" i="2" s="1"/>
  <c r="AF183" i="2"/>
  <c r="AC183" i="2"/>
  <c r="K183" i="2"/>
  <c r="AC164" i="2"/>
  <c r="AF164" i="2"/>
  <c r="J164" i="2"/>
  <c r="BK23" i="2"/>
  <c r="BJ23" i="2" s="1"/>
  <c r="BI23" i="2" s="1"/>
  <c r="BH23" i="2" s="1"/>
  <c r="BG23" i="2" s="1"/>
  <c r="BF23" i="2" s="1"/>
  <c r="BE23" i="2" s="1"/>
  <c r="BD23" i="2" s="1"/>
  <c r="BC23" i="2" s="1"/>
  <c r="BK24" i="2"/>
  <c r="BJ24" i="2" s="1"/>
  <c r="BI24" i="2" s="1"/>
  <c r="BH24" i="2" s="1"/>
  <c r="BG24" i="2" s="1"/>
  <c r="BF24" i="2" s="1"/>
  <c r="BE24" i="2" s="1"/>
  <c r="BD24" i="2" s="1"/>
  <c r="BC24" i="2" s="1"/>
  <c r="BK22" i="2"/>
  <c r="BJ22" i="2"/>
  <c r="BI22" i="2" s="1"/>
  <c r="BH22" i="2" s="1"/>
  <c r="BG22" i="2" s="1"/>
  <c r="BF22" i="2" s="1"/>
  <c r="BE22" i="2" s="1"/>
  <c r="BD22" i="2" s="1"/>
  <c r="BC22" i="2" s="1"/>
  <c r="J177" i="2"/>
  <c r="AJ211" i="2"/>
  <c r="AH211" i="2" s="1"/>
  <c r="AH141" i="2"/>
  <c r="AH163" i="2"/>
  <c r="AB163" i="2" s="1"/>
  <c r="BK14" i="2"/>
  <c r="BJ14" i="2"/>
  <c r="BI14" i="2" s="1"/>
  <c r="BH14" i="2" s="1"/>
  <c r="BG14" i="2" s="1"/>
  <c r="BF14" i="2" s="1"/>
  <c r="BE14" i="2" s="1"/>
  <c r="BD14" i="2" s="1"/>
  <c r="BC14" i="2" s="1"/>
  <c r="AT90" i="2"/>
  <c r="AS90" i="2" s="1"/>
  <c r="AR90" i="2" s="1"/>
  <c r="AQ90" i="2" s="1"/>
  <c r="AP90" i="2" s="1"/>
  <c r="AO90" i="2" s="1"/>
  <c r="AN90" i="2" s="1"/>
  <c r="AM90" i="2" s="1"/>
  <c r="AL90" i="2" s="1"/>
  <c r="BK54" i="2"/>
  <c r="BJ54" i="2" s="1"/>
  <c r="BI54" i="2" s="1"/>
  <c r="BH54" i="2" s="1"/>
  <c r="BG54" i="2" s="1"/>
  <c r="BF54" i="2" s="1"/>
  <c r="BE54" i="2" s="1"/>
  <c r="BD54" i="2" s="1"/>
  <c r="BC54" i="2" s="1"/>
  <c r="AT116" i="2"/>
  <c r="AS116" i="2" s="1"/>
  <c r="AR116" i="2" s="1"/>
  <c r="AQ116" i="2" s="1"/>
  <c r="AP116" i="2" s="1"/>
  <c r="AO116" i="2" s="1"/>
  <c r="AN116" i="2" s="1"/>
  <c r="AM116" i="2" s="1"/>
  <c r="AL116" i="2" s="1"/>
  <c r="BJ62" i="2"/>
  <c r="BI62" i="2"/>
  <c r="BH62" i="2" s="1"/>
  <c r="BG62" i="2" s="1"/>
  <c r="BF62" i="2" s="1"/>
  <c r="BE62" i="2" s="1"/>
  <c r="BD62" i="2" s="1"/>
  <c r="BC62" i="2" s="1"/>
  <c r="BK62" i="2"/>
  <c r="BK26" i="2"/>
  <c r="BJ26" i="2" s="1"/>
  <c r="BI26" i="2" s="1"/>
  <c r="BH26" i="2" s="1"/>
  <c r="BG26" i="2" s="1"/>
  <c r="BF26" i="2" s="1"/>
  <c r="BE26" i="2" s="1"/>
  <c r="BD26" i="2" s="1"/>
  <c r="BC26" i="2" s="1"/>
  <c r="AJ221" i="2"/>
  <c r="AI221" i="2"/>
  <c r="AK221" i="2"/>
  <c r="AT136" i="2"/>
  <c r="AS136" i="2" s="1"/>
  <c r="AR136" i="2" s="1"/>
  <c r="AQ136" i="2" s="1"/>
  <c r="AP136" i="2" s="1"/>
  <c r="AO136" i="2" s="1"/>
  <c r="AN136" i="2" s="1"/>
  <c r="AM136" i="2" s="1"/>
  <c r="AL136" i="2" s="1"/>
  <c r="AT44" i="2"/>
  <c r="AS44" i="2" s="1"/>
  <c r="AR44" i="2" s="1"/>
  <c r="AQ44" i="2" s="1"/>
  <c r="AP44" i="2" s="1"/>
  <c r="AO44" i="2" s="1"/>
  <c r="AN44" i="2" s="1"/>
  <c r="AM44" i="2" s="1"/>
  <c r="AL44" i="2" s="1"/>
  <c r="AC156" i="2"/>
  <c r="AF156" i="2"/>
  <c r="I147" i="2"/>
  <c r="AF147" i="2"/>
  <c r="AC147" i="2"/>
  <c r="AC175" i="2"/>
  <c r="AF175" i="2"/>
  <c r="J175" i="2"/>
  <c r="AF111" i="2"/>
  <c r="I111" i="2"/>
  <c r="AC111" i="2"/>
  <c r="AT177" i="2"/>
  <c r="AS177" i="2" s="1"/>
  <c r="AR177" i="2" s="1"/>
  <c r="AQ177" i="2" s="1"/>
  <c r="AP177" i="2" s="1"/>
  <c r="AO177" i="2" s="1"/>
  <c r="AN177" i="2" s="1"/>
  <c r="AM177" i="2" s="1"/>
  <c r="AL177" i="2" s="1"/>
  <c r="AT164" i="2"/>
  <c r="AS164" i="2" s="1"/>
  <c r="AR164" i="2" s="1"/>
  <c r="AQ164" i="2" s="1"/>
  <c r="AP164" i="2" s="1"/>
  <c r="AO164" i="2" s="1"/>
  <c r="AN164" i="2" s="1"/>
  <c r="AM164" i="2" s="1"/>
  <c r="AL164" i="2" s="1"/>
  <c r="AI218" i="2"/>
  <c r="AK218" i="2"/>
  <c r="AJ218" i="2"/>
  <c r="AI88" i="2"/>
  <c r="AJ88" i="2"/>
  <c r="AK88" i="2"/>
  <c r="AJ113" i="2"/>
  <c r="AK113" i="2"/>
  <c r="AI113" i="2"/>
  <c r="AJ142" i="2"/>
  <c r="AK142" i="2"/>
  <c r="AI142" i="2"/>
  <c r="AK37" i="2"/>
  <c r="AI37" i="2"/>
  <c r="AJ37" i="2"/>
  <c r="AJ186" i="2"/>
  <c r="AI186" i="2"/>
  <c r="AK186" i="2"/>
  <c r="AI187" i="2"/>
  <c r="AJ187" i="2"/>
  <c r="AK187" i="2"/>
  <c r="AK57" i="2"/>
  <c r="AI57" i="2"/>
  <c r="AH57" i="2" s="1"/>
  <c r="AJ57" i="2"/>
  <c r="AI110" i="2"/>
  <c r="AK110" i="2"/>
  <c r="AJ110" i="2"/>
  <c r="AK25" i="2"/>
  <c r="AI25" i="2"/>
  <c r="AJ25" i="2"/>
  <c r="AK138" i="2"/>
  <c r="AI138" i="2"/>
  <c r="AJ138" i="2"/>
  <c r="AJ179" i="2"/>
  <c r="AK179" i="2"/>
  <c r="AI179" i="2"/>
  <c r="AJ87" i="2"/>
  <c r="AI87" i="2"/>
  <c r="AK87" i="2"/>
  <c r="AI155" i="2"/>
  <c r="AJ155" i="2"/>
  <c r="AK155" i="2"/>
  <c r="AK109" i="2"/>
  <c r="AJ109" i="2"/>
  <c r="AI109" i="2"/>
  <c r="AH109" i="2" s="1"/>
  <c r="AA109" i="2" s="1"/>
  <c r="AE109" i="2" s="1"/>
  <c r="AI52" i="2"/>
  <c r="AK52" i="2"/>
  <c r="AJ52" i="2"/>
  <c r="I78" i="2"/>
  <c r="AC78" i="2"/>
  <c r="AF78" i="2"/>
  <c r="AC56" i="2"/>
  <c r="I56" i="2"/>
  <c r="AF56" i="2"/>
  <c r="AT122" i="2"/>
  <c r="AS122" i="2" s="1"/>
  <c r="AR122" i="2" s="1"/>
  <c r="AQ122" i="2" s="1"/>
  <c r="AP122" i="2" s="1"/>
  <c r="AO122" i="2" s="1"/>
  <c r="AN122" i="2" s="1"/>
  <c r="AM122" i="2" s="1"/>
  <c r="AL122" i="2" s="1"/>
  <c r="AT76" i="2"/>
  <c r="AS76" i="2" s="1"/>
  <c r="AR76" i="2" s="1"/>
  <c r="AQ76" i="2" s="1"/>
  <c r="AP76" i="2" s="1"/>
  <c r="AO76" i="2" s="1"/>
  <c r="AN76" i="2" s="1"/>
  <c r="AM76" i="2" s="1"/>
  <c r="AL76" i="2" s="1"/>
  <c r="AF48" i="2"/>
  <c r="AC48" i="2"/>
  <c r="I48" i="2"/>
  <c r="I98" i="2"/>
  <c r="AC98" i="2"/>
  <c r="AF98" i="2"/>
  <c r="AT43" i="2"/>
  <c r="AS43" i="2" s="1"/>
  <c r="AR43" i="2" s="1"/>
  <c r="AQ43" i="2" s="1"/>
  <c r="AP43" i="2" s="1"/>
  <c r="AO43" i="2" s="1"/>
  <c r="AN43" i="2" s="1"/>
  <c r="AM43" i="2" s="1"/>
  <c r="AL43" i="2" s="1"/>
  <c r="AE103" i="2"/>
  <c r="AD103" i="2"/>
  <c r="AB40" i="2"/>
  <c r="AA40" i="2"/>
  <c r="I102" i="2"/>
  <c r="AC102" i="2"/>
  <c r="AF102" i="2"/>
  <c r="I72" i="2"/>
  <c r="AC72" i="2"/>
  <c r="AF72" i="2"/>
  <c r="J120" i="2"/>
  <c r="AC120" i="2"/>
  <c r="AF120" i="2"/>
  <c r="AT54" i="2"/>
  <c r="AS54" i="2" s="1"/>
  <c r="AR54" i="2" s="1"/>
  <c r="AQ54" i="2" s="1"/>
  <c r="AP54" i="2" s="1"/>
  <c r="AO54" i="2" s="1"/>
  <c r="AN54" i="2" s="1"/>
  <c r="AM54" i="2" s="1"/>
  <c r="AL54" i="2" s="1"/>
  <c r="AF133" i="2"/>
  <c r="AC133" i="2"/>
  <c r="J133" i="2"/>
  <c r="AC33" i="2"/>
  <c r="J33" i="2"/>
  <c r="AF33" i="2"/>
  <c r="AT105" i="2"/>
  <c r="AS105" i="2" s="1"/>
  <c r="AR105" i="2" s="1"/>
  <c r="AQ105" i="2" s="1"/>
  <c r="AP105" i="2" s="1"/>
  <c r="AO105" i="2" s="1"/>
  <c r="AN105" i="2" s="1"/>
  <c r="AM105" i="2" s="1"/>
  <c r="AL105" i="2" s="1"/>
  <c r="J189" i="2"/>
  <c r="AC189" i="2"/>
  <c r="AF189" i="2"/>
  <c r="I84" i="2"/>
  <c r="AC84" i="2"/>
  <c r="AF84" i="2"/>
  <c r="J167" i="2"/>
  <c r="AF167" i="2"/>
  <c r="AC167" i="2"/>
  <c r="AC93" i="2"/>
  <c r="AF93" i="2"/>
  <c r="I93" i="2"/>
  <c r="J162" i="2"/>
  <c r="AF162" i="2"/>
  <c r="AC162" i="2"/>
  <c r="J163" i="2"/>
  <c r="AF163" i="2"/>
  <c r="AC163" i="2"/>
  <c r="I54" i="2"/>
  <c r="AC54" i="2"/>
  <c r="AF54" i="2"/>
  <c r="AC22" i="2"/>
  <c r="J22" i="2"/>
  <c r="AF22" i="2"/>
  <c r="AF169" i="2"/>
  <c r="AC169" i="2"/>
  <c r="I169" i="2"/>
  <c r="J122" i="2"/>
  <c r="AC122" i="2"/>
  <c r="AF122" i="2"/>
  <c r="AT38" i="2"/>
  <c r="AS38" i="2" s="1"/>
  <c r="AR38" i="2" s="1"/>
  <c r="AQ38" i="2" s="1"/>
  <c r="AP38" i="2" s="1"/>
  <c r="AO38" i="2" s="1"/>
  <c r="AN38" i="2" s="1"/>
  <c r="AM38" i="2" s="1"/>
  <c r="AL38" i="2" s="1"/>
  <c r="I76" i="2"/>
  <c r="AC76" i="2"/>
  <c r="AF76" i="2"/>
  <c r="AT204" i="2"/>
  <c r="AS204" i="2" s="1"/>
  <c r="AR204" i="2" s="1"/>
  <c r="AQ204" i="2" s="1"/>
  <c r="AP204" i="2" s="1"/>
  <c r="AO204" i="2" s="1"/>
  <c r="AN204" i="2" s="1"/>
  <c r="AM204" i="2" s="1"/>
  <c r="AL204" i="2" s="1"/>
  <c r="AH174" i="2"/>
  <c r="AA174" i="2" s="1"/>
  <c r="AT137" i="2"/>
  <c r="AS137" i="2" s="1"/>
  <c r="AR137" i="2" s="1"/>
  <c r="AQ137" i="2" s="1"/>
  <c r="AP137" i="2" s="1"/>
  <c r="AO137" i="2" s="1"/>
  <c r="AN137" i="2" s="1"/>
  <c r="AM137" i="2" s="1"/>
  <c r="AL137" i="2" s="1"/>
  <c r="AT151" i="2"/>
  <c r="AS151" i="2" s="1"/>
  <c r="AR151" i="2" s="1"/>
  <c r="AQ151" i="2" s="1"/>
  <c r="AP151" i="2" s="1"/>
  <c r="AO151" i="2" s="1"/>
  <c r="AN151" i="2" s="1"/>
  <c r="AM151" i="2" s="1"/>
  <c r="AL151" i="2" s="1"/>
  <c r="AH205" i="2"/>
  <c r="K174" i="2"/>
  <c r="AF174" i="2"/>
  <c r="AC174" i="2"/>
  <c r="AT154" i="2"/>
  <c r="AS154" i="2" s="1"/>
  <c r="AR154" i="2" s="1"/>
  <c r="AQ154" i="2" s="1"/>
  <c r="AP154" i="2" s="1"/>
  <c r="AO154" i="2" s="1"/>
  <c r="AN154" i="2" s="1"/>
  <c r="AM154" i="2" s="1"/>
  <c r="AL154" i="2" s="1"/>
  <c r="K194" i="2"/>
  <c r="AC194" i="2"/>
  <c r="AF194" i="2"/>
  <c r="AC146" i="2"/>
  <c r="AF146" i="2"/>
  <c r="I146" i="2"/>
  <c r="AC186" i="2"/>
  <c r="AF186" i="2"/>
  <c r="J186" i="2"/>
  <c r="J117" i="2"/>
  <c r="AF117" i="2"/>
  <c r="AC117" i="2"/>
  <c r="AC68" i="2"/>
  <c r="AF68" i="2"/>
  <c r="I68" i="2"/>
  <c r="I52" i="2"/>
  <c r="AC52" i="2"/>
  <c r="AF52" i="2"/>
  <c r="AF28" i="2"/>
  <c r="J28" i="2"/>
  <c r="AC28" i="2"/>
  <c r="AC39" i="2"/>
  <c r="AF39" i="2"/>
  <c r="J39" i="2"/>
  <c r="I107" i="2"/>
  <c r="AF107" i="2"/>
  <c r="AC107" i="2"/>
  <c r="I61" i="2"/>
  <c r="AC61" i="2"/>
  <c r="AF61" i="2"/>
  <c r="I118" i="2"/>
  <c r="AF118" i="2"/>
  <c r="AC118" i="2"/>
  <c r="AC154" i="2"/>
  <c r="AF154" i="2"/>
  <c r="I154" i="2"/>
  <c r="AI176" i="2"/>
  <c r="AJ176" i="2"/>
  <c r="AK176" i="2"/>
  <c r="AT208" i="2"/>
  <c r="AS208" i="2" s="1"/>
  <c r="AR208" i="2" s="1"/>
  <c r="AQ208" i="2" s="1"/>
  <c r="AP208" i="2" s="1"/>
  <c r="AO208" i="2" s="1"/>
  <c r="AN208" i="2" s="1"/>
  <c r="AM208" i="2" s="1"/>
  <c r="AL208" i="2" s="1"/>
  <c r="AT132" i="2"/>
  <c r="AS132" i="2" s="1"/>
  <c r="AR132" i="2" s="1"/>
  <c r="AQ132" i="2" s="1"/>
  <c r="AP132" i="2" s="1"/>
  <c r="AO132" i="2" s="1"/>
  <c r="AN132" i="2" s="1"/>
  <c r="AM132" i="2" s="1"/>
  <c r="AL132" i="2" s="1"/>
  <c r="AT80" i="2"/>
  <c r="AS80" i="2" s="1"/>
  <c r="AR80" i="2" s="1"/>
  <c r="AQ80" i="2" s="1"/>
  <c r="AP80" i="2" s="1"/>
  <c r="AO80" i="2" s="1"/>
  <c r="AN80" i="2" s="1"/>
  <c r="AM80" i="2" s="1"/>
  <c r="AL80" i="2" s="1"/>
  <c r="I137" i="2"/>
  <c r="AF137" i="2"/>
  <c r="AC137" i="2"/>
  <c r="AF104" i="2"/>
  <c r="I104" i="2"/>
  <c r="AC104" i="2"/>
  <c r="AC151" i="2"/>
  <c r="J151" i="2"/>
  <c r="AF151" i="2"/>
  <c r="AH84" i="2"/>
  <c r="AB84" i="2" s="1"/>
  <c r="AT219" i="2"/>
  <c r="AS219" i="2" s="1"/>
  <c r="AR219" i="2" s="1"/>
  <c r="AQ219" i="2" s="1"/>
  <c r="AP219" i="2" s="1"/>
  <c r="AO219" i="2" s="1"/>
  <c r="AN219" i="2" s="1"/>
  <c r="AM219" i="2" s="1"/>
  <c r="AL219" i="2" s="1"/>
  <c r="AC38" i="2"/>
  <c r="AF38" i="2"/>
  <c r="J38" i="2"/>
  <c r="AC26" i="2"/>
  <c r="AF26" i="2"/>
  <c r="I26" i="2"/>
  <c r="AF176" i="2"/>
  <c r="K176" i="2"/>
  <c r="AC176" i="2"/>
  <c r="AF192" i="2"/>
  <c r="J192" i="2"/>
  <c r="AC192" i="2"/>
  <c r="I80" i="2"/>
  <c r="AC80" i="2"/>
  <c r="AF80" i="2"/>
  <c r="AC219" i="2"/>
  <c r="AF219" i="2"/>
  <c r="K219" i="2"/>
  <c r="AS159" i="2"/>
  <c r="AR159" i="2" s="1"/>
  <c r="AQ159" i="2" s="1"/>
  <c r="AP159" i="2" s="1"/>
  <c r="AO159" i="2" s="1"/>
  <c r="AN159" i="2" s="1"/>
  <c r="AM159" i="2" s="1"/>
  <c r="AL159" i="2" s="1"/>
  <c r="AT159" i="2"/>
  <c r="AB141" i="2"/>
  <c r="AA141" i="2"/>
  <c r="AB119" i="2"/>
  <c r="AA119" i="2"/>
  <c r="AH35" i="2"/>
  <c r="AI149" i="2"/>
  <c r="AJ149" i="2"/>
  <c r="AK149" i="2"/>
  <c r="AF43" i="2"/>
  <c r="I43" i="2"/>
  <c r="AC43" i="2"/>
  <c r="AA161" i="2"/>
  <c r="AB161" i="2"/>
  <c r="AF142" i="2"/>
  <c r="AC142" i="2"/>
  <c r="I142" i="2"/>
  <c r="AF127" i="2"/>
  <c r="AC127" i="2"/>
  <c r="J127" i="2"/>
  <c r="I145" i="2"/>
  <c r="AC145" i="2"/>
  <c r="AF145" i="2"/>
  <c r="AF209" i="2"/>
  <c r="I209" i="2"/>
  <c r="AC209" i="2"/>
  <c r="AT81" i="2"/>
  <c r="AS81" i="2" s="1"/>
  <c r="AR81" i="2" s="1"/>
  <c r="AQ81" i="2" s="1"/>
  <c r="AP81" i="2" s="1"/>
  <c r="AO81" i="2" s="1"/>
  <c r="AN81" i="2" s="1"/>
  <c r="AM81" i="2" s="1"/>
  <c r="AL81" i="2" s="1"/>
  <c r="I101" i="2"/>
  <c r="AC101" i="2"/>
  <c r="AF101" i="2"/>
  <c r="AC153" i="2"/>
  <c r="K153" i="2"/>
  <c r="AF153" i="2"/>
  <c r="I57" i="2"/>
  <c r="AC57" i="2"/>
  <c r="AF57" i="2"/>
  <c r="AT202" i="2"/>
  <c r="AS202" i="2" s="1"/>
  <c r="AR202" i="2" s="1"/>
  <c r="AQ202" i="2" s="1"/>
  <c r="AP202" i="2" s="1"/>
  <c r="AO202" i="2" s="1"/>
  <c r="AN202" i="2" s="1"/>
  <c r="AM202" i="2" s="1"/>
  <c r="AL202" i="2" s="1"/>
  <c r="I121" i="2"/>
  <c r="AC121" i="2"/>
  <c r="AF121" i="2"/>
  <c r="AJ94" i="2"/>
  <c r="AI94" i="2"/>
  <c r="AK94" i="2"/>
  <c r="AH64" i="2"/>
  <c r="AC73" i="2"/>
  <c r="I73" i="2"/>
  <c r="AF73" i="2"/>
  <c r="AC29" i="2"/>
  <c r="I29" i="2"/>
  <c r="AF29" i="2"/>
  <c r="AF144" i="2"/>
  <c r="I144" i="2"/>
  <c r="AC144" i="2"/>
  <c r="I132" i="2"/>
  <c r="AF132" i="2"/>
  <c r="AC132" i="2"/>
  <c r="AA181" i="2"/>
  <c r="AD181" i="2" s="1"/>
  <c r="AC30" i="2"/>
  <c r="I30" i="2"/>
  <c r="AF30" i="2"/>
  <c r="AC109" i="2"/>
  <c r="AF109" i="2"/>
  <c r="I109" i="2"/>
  <c r="AC36" i="2"/>
  <c r="AF36" i="2"/>
  <c r="J36" i="2"/>
  <c r="AC124" i="2"/>
  <c r="AF124" i="2"/>
  <c r="I124" i="2"/>
  <c r="AF50" i="2"/>
  <c r="I50" i="2"/>
  <c r="AC50" i="2"/>
  <c r="AC134" i="2"/>
  <c r="I134" i="2"/>
  <c r="AF134" i="2"/>
  <c r="I81" i="2"/>
  <c r="AC81" i="2"/>
  <c r="AF81" i="2"/>
  <c r="AT213" i="2"/>
  <c r="AS213" i="2" s="1"/>
  <c r="AR213" i="2" s="1"/>
  <c r="AQ213" i="2" s="1"/>
  <c r="AP213" i="2" s="1"/>
  <c r="AO213" i="2" s="1"/>
  <c r="AN213" i="2" s="1"/>
  <c r="AM213" i="2" s="1"/>
  <c r="AL213" i="2" s="1"/>
  <c r="I143" i="2"/>
  <c r="AC143" i="2"/>
  <c r="AF143" i="2"/>
  <c r="AC47" i="2"/>
  <c r="I47" i="2"/>
  <c r="AF47" i="2"/>
  <c r="AF208" i="2"/>
  <c r="AC208" i="2"/>
  <c r="K208" i="2"/>
  <c r="AF105" i="2"/>
  <c r="I105" i="2"/>
  <c r="AC105" i="2"/>
  <c r="AT48" i="2"/>
  <c r="AS48" i="2" s="1"/>
  <c r="AR48" i="2" s="1"/>
  <c r="AQ48" i="2" s="1"/>
  <c r="AP48" i="2" s="1"/>
  <c r="AO48" i="2" s="1"/>
  <c r="AN48" i="2" s="1"/>
  <c r="AM48" i="2" s="1"/>
  <c r="AL48" i="2" s="1"/>
  <c r="I215" i="2"/>
  <c r="AC215" i="2"/>
  <c r="AF215" i="2"/>
  <c r="AF159" i="2"/>
  <c r="I159" i="2"/>
  <c r="AC159" i="2"/>
  <c r="AB197" i="2"/>
  <c r="AA197" i="2"/>
  <c r="AH185" i="2"/>
  <c r="AF25" i="2"/>
  <c r="J25" i="2"/>
  <c r="AC25" i="2"/>
  <c r="AF58" i="2"/>
  <c r="AC58" i="2"/>
  <c r="I58" i="2"/>
  <c r="AT121" i="2"/>
  <c r="AS121" i="2" s="1"/>
  <c r="AR121" i="2" s="1"/>
  <c r="AQ121" i="2" s="1"/>
  <c r="AP121" i="2" s="1"/>
  <c r="AO121" i="2" s="1"/>
  <c r="AN121" i="2" s="1"/>
  <c r="AM121" i="2" s="1"/>
  <c r="AL121" i="2" s="1"/>
  <c r="AF204" i="2"/>
  <c r="AC204" i="2"/>
  <c r="K204" i="2"/>
  <c r="AT104" i="2"/>
  <c r="AS104" i="2" s="1"/>
  <c r="AR104" i="2" s="1"/>
  <c r="AQ104" i="2" s="1"/>
  <c r="AP104" i="2" s="1"/>
  <c r="AO104" i="2" s="1"/>
  <c r="AN104" i="2" s="1"/>
  <c r="AM104" i="2" s="1"/>
  <c r="AL104" i="2" s="1"/>
  <c r="J184" i="2"/>
  <c r="AC184" i="2"/>
  <c r="AF184" i="2"/>
  <c r="J181" i="2"/>
  <c r="AF181" i="2"/>
  <c r="AC181" i="2"/>
  <c r="AB181" i="2"/>
  <c r="AE181" i="2"/>
  <c r="AF21" i="2"/>
  <c r="J21" i="2"/>
  <c r="AC21" i="2"/>
  <c r="J108" i="2"/>
  <c r="AF108" i="2"/>
  <c r="AC108" i="2"/>
  <c r="AC46" i="2"/>
  <c r="AF46" i="2"/>
  <c r="I46" i="2"/>
  <c r="AC92" i="2"/>
  <c r="AF92" i="2"/>
  <c r="I92" i="2"/>
  <c r="AC37" i="2"/>
  <c r="I37" i="2"/>
  <c r="AF37" i="2"/>
  <c r="AT134" i="2"/>
  <c r="AS134" i="2" s="1"/>
  <c r="AR134" i="2" s="1"/>
  <c r="AQ134" i="2" s="1"/>
  <c r="AP134" i="2" s="1"/>
  <c r="AO134" i="2" s="1"/>
  <c r="AN134" i="2" s="1"/>
  <c r="AM134" i="2" s="1"/>
  <c r="AL134" i="2" s="1"/>
  <c r="I213" i="2"/>
  <c r="AC213" i="2"/>
  <c r="AF213" i="2"/>
  <c r="AF123" i="2"/>
  <c r="AC123" i="2"/>
  <c r="I123" i="2"/>
  <c r="AT215" i="2"/>
  <c r="AS215" i="2" s="1"/>
  <c r="AR215" i="2" s="1"/>
  <c r="AQ215" i="2" s="1"/>
  <c r="AP215" i="2" s="1"/>
  <c r="AO215" i="2" s="1"/>
  <c r="AN215" i="2" s="1"/>
  <c r="AM215" i="2" s="1"/>
  <c r="AL215" i="2" s="1"/>
  <c r="AT98" i="2"/>
  <c r="AS98" i="2" s="1"/>
  <c r="AR98" i="2" s="1"/>
  <c r="AQ98" i="2" s="1"/>
  <c r="AP98" i="2" s="1"/>
  <c r="AO98" i="2" s="1"/>
  <c r="AN98" i="2" s="1"/>
  <c r="AM98" i="2" s="1"/>
  <c r="AL98" i="2" s="1"/>
  <c r="AH72" i="2"/>
  <c r="AB72" i="2" s="1"/>
  <c r="C18" i="1"/>
  <c r="F18" i="1"/>
  <c r="F19" i="1" s="1"/>
  <c r="C18" i="2" l="1"/>
  <c r="AK223" i="2"/>
  <c r="AI223" i="2"/>
  <c r="AJ223" i="2"/>
  <c r="AJ56" i="2"/>
  <c r="AI56" i="2"/>
  <c r="AK56" i="2"/>
  <c r="BA55" i="2"/>
  <c r="BB55" i="2"/>
  <c r="AI53" i="2"/>
  <c r="AJ53" i="2"/>
  <c r="AK53" i="2"/>
  <c r="AA184" i="2"/>
  <c r="AB184" i="2"/>
  <c r="AJ112" i="2"/>
  <c r="AI112" i="2"/>
  <c r="AH112" i="2" s="1"/>
  <c r="AK112" i="2"/>
  <c r="BA67" i="2"/>
  <c r="BB67" i="2"/>
  <c r="BA53" i="2"/>
  <c r="AZ53" i="2" s="1"/>
  <c r="AX53" i="2" s="1"/>
  <c r="BB53" i="2"/>
  <c r="AJ23" i="2"/>
  <c r="AI23" i="2"/>
  <c r="AK23" i="2"/>
  <c r="BB65" i="2"/>
  <c r="BA65" i="2"/>
  <c r="AA216" i="2"/>
  <c r="AD216" i="2" s="1"/>
  <c r="AB216" i="2"/>
  <c r="BB28" i="2"/>
  <c r="BA28" i="2"/>
  <c r="AZ28" i="2" s="1"/>
  <c r="AX28" i="2" s="1"/>
  <c r="BA48" i="2"/>
  <c r="BB48" i="2"/>
  <c r="BJ43" i="2"/>
  <c r="BI43" i="2" s="1"/>
  <c r="BH43" i="2" s="1"/>
  <c r="BG43" i="2" s="1"/>
  <c r="BF43" i="2" s="1"/>
  <c r="BE43" i="2" s="1"/>
  <c r="BD43" i="2" s="1"/>
  <c r="BC43" i="2" s="1"/>
  <c r="BK43" i="2"/>
  <c r="AJ115" i="2"/>
  <c r="AK115" i="2"/>
  <c r="AI115" i="2"/>
  <c r="AH115" i="2" s="1"/>
  <c r="BI78" i="2"/>
  <c r="BH78" i="2" s="1"/>
  <c r="BG78" i="2" s="1"/>
  <c r="BF78" i="2" s="1"/>
  <c r="BE78" i="2" s="1"/>
  <c r="BD78" i="2" s="1"/>
  <c r="BC78" i="2" s="1"/>
  <c r="BK78" i="2"/>
  <c r="BJ78" i="2" s="1"/>
  <c r="AI173" i="2"/>
  <c r="AH173" i="2" s="1"/>
  <c r="AA173" i="2" s="1"/>
  <c r="AE173" i="2" s="1"/>
  <c r="AJ173" i="2"/>
  <c r="AK173" i="2"/>
  <c r="AA75" i="2"/>
  <c r="AB75" i="2"/>
  <c r="AH51" i="2"/>
  <c r="AH221" i="2"/>
  <c r="AB221" i="2" s="1"/>
  <c r="AT158" i="2"/>
  <c r="AS158" i="2" s="1"/>
  <c r="AR158" i="2" s="1"/>
  <c r="AQ158" i="2" s="1"/>
  <c r="AP158" i="2"/>
  <c r="AO158" i="2" s="1"/>
  <c r="AN158" i="2" s="1"/>
  <c r="AM158" i="2" s="1"/>
  <c r="AL158" i="2" s="1"/>
  <c r="BK13" i="2"/>
  <c r="BJ13" i="2" s="1"/>
  <c r="BI13" i="2" s="1"/>
  <c r="BH13" i="2" s="1"/>
  <c r="BG13" i="2" s="1"/>
  <c r="BF13" i="2" s="1"/>
  <c r="BE13" i="2" s="1"/>
  <c r="BD13" i="2" s="1"/>
  <c r="BC13" i="2" s="1"/>
  <c r="AI102" i="2"/>
  <c r="AK102" i="2"/>
  <c r="AJ102" i="2"/>
  <c r="AT91" i="2"/>
  <c r="AS91" i="2" s="1"/>
  <c r="AR91" i="2"/>
  <c r="AQ91" i="2" s="1"/>
  <c r="AP91" i="2" s="1"/>
  <c r="AO91" i="2" s="1"/>
  <c r="AN91" i="2" s="1"/>
  <c r="AM91" i="2" s="1"/>
  <c r="AL91" i="2" s="1"/>
  <c r="AJ96" i="2"/>
  <c r="AI96" i="2"/>
  <c r="AK96" i="2"/>
  <c r="AI120" i="2"/>
  <c r="AK120" i="2"/>
  <c r="AJ120" i="2"/>
  <c r="AH120" i="2" s="1"/>
  <c r="AJ175" i="2"/>
  <c r="AI175" i="2"/>
  <c r="AH175" i="2" s="1"/>
  <c r="AK175" i="2"/>
  <c r="AH49" i="2"/>
  <c r="AT191" i="2"/>
  <c r="AS191" i="2" s="1"/>
  <c r="AR191" i="2" s="1"/>
  <c r="AQ191" i="2" s="1"/>
  <c r="AP191" i="2" s="1"/>
  <c r="AO191" i="2" s="1"/>
  <c r="AN191" i="2" s="1"/>
  <c r="AM191" i="2" s="1"/>
  <c r="AL191" i="2" s="1"/>
  <c r="AT170" i="2"/>
  <c r="AS170" i="2" s="1"/>
  <c r="AR170" i="2" s="1"/>
  <c r="AQ170" i="2" s="1"/>
  <c r="AP170" i="2" s="1"/>
  <c r="AO170" i="2" s="1"/>
  <c r="AN170" i="2" s="1"/>
  <c r="AM170" i="2" s="1"/>
  <c r="AL170" i="2" s="1"/>
  <c r="AJ50" i="2"/>
  <c r="AI50" i="2"/>
  <c r="AK50" i="2"/>
  <c r="AT182" i="2"/>
  <c r="AS182" i="2" s="1"/>
  <c r="AR182" i="2" s="1"/>
  <c r="AQ182" i="2" s="1"/>
  <c r="AP182" i="2" s="1"/>
  <c r="AO182" i="2" s="1"/>
  <c r="AN182" i="2" s="1"/>
  <c r="AM182" i="2" s="1"/>
  <c r="AL182" i="2" s="1"/>
  <c r="AJ212" i="2"/>
  <c r="AK212" i="2"/>
  <c r="AI212" i="2"/>
  <c r="AH212" i="2" s="1"/>
  <c r="AJ68" i="2"/>
  <c r="AK68" i="2"/>
  <c r="AI68" i="2"/>
  <c r="BB51" i="2"/>
  <c r="BA51" i="2"/>
  <c r="AZ51" i="2" s="1"/>
  <c r="AX51" i="2" s="1"/>
  <c r="BK77" i="2"/>
  <c r="BJ77" i="2" s="1"/>
  <c r="BI77" i="2" s="1"/>
  <c r="BH77" i="2" s="1"/>
  <c r="BG77" i="2" s="1"/>
  <c r="BF77" i="2" s="1"/>
  <c r="BE77" i="2" s="1"/>
  <c r="BD77" i="2" s="1"/>
  <c r="BC77" i="2" s="1"/>
  <c r="BG11" i="2"/>
  <c r="BF11" i="2" s="1"/>
  <c r="BE11" i="2" s="1"/>
  <c r="BD11" i="2" s="1"/>
  <c r="BC11" i="2" s="1"/>
  <c r="BK11" i="2"/>
  <c r="BJ11" i="2" s="1"/>
  <c r="BI11" i="2" s="1"/>
  <c r="BH11" i="2" s="1"/>
  <c r="AT135" i="2"/>
  <c r="AS135" i="2"/>
  <c r="AR135" i="2"/>
  <c r="AQ135" i="2" s="1"/>
  <c r="AP135" i="2" s="1"/>
  <c r="AO135" i="2" s="1"/>
  <c r="AN135" i="2" s="1"/>
  <c r="AM135" i="2" s="1"/>
  <c r="AL135" i="2" s="1"/>
  <c r="AI152" i="2"/>
  <c r="AJ152" i="2"/>
  <c r="AK152" i="2"/>
  <c r="AI123" i="2"/>
  <c r="AK123" i="2"/>
  <c r="AJ123" i="2"/>
  <c r="AH123" i="2" s="1"/>
  <c r="BK76" i="2"/>
  <c r="BJ76" i="2" s="1"/>
  <c r="BI76" i="2" s="1"/>
  <c r="BH76" i="2" s="1"/>
  <c r="BG76" i="2" s="1"/>
  <c r="BF76" i="2" s="1"/>
  <c r="BE76" i="2" s="1"/>
  <c r="BD76" i="2" s="1"/>
  <c r="BC76" i="2" s="1"/>
  <c r="BA44" i="2"/>
  <c r="AZ44" i="2" s="1"/>
  <c r="AX44" i="2" s="1"/>
  <c r="BB44" i="2"/>
  <c r="AI209" i="2"/>
  <c r="AJ209" i="2"/>
  <c r="AH209" i="2" s="1"/>
  <c r="AK209" i="2"/>
  <c r="AT167" i="2"/>
  <c r="AS167" i="2" s="1"/>
  <c r="AR167" i="2" s="1"/>
  <c r="AQ167" i="2" s="1"/>
  <c r="AP167" i="2"/>
  <c r="AO167" i="2" s="1"/>
  <c r="AN167" i="2" s="1"/>
  <c r="AM167" i="2" s="1"/>
  <c r="AL167" i="2" s="1"/>
  <c r="AT36" i="2"/>
  <c r="AS36" i="2" s="1"/>
  <c r="AR36" i="2" s="1"/>
  <c r="AQ36" i="2" s="1"/>
  <c r="AP36" i="2"/>
  <c r="AO36" i="2" s="1"/>
  <c r="AN36" i="2" s="1"/>
  <c r="AM36" i="2" s="1"/>
  <c r="AL36" i="2" s="1"/>
  <c r="AI129" i="2"/>
  <c r="AK129" i="2"/>
  <c r="AJ129" i="2"/>
  <c r="AT146" i="2"/>
  <c r="AS146" i="2"/>
  <c r="AR146" i="2" s="1"/>
  <c r="AQ146" i="2" s="1"/>
  <c r="AP146" i="2" s="1"/>
  <c r="AO146" i="2" s="1"/>
  <c r="AN146" i="2" s="1"/>
  <c r="AM146" i="2" s="1"/>
  <c r="AL146" i="2" s="1"/>
  <c r="BB5" i="2"/>
  <c r="BA5" i="2"/>
  <c r="AK153" i="2"/>
  <c r="AJ153" i="2"/>
  <c r="AI153" i="2"/>
  <c r="AK22" i="2"/>
  <c r="AI22" i="2"/>
  <c r="AJ22" i="2"/>
  <c r="AJ194" i="2"/>
  <c r="AI194" i="2"/>
  <c r="AK194" i="2"/>
  <c r="AI140" i="2"/>
  <c r="AH140" i="2" s="1"/>
  <c r="AJ140" i="2"/>
  <c r="AK140" i="2"/>
  <c r="BB46" i="2"/>
  <c r="BA46" i="2"/>
  <c r="AZ46" i="2" s="1"/>
  <c r="AX46" i="2" s="1"/>
  <c r="AI220" i="2"/>
  <c r="AH220" i="2" s="1"/>
  <c r="AJ220" i="2"/>
  <c r="AK220" i="2"/>
  <c r="BI52" i="2"/>
  <c r="BH52" i="2" s="1"/>
  <c r="BG52" i="2" s="1"/>
  <c r="BF52" i="2" s="1"/>
  <c r="BE52" i="2" s="1"/>
  <c r="BD52" i="2" s="1"/>
  <c r="BC52" i="2" s="1"/>
  <c r="BK52" i="2"/>
  <c r="BJ52" i="2"/>
  <c r="AK21" i="2"/>
  <c r="AI21" i="2"/>
  <c r="AJ21" i="2"/>
  <c r="AA163" i="2"/>
  <c r="AE163" i="2" s="1"/>
  <c r="AH187" i="2"/>
  <c r="AB187" i="2" s="1"/>
  <c r="AH113" i="2"/>
  <c r="BB20" i="2"/>
  <c r="AI106" i="2"/>
  <c r="AH106" i="2" s="1"/>
  <c r="AJ106" i="2"/>
  <c r="AK106" i="2"/>
  <c r="AT128" i="2"/>
  <c r="AS128" i="2" s="1"/>
  <c r="AR128" i="2" s="1"/>
  <c r="AQ128" i="2" s="1"/>
  <c r="AP128" i="2" s="1"/>
  <c r="AO128" i="2" s="1"/>
  <c r="AN128" i="2" s="1"/>
  <c r="AM128" i="2" s="1"/>
  <c r="AL128" i="2" s="1"/>
  <c r="BK17" i="2"/>
  <c r="BJ17" i="2" s="1"/>
  <c r="BI17" i="2" s="1"/>
  <c r="BH17" i="2" s="1"/>
  <c r="BG17" i="2" s="1"/>
  <c r="BF17" i="2" s="1"/>
  <c r="BE17" i="2" s="1"/>
  <c r="BD17" i="2" s="1"/>
  <c r="BC17" i="2" s="1"/>
  <c r="BK19" i="2"/>
  <c r="BJ19" i="2" s="1"/>
  <c r="BI19" i="2" s="1"/>
  <c r="BH19" i="2" s="1"/>
  <c r="BG19" i="2" s="1"/>
  <c r="BF19" i="2" s="1"/>
  <c r="BE19" i="2" s="1"/>
  <c r="BD19" i="2" s="1"/>
  <c r="BC19" i="2" s="1"/>
  <c r="AH203" i="2"/>
  <c r="AT107" i="2"/>
  <c r="AS107" i="2" s="1"/>
  <c r="AR107" i="2" s="1"/>
  <c r="AQ107" i="2" s="1"/>
  <c r="AP107" i="2" s="1"/>
  <c r="AO107" i="2" s="1"/>
  <c r="AN107" i="2" s="1"/>
  <c r="AM107" i="2" s="1"/>
  <c r="AL107" i="2" s="1"/>
  <c r="AT162" i="2"/>
  <c r="AS162" i="2" s="1"/>
  <c r="AR162" i="2" s="1"/>
  <c r="AQ162" i="2" s="1"/>
  <c r="AP162" i="2" s="1"/>
  <c r="AO162" i="2" s="1"/>
  <c r="AN162" i="2" s="1"/>
  <c r="AM162" i="2" s="1"/>
  <c r="AL162" i="2" s="1"/>
  <c r="AT46" i="2"/>
  <c r="AS46" i="2" s="1"/>
  <c r="AR46" i="2" s="1"/>
  <c r="AQ46" i="2" s="1"/>
  <c r="AP46" i="2" s="1"/>
  <c r="AO46" i="2" s="1"/>
  <c r="AN46" i="2" s="1"/>
  <c r="AM46" i="2" s="1"/>
  <c r="AL46" i="2" s="1"/>
  <c r="BK69" i="2"/>
  <c r="BJ69" i="2"/>
  <c r="BI69" i="2" s="1"/>
  <c r="BH69" i="2" s="1"/>
  <c r="BG69" i="2" s="1"/>
  <c r="BF69" i="2" s="1"/>
  <c r="BE69" i="2" s="1"/>
  <c r="BD69" i="2" s="1"/>
  <c r="BC69" i="2" s="1"/>
  <c r="AA58" i="2"/>
  <c r="AI47" i="2"/>
  <c r="AK47" i="2"/>
  <c r="AJ47" i="2"/>
  <c r="AJ117" i="2"/>
  <c r="AH117" i="2" s="1"/>
  <c r="AI117" i="2"/>
  <c r="AK117" i="2"/>
  <c r="AK69" i="2"/>
  <c r="AI69" i="2"/>
  <c r="AJ69" i="2"/>
  <c r="AT33" i="2"/>
  <c r="AS33" i="2" s="1"/>
  <c r="AR33" i="2" s="1"/>
  <c r="AQ33" i="2" s="1"/>
  <c r="AP33" i="2" s="1"/>
  <c r="AO33" i="2" s="1"/>
  <c r="AN33" i="2" s="1"/>
  <c r="AM33" i="2" s="1"/>
  <c r="AL33" i="2" s="1"/>
  <c r="AI30" i="2"/>
  <c r="AH30" i="2" s="1"/>
  <c r="AA30" i="2" s="1"/>
  <c r="AK30" i="2"/>
  <c r="AJ30" i="2"/>
  <c r="AJ74" i="2"/>
  <c r="AK74" i="2"/>
  <c r="AI74" i="2"/>
  <c r="AH74" i="2" s="1"/>
  <c r="AT125" i="2"/>
  <c r="AS125" i="2" s="1"/>
  <c r="AR125" i="2" s="1"/>
  <c r="AQ125" i="2" s="1"/>
  <c r="AP125" i="2" s="1"/>
  <c r="AO125" i="2" s="1"/>
  <c r="AN125" i="2" s="1"/>
  <c r="AM125" i="2" s="1"/>
  <c r="AL125" i="2" s="1"/>
  <c r="AI83" i="2"/>
  <c r="AH83" i="2" s="1"/>
  <c r="AA83" i="2" s="1"/>
  <c r="AJ83" i="2"/>
  <c r="AK83" i="2"/>
  <c r="BK71" i="2"/>
  <c r="BJ71" i="2" s="1"/>
  <c r="BI71" i="2" s="1"/>
  <c r="BH71" i="2" s="1"/>
  <c r="BG71" i="2" s="1"/>
  <c r="BF71" i="2" s="1"/>
  <c r="BE71" i="2" s="1"/>
  <c r="BD71" i="2" s="1"/>
  <c r="BC71" i="2" s="1"/>
  <c r="AT31" i="2"/>
  <c r="AS31" i="2"/>
  <c r="AR31" i="2" s="1"/>
  <c r="AQ31" i="2" s="1"/>
  <c r="AP31" i="2" s="1"/>
  <c r="AO31" i="2" s="1"/>
  <c r="AN31" i="2" s="1"/>
  <c r="AM31" i="2" s="1"/>
  <c r="AL31" i="2" s="1"/>
  <c r="AI24" i="2"/>
  <c r="AJ24" i="2"/>
  <c r="AK24" i="2"/>
  <c r="AI127" i="2"/>
  <c r="AJ127" i="2"/>
  <c r="AK127" i="2"/>
  <c r="AK39" i="2"/>
  <c r="AI39" i="2"/>
  <c r="AH39" i="2" s="1"/>
  <c r="AA39" i="2" s="1"/>
  <c r="AE39" i="2" s="1"/>
  <c r="AJ39" i="2"/>
  <c r="AJ29" i="2"/>
  <c r="AK29" i="2"/>
  <c r="AI29" i="2"/>
  <c r="AI59" i="2"/>
  <c r="AH59" i="2" s="1"/>
  <c r="AJ59" i="2"/>
  <c r="AK59" i="2"/>
  <c r="BB81" i="2"/>
  <c r="BA81" i="2"/>
  <c r="AI92" i="2"/>
  <c r="AH92" i="2" s="1"/>
  <c r="AK92" i="2"/>
  <c r="AJ92" i="2"/>
  <c r="BK80" i="2"/>
  <c r="BJ80" i="2" s="1"/>
  <c r="BI80" i="2" s="1"/>
  <c r="BH80" i="2" s="1"/>
  <c r="BG80" i="2" s="1"/>
  <c r="BF80" i="2" s="1"/>
  <c r="BE80" i="2" s="1"/>
  <c r="BD80" i="2" s="1"/>
  <c r="BC80" i="2" s="1"/>
  <c r="AT180" i="2"/>
  <c r="AS180" i="2"/>
  <c r="AR180" i="2" s="1"/>
  <c r="AQ180" i="2" s="1"/>
  <c r="AP180" i="2" s="1"/>
  <c r="AO180" i="2" s="1"/>
  <c r="AN180" i="2" s="1"/>
  <c r="AM180" i="2" s="1"/>
  <c r="AL180" i="2" s="1"/>
  <c r="AT145" i="2"/>
  <c r="AS145" i="2" s="1"/>
  <c r="AR145" i="2" s="1"/>
  <c r="AQ145" i="2" s="1"/>
  <c r="AP145" i="2" s="1"/>
  <c r="AO145" i="2" s="1"/>
  <c r="AN145" i="2" s="1"/>
  <c r="AM145" i="2" s="1"/>
  <c r="AL145" i="2" s="1"/>
  <c r="AI26" i="2"/>
  <c r="AJ26" i="2"/>
  <c r="AK26" i="2"/>
  <c r="AZ59" i="2"/>
  <c r="AX59" i="2" s="1"/>
  <c r="AT42" i="2"/>
  <c r="AS42" i="2" s="1"/>
  <c r="AR42" i="2" s="1"/>
  <c r="AQ42" i="2" s="1"/>
  <c r="AP42" i="2" s="1"/>
  <c r="AO42" i="2" s="1"/>
  <c r="AN42" i="2" s="1"/>
  <c r="AM42" i="2" s="1"/>
  <c r="AL42" i="2" s="1"/>
  <c r="AK192" i="2"/>
  <c r="AI192" i="2"/>
  <c r="AJ192" i="2"/>
  <c r="AK118" i="2"/>
  <c r="AJ118" i="2"/>
  <c r="AI118" i="2"/>
  <c r="AH118" i="2" s="1"/>
  <c r="AJ78" i="2"/>
  <c r="AK78" i="2"/>
  <c r="AI78" i="2"/>
  <c r="AH78" i="2" s="1"/>
  <c r="AD109" i="2"/>
  <c r="AH138" i="2"/>
  <c r="AH186" i="2"/>
  <c r="AB186" i="2" s="1"/>
  <c r="AH199" i="2"/>
  <c r="AH55" i="2"/>
  <c r="AA55" i="2" s="1"/>
  <c r="BB79" i="2"/>
  <c r="BA79" i="2"/>
  <c r="AZ79" i="2" s="1"/>
  <c r="AX79" i="2" s="1"/>
  <c r="AI32" i="2"/>
  <c r="AH32" i="2" s="1"/>
  <c r="AK32" i="2"/>
  <c r="AJ32" i="2"/>
  <c r="AT222" i="2"/>
  <c r="AS222" i="2" s="1"/>
  <c r="AR222" i="2" s="1"/>
  <c r="AQ222" i="2" s="1"/>
  <c r="AP222" i="2" s="1"/>
  <c r="AO222" i="2" s="1"/>
  <c r="AN222" i="2" s="1"/>
  <c r="AM222" i="2" s="1"/>
  <c r="AL222" i="2" s="1"/>
  <c r="AJ77" i="2"/>
  <c r="AI77" i="2"/>
  <c r="AK77" i="2"/>
  <c r="AJ108" i="2"/>
  <c r="AI108" i="2"/>
  <c r="AK108" i="2"/>
  <c r="AH63" i="2"/>
  <c r="BK6" i="2"/>
  <c r="BJ6" i="2"/>
  <c r="BI6" i="2" s="1"/>
  <c r="BH6" i="2" s="1"/>
  <c r="BG6" i="2" s="1"/>
  <c r="BF6" i="2" s="1"/>
  <c r="BE6" i="2" s="1"/>
  <c r="BD6" i="2" s="1"/>
  <c r="BC6" i="2" s="1"/>
  <c r="BK47" i="2"/>
  <c r="BJ47" i="2" s="1"/>
  <c r="BI47" i="2" s="1"/>
  <c r="BH47" i="2" s="1"/>
  <c r="BG47" i="2" s="1"/>
  <c r="BF47" i="2" s="1"/>
  <c r="BE47" i="2" s="1"/>
  <c r="BD47" i="2" s="1"/>
  <c r="BC47" i="2" s="1"/>
  <c r="AI111" i="2"/>
  <c r="AJ111" i="2"/>
  <c r="AK111" i="2"/>
  <c r="AK71" i="2"/>
  <c r="AJ71" i="2"/>
  <c r="AI71" i="2"/>
  <c r="AK157" i="2"/>
  <c r="AI157" i="2"/>
  <c r="AH157" i="2" s="1"/>
  <c r="AJ157" i="2"/>
  <c r="AT133" i="2"/>
  <c r="AS133" i="2" s="1"/>
  <c r="AR133" i="2" s="1"/>
  <c r="AQ133" i="2" s="1"/>
  <c r="AP133" i="2" s="1"/>
  <c r="AO133" i="2" s="1"/>
  <c r="AN133" i="2" s="1"/>
  <c r="AM133" i="2" s="1"/>
  <c r="AL133" i="2" s="1"/>
  <c r="AJ144" i="2"/>
  <c r="AK144" i="2"/>
  <c r="AI144" i="2"/>
  <c r="AH144" i="2" s="1"/>
  <c r="AK143" i="2"/>
  <c r="AI143" i="2"/>
  <c r="AH143" i="2" s="1"/>
  <c r="AB143" i="2" s="1"/>
  <c r="AJ143" i="2"/>
  <c r="BK18" i="2"/>
  <c r="BJ18" i="2" s="1"/>
  <c r="BI18" i="2" s="1"/>
  <c r="BH18" i="2" s="1"/>
  <c r="BG18" i="2" s="1"/>
  <c r="BF18" i="2" s="1"/>
  <c r="BE18" i="2" s="1"/>
  <c r="BD18" i="2" s="1"/>
  <c r="BC18" i="2" s="1"/>
  <c r="AI169" i="2"/>
  <c r="AK169" i="2"/>
  <c r="AJ169" i="2"/>
  <c r="AS82" i="2"/>
  <c r="AR82" i="2" s="1"/>
  <c r="AQ82" i="2" s="1"/>
  <c r="AP82" i="2" s="1"/>
  <c r="AO82" i="2" s="1"/>
  <c r="AN82" i="2" s="1"/>
  <c r="AM82" i="2" s="1"/>
  <c r="AL82" i="2" s="1"/>
  <c r="AT82" i="2"/>
  <c r="AJ189" i="2"/>
  <c r="AI189" i="2"/>
  <c r="AH189" i="2" s="1"/>
  <c r="AK189" i="2"/>
  <c r="BK74" i="2"/>
  <c r="BJ74" i="2" s="1"/>
  <c r="BI74" i="2" s="1"/>
  <c r="BH74" i="2" s="1"/>
  <c r="BG74" i="2" s="1"/>
  <c r="BF74" i="2" s="1"/>
  <c r="BE74" i="2" s="1"/>
  <c r="BD74" i="2" s="1"/>
  <c r="BC74" i="2" s="1"/>
  <c r="AI193" i="2"/>
  <c r="AJ193" i="2"/>
  <c r="AK193" i="2"/>
  <c r="AI97" i="2"/>
  <c r="AJ97" i="2"/>
  <c r="AK97" i="2"/>
  <c r="AK101" i="2"/>
  <c r="AJ101" i="2"/>
  <c r="AH101" i="2" s="1"/>
  <c r="AI101" i="2"/>
  <c r="BJ33" i="2"/>
  <c r="BI33" i="2" s="1"/>
  <c r="BH33" i="2" s="1"/>
  <c r="BG33" i="2" s="1"/>
  <c r="BF33" i="2" s="1"/>
  <c r="BE33" i="2" s="1"/>
  <c r="BD33" i="2" s="1"/>
  <c r="BC33" i="2" s="1"/>
  <c r="BK33" i="2"/>
  <c r="AI89" i="2"/>
  <c r="AJ89" i="2"/>
  <c r="AK89" i="2"/>
  <c r="AT93" i="2"/>
  <c r="AS93" i="2" s="1"/>
  <c r="AR93" i="2" s="1"/>
  <c r="AQ93" i="2" s="1"/>
  <c r="AP93" i="2" s="1"/>
  <c r="AO93" i="2" s="1"/>
  <c r="AN93" i="2" s="1"/>
  <c r="AM93" i="2" s="1"/>
  <c r="AL93" i="2" s="1"/>
  <c r="BA68" i="2"/>
  <c r="BB68" i="2"/>
  <c r="AK206" i="2"/>
  <c r="AJ206" i="2"/>
  <c r="AI206" i="2"/>
  <c r="BA9" i="2"/>
  <c r="BB9" i="2"/>
  <c r="BB42" i="2"/>
  <c r="BA42" i="2"/>
  <c r="BA75" i="2"/>
  <c r="BB75" i="2"/>
  <c r="BA64" i="2"/>
  <c r="BB64" i="2"/>
  <c r="BB24" i="2"/>
  <c r="BA24" i="2"/>
  <c r="AI60" i="2"/>
  <c r="AK60" i="2"/>
  <c r="AJ60" i="2"/>
  <c r="AJ79" i="2"/>
  <c r="AI79" i="2"/>
  <c r="AH79" i="2" s="1"/>
  <c r="AK79" i="2"/>
  <c r="BA58" i="2"/>
  <c r="BB58" i="2"/>
  <c r="BA21" i="2"/>
  <c r="AZ21" i="2" s="1"/>
  <c r="AX21" i="2" s="1"/>
  <c r="BB21" i="2"/>
  <c r="AK67" i="2"/>
  <c r="AJ67" i="2"/>
  <c r="AI67" i="2"/>
  <c r="AH67" i="2" s="1"/>
  <c r="BB39" i="2"/>
  <c r="BA39" i="2"/>
  <c r="BB40" i="2"/>
  <c r="BA40" i="2"/>
  <c r="AI183" i="2"/>
  <c r="AJ183" i="2"/>
  <c r="AH183" i="2" s="1"/>
  <c r="AK183" i="2"/>
  <c r="AI156" i="2"/>
  <c r="AK156" i="2"/>
  <c r="AJ156" i="2"/>
  <c r="AI207" i="2"/>
  <c r="AJ207" i="2"/>
  <c r="AK207" i="2"/>
  <c r="BA16" i="2"/>
  <c r="AZ16" i="2" s="1"/>
  <c r="AX16" i="2" s="1"/>
  <c r="BB16" i="2"/>
  <c r="BA12" i="2"/>
  <c r="BB12" i="2"/>
  <c r="BA31" i="2"/>
  <c r="BB31" i="2"/>
  <c r="BA63" i="2"/>
  <c r="AZ63" i="2" s="1"/>
  <c r="AX63" i="2" s="1"/>
  <c r="BB63" i="2"/>
  <c r="BB38" i="2"/>
  <c r="BA38" i="2"/>
  <c r="AK217" i="2"/>
  <c r="AJ217" i="2"/>
  <c r="AI217" i="2"/>
  <c r="BA36" i="2"/>
  <c r="BB36" i="2"/>
  <c r="AI116" i="2"/>
  <c r="AJ116" i="2"/>
  <c r="AK116" i="2"/>
  <c r="BA23" i="2"/>
  <c r="BB23" i="2"/>
  <c r="BA54" i="2"/>
  <c r="BB54" i="2"/>
  <c r="AA211" i="2"/>
  <c r="AE211" i="2" s="1"/>
  <c r="AB211" i="2"/>
  <c r="BB4" i="2"/>
  <c r="BA4" i="2"/>
  <c r="BB50" i="2"/>
  <c r="BA50" i="2"/>
  <c r="AJ34" i="2"/>
  <c r="AI34" i="2"/>
  <c r="AK34" i="2"/>
  <c r="BB37" i="2"/>
  <c r="BA37" i="2"/>
  <c r="AZ37" i="2" s="1"/>
  <c r="AX37" i="2" s="1"/>
  <c r="BA60" i="2"/>
  <c r="BB60" i="2"/>
  <c r="AI160" i="2"/>
  <c r="AJ160" i="2"/>
  <c r="AK160" i="2"/>
  <c r="AJ136" i="2"/>
  <c r="AI136" i="2"/>
  <c r="AK136" i="2"/>
  <c r="BA35" i="2"/>
  <c r="BB35" i="2"/>
  <c r="BB57" i="2"/>
  <c r="BA57" i="2"/>
  <c r="BA8" i="2"/>
  <c r="BB8" i="2"/>
  <c r="AA196" i="2"/>
  <c r="AB196" i="2"/>
  <c r="BB70" i="2"/>
  <c r="BA70" i="2"/>
  <c r="BB56" i="2"/>
  <c r="BA56" i="2"/>
  <c r="AJ171" i="2"/>
  <c r="AI171" i="2"/>
  <c r="AH171" i="2" s="1"/>
  <c r="AK171" i="2"/>
  <c r="BB2" i="2"/>
  <c r="BA2" i="2"/>
  <c r="AK62" i="2"/>
  <c r="AI62" i="2"/>
  <c r="AJ62" i="2"/>
  <c r="BA62" i="2"/>
  <c r="BB62" i="2"/>
  <c r="BA34" i="2"/>
  <c r="BB34" i="2"/>
  <c r="AK90" i="2"/>
  <c r="AI90" i="2"/>
  <c r="AJ90" i="2"/>
  <c r="BB45" i="2"/>
  <c r="BA45" i="2"/>
  <c r="BB61" i="2"/>
  <c r="BA61" i="2"/>
  <c r="AI164" i="2"/>
  <c r="AJ164" i="2"/>
  <c r="AK164" i="2"/>
  <c r="BA14" i="2"/>
  <c r="BB14" i="2"/>
  <c r="BB22" i="2"/>
  <c r="BA22" i="2"/>
  <c r="AZ22" i="2" s="1"/>
  <c r="AX22" i="2" s="1"/>
  <c r="BB15" i="2"/>
  <c r="BA15" i="2"/>
  <c r="AZ15" i="2" s="1"/>
  <c r="AX15" i="2" s="1"/>
  <c r="AI168" i="2"/>
  <c r="AK168" i="2"/>
  <c r="AJ168" i="2"/>
  <c r="BA10" i="2"/>
  <c r="AZ10" i="2" s="1"/>
  <c r="AX10" i="2" s="1"/>
  <c r="BB10" i="2"/>
  <c r="AJ165" i="2"/>
  <c r="AK165" i="2"/>
  <c r="AI165" i="2"/>
  <c r="AH165" i="2" s="1"/>
  <c r="AI114" i="2"/>
  <c r="AJ114" i="2"/>
  <c r="AK114" i="2"/>
  <c r="BA72" i="2"/>
  <c r="AZ72" i="2" s="1"/>
  <c r="AX72" i="2" s="1"/>
  <c r="BB72" i="2"/>
  <c r="BA66" i="2"/>
  <c r="AZ66" i="2" s="1"/>
  <c r="AX66" i="2" s="1"/>
  <c r="BB66" i="2"/>
  <c r="BA7" i="2"/>
  <c r="AZ7" i="2" s="1"/>
  <c r="AX7" i="2" s="1"/>
  <c r="BB7" i="2"/>
  <c r="BB26" i="2"/>
  <c r="BA26" i="2"/>
  <c r="BB73" i="2"/>
  <c r="BA73" i="2"/>
  <c r="AK85" i="2"/>
  <c r="AJ85" i="2"/>
  <c r="AI85" i="2"/>
  <c r="AK45" i="2"/>
  <c r="AJ45" i="2"/>
  <c r="AI45" i="2"/>
  <c r="BA27" i="2"/>
  <c r="BB27" i="2"/>
  <c r="AJ70" i="2"/>
  <c r="AK70" i="2"/>
  <c r="AI70" i="2"/>
  <c r="AH70" i="2" s="1"/>
  <c r="BB25" i="2"/>
  <c r="BA25" i="2"/>
  <c r="AZ25" i="2" s="1"/>
  <c r="AX25" i="2" s="1"/>
  <c r="BA32" i="2"/>
  <c r="BB32" i="2"/>
  <c r="BB3" i="2"/>
  <c r="BA3" i="2"/>
  <c r="BA49" i="2"/>
  <c r="BB49" i="2"/>
  <c r="AJ65" i="2"/>
  <c r="AI65" i="2"/>
  <c r="AH65" i="2" s="1"/>
  <c r="AK65" i="2"/>
  <c r="AK131" i="2"/>
  <c r="AJ131" i="2"/>
  <c r="AI131" i="2"/>
  <c r="BA30" i="2"/>
  <c r="BB30" i="2"/>
  <c r="AJ99" i="2"/>
  <c r="AK99" i="2"/>
  <c r="AI99" i="2"/>
  <c r="AH99" i="2" s="1"/>
  <c r="AK172" i="2"/>
  <c r="AJ172" i="2"/>
  <c r="AI172" i="2"/>
  <c r="AI41" i="2"/>
  <c r="AK41" i="2"/>
  <c r="AJ41" i="2"/>
  <c r="AB109" i="2"/>
  <c r="AB55" i="2"/>
  <c r="AI95" i="2"/>
  <c r="AJ95" i="2"/>
  <c r="AK95" i="2"/>
  <c r="AA84" i="2"/>
  <c r="AE84" i="2" s="1"/>
  <c r="AA143" i="2"/>
  <c r="AZ41" i="2"/>
  <c r="AX41" i="2" s="1"/>
  <c r="AJ148" i="2"/>
  <c r="AK148" i="2"/>
  <c r="AI148" i="2"/>
  <c r="AI61" i="2"/>
  <c r="AK61" i="2"/>
  <c r="AJ61" i="2"/>
  <c r="AK73" i="2"/>
  <c r="AI73" i="2"/>
  <c r="AJ73" i="2"/>
  <c r="AI195" i="2"/>
  <c r="AH195" i="2" s="1"/>
  <c r="AB195" i="2" s="1"/>
  <c r="AJ195" i="2"/>
  <c r="AK195" i="2"/>
  <c r="AK86" i="2"/>
  <c r="AI86" i="2"/>
  <c r="AJ86" i="2"/>
  <c r="AI190" i="2"/>
  <c r="AH190" i="2" s="1"/>
  <c r="AJ190" i="2"/>
  <c r="AK190" i="2"/>
  <c r="AI178" i="2"/>
  <c r="AJ178" i="2"/>
  <c r="AK178" i="2"/>
  <c r="AK126" i="2"/>
  <c r="AI126" i="2"/>
  <c r="AJ126" i="2"/>
  <c r="AK166" i="2"/>
  <c r="AI166" i="2"/>
  <c r="AJ166" i="2"/>
  <c r="AI210" i="2"/>
  <c r="AK210" i="2"/>
  <c r="AJ210" i="2"/>
  <c r="AH176" i="2"/>
  <c r="AB176" i="2" s="1"/>
  <c r="AH100" i="2"/>
  <c r="AZ20" i="2"/>
  <c r="AX20" i="2" s="1"/>
  <c r="AK150" i="2"/>
  <c r="AJ150" i="2"/>
  <c r="AI150" i="2"/>
  <c r="AE55" i="2"/>
  <c r="AD55" i="2"/>
  <c r="AH87" i="2"/>
  <c r="AA87" i="2" s="1"/>
  <c r="AB66" i="2"/>
  <c r="AA66" i="2"/>
  <c r="AH200" i="2"/>
  <c r="AJ188" i="2"/>
  <c r="AI188" i="2"/>
  <c r="AK188" i="2"/>
  <c r="AK147" i="2"/>
  <c r="AJ147" i="2"/>
  <c r="AI147" i="2"/>
  <c r="AJ177" i="2"/>
  <c r="AI177" i="2"/>
  <c r="AK177" i="2"/>
  <c r="AJ44" i="2"/>
  <c r="AI44" i="2"/>
  <c r="AK44" i="2"/>
  <c r="AI214" i="2"/>
  <c r="AK214" i="2"/>
  <c r="AJ214" i="2"/>
  <c r="AI27" i="2"/>
  <c r="AK27" i="2"/>
  <c r="AJ27" i="2"/>
  <c r="AI198" i="2"/>
  <c r="AK198" i="2"/>
  <c r="AJ198" i="2"/>
  <c r="AB174" i="2"/>
  <c r="AH179" i="2"/>
  <c r="AH56" i="2"/>
  <c r="AH124" i="2"/>
  <c r="AA221" i="2"/>
  <c r="AH28" i="2"/>
  <c r="F17" i="2"/>
  <c r="AE174" i="2"/>
  <c r="AD174" i="2"/>
  <c r="AA186" i="2"/>
  <c r="AD186" i="2" s="1"/>
  <c r="AI134" i="2"/>
  <c r="AH134" i="2" s="1"/>
  <c r="AK134" i="2"/>
  <c r="AJ134" i="2"/>
  <c r="AD184" i="2"/>
  <c r="AE184" i="2"/>
  <c r="AK154" i="2"/>
  <c r="AI154" i="2"/>
  <c r="AJ154" i="2"/>
  <c r="AI38" i="2"/>
  <c r="AH38" i="2" s="1"/>
  <c r="AJ38" i="2"/>
  <c r="AK38" i="2"/>
  <c r="AJ105" i="2"/>
  <c r="AK105" i="2"/>
  <c r="AI105" i="2"/>
  <c r="AI76" i="2"/>
  <c r="AK76" i="2"/>
  <c r="AJ76" i="2"/>
  <c r="AK215" i="2"/>
  <c r="AI215" i="2"/>
  <c r="AJ215" i="2"/>
  <c r="AI121" i="2"/>
  <c r="AJ121" i="2"/>
  <c r="AK121" i="2"/>
  <c r="AJ81" i="2"/>
  <c r="AI81" i="2"/>
  <c r="AK81" i="2"/>
  <c r="AJ208" i="2"/>
  <c r="AK208" i="2"/>
  <c r="AI208" i="2"/>
  <c r="AK151" i="2"/>
  <c r="AJ151" i="2"/>
  <c r="AI151" i="2"/>
  <c r="AJ43" i="2"/>
  <c r="AI43" i="2"/>
  <c r="AK43" i="2"/>
  <c r="AI122" i="2"/>
  <c r="AJ122" i="2"/>
  <c r="AK122" i="2"/>
  <c r="AJ137" i="2"/>
  <c r="AK137" i="2"/>
  <c r="AI137" i="2"/>
  <c r="AI219" i="2"/>
  <c r="AJ219" i="2"/>
  <c r="AK219" i="2"/>
  <c r="AI204" i="2"/>
  <c r="AJ204" i="2"/>
  <c r="AK204" i="2"/>
  <c r="AI202" i="2"/>
  <c r="AJ202" i="2"/>
  <c r="AK202" i="2"/>
  <c r="AJ54" i="2"/>
  <c r="AK54" i="2"/>
  <c r="AI54" i="2"/>
  <c r="AK80" i="2"/>
  <c r="AJ80" i="2"/>
  <c r="AI80" i="2"/>
  <c r="AJ213" i="2"/>
  <c r="AI213" i="2"/>
  <c r="AK213" i="2"/>
  <c r="AK104" i="2"/>
  <c r="AI104" i="2"/>
  <c r="AJ104" i="2"/>
  <c r="AK48" i="2"/>
  <c r="AJ48" i="2"/>
  <c r="AI48" i="2"/>
  <c r="AK98" i="2"/>
  <c r="AI98" i="2"/>
  <c r="AJ98" i="2"/>
  <c r="AK159" i="2"/>
  <c r="AJ159" i="2"/>
  <c r="AI159" i="2"/>
  <c r="AJ132" i="2"/>
  <c r="AI132" i="2"/>
  <c r="AK132" i="2"/>
  <c r="AB87" i="2"/>
  <c r="AB57" i="2"/>
  <c r="AA57" i="2"/>
  <c r="AB205" i="2"/>
  <c r="AA205" i="2"/>
  <c r="AD163" i="2"/>
  <c r="AH37" i="2"/>
  <c r="AD211" i="2"/>
  <c r="AB185" i="2"/>
  <c r="AA185" i="2"/>
  <c r="AH94" i="2"/>
  <c r="AH110" i="2"/>
  <c r="AH218" i="2"/>
  <c r="AD196" i="2"/>
  <c r="AE196" i="2"/>
  <c r="AA113" i="2"/>
  <c r="AB113" i="2"/>
  <c r="AA72" i="2"/>
  <c r="AB74" i="2"/>
  <c r="AA74" i="2"/>
  <c r="AE161" i="2"/>
  <c r="AD161" i="2"/>
  <c r="AH52" i="2"/>
  <c r="AA139" i="2"/>
  <c r="AB139" i="2"/>
  <c r="AA179" i="2"/>
  <c r="AB179" i="2"/>
  <c r="AH149" i="2"/>
  <c r="AA149" i="2" s="1"/>
  <c r="AE149" i="2" s="1"/>
  <c r="AE141" i="2"/>
  <c r="AD141" i="2"/>
  <c r="AB32" i="2"/>
  <c r="AA32" i="2"/>
  <c r="AB39" i="2"/>
  <c r="AD40" i="2"/>
  <c r="AE40" i="2"/>
  <c r="AH155" i="2"/>
  <c r="AD119" i="2"/>
  <c r="AE119" i="2"/>
  <c r="AE197" i="2"/>
  <c r="AD197" i="2"/>
  <c r="AB35" i="2"/>
  <c r="AA35" i="2"/>
  <c r="AB83" i="2"/>
  <c r="AD39" i="2"/>
  <c r="AB130" i="2"/>
  <c r="AA130" i="2"/>
  <c r="AB138" i="2"/>
  <c r="AA138" i="2"/>
  <c r="AB64" i="2"/>
  <c r="AA64" i="2"/>
  <c r="AA176" i="2"/>
  <c r="AH25" i="2"/>
  <c r="AH142" i="2"/>
  <c r="AH88" i="2"/>
  <c r="AH223" i="2" l="1"/>
  <c r="AK125" i="2"/>
  <c r="AJ125" i="2"/>
  <c r="AI125" i="2"/>
  <c r="AH125" i="2" s="1"/>
  <c r="BB19" i="2"/>
  <c r="BA19" i="2"/>
  <c r="AZ19" i="2" s="1"/>
  <c r="AX19" i="2" s="1"/>
  <c r="AI145" i="2"/>
  <c r="AK145" i="2"/>
  <c r="AJ145" i="2"/>
  <c r="AJ128" i="2"/>
  <c r="AI128" i="2"/>
  <c r="AH128" i="2" s="1"/>
  <c r="AK128" i="2"/>
  <c r="AJ170" i="2"/>
  <c r="AK170" i="2"/>
  <c r="AI170" i="2"/>
  <c r="AH170" i="2" s="1"/>
  <c r="BA76" i="2"/>
  <c r="AZ76" i="2" s="1"/>
  <c r="AX76" i="2" s="1"/>
  <c r="BB76" i="2"/>
  <c r="BA33" i="2"/>
  <c r="BB33" i="2"/>
  <c r="AJ180" i="2"/>
  <c r="AI180" i="2"/>
  <c r="AK180" i="2"/>
  <c r="AK191" i="2"/>
  <c r="AJ191" i="2"/>
  <c r="AI191" i="2"/>
  <c r="BA13" i="2"/>
  <c r="BB13" i="2"/>
  <c r="BA43" i="2"/>
  <c r="AZ43" i="2" s="1"/>
  <c r="AX43" i="2" s="1"/>
  <c r="BB43" i="2"/>
  <c r="AK222" i="2"/>
  <c r="AI222" i="2"/>
  <c r="AJ222" i="2"/>
  <c r="BA71" i="2"/>
  <c r="AZ71" i="2" s="1"/>
  <c r="AX71" i="2" s="1"/>
  <c r="BB71" i="2"/>
  <c r="AK46" i="2"/>
  <c r="AJ46" i="2"/>
  <c r="AI46" i="2"/>
  <c r="BB11" i="2"/>
  <c r="BA11" i="2"/>
  <c r="AZ11" i="2" s="1"/>
  <c r="AX11" i="2" s="1"/>
  <c r="BA74" i="2"/>
  <c r="AZ74" i="2" s="1"/>
  <c r="AX74" i="2" s="1"/>
  <c r="BB74" i="2"/>
  <c r="AK133" i="2"/>
  <c r="AJ133" i="2"/>
  <c r="AI133" i="2"/>
  <c r="AK42" i="2"/>
  <c r="AI42" i="2"/>
  <c r="AJ42" i="2"/>
  <c r="BB80" i="2"/>
  <c r="BA80" i="2"/>
  <c r="AI162" i="2"/>
  <c r="AK162" i="2"/>
  <c r="AJ162" i="2"/>
  <c r="BB77" i="2"/>
  <c r="BA77" i="2"/>
  <c r="BB17" i="2"/>
  <c r="BA17" i="2"/>
  <c r="AZ17" i="2" s="1"/>
  <c r="AX17" i="2" s="1"/>
  <c r="AJ93" i="2"/>
  <c r="AI93" i="2"/>
  <c r="AK93" i="2"/>
  <c r="BA18" i="2"/>
  <c r="AZ18" i="2" s="1"/>
  <c r="AX18" i="2" s="1"/>
  <c r="BB18" i="2"/>
  <c r="AI107" i="2"/>
  <c r="AJ107" i="2"/>
  <c r="AK107" i="2"/>
  <c r="AK182" i="2"/>
  <c r="AJ182" i="2"/>
  <c r="AI182" i="2"/>
  <c r="AH182" i="2" s="1"/>
  <c r="BB47" i="2"/>
  <c r="BA47" i="2"/>
  <c r="AI33" i="2"/>
  <c r="AJ33" i="2"/>
  <c r="AK33" i="2"/>
  <c r="AH81" i="2"/>
  <c r="AH44" i="2"/>
  <c r="AH172" i="2"/>
  <c r="AA172" i="2" s="1"/>
  <c r="AE172" i="2" s="1"/>
  <c r="AH131" i="2"/>
  <c r="AZ3" i="2"/>
  <c r="AX3" i="2" s="1"/>
  <c r="AH85" i="2"/>
  <c r="AZ56" i="2"/>
  <c r="AX56" i="2" s="1"/>
  <c r="AZ40" i="2"/>
  <c r="AX40" i="2" s="1"/>
  <c r="AB157" i="2"/>
  <c r="AA157" i="2"/>
  <c r="AB78" i="2"/>
  <c r="AA78" i="2"/>
  <c r="BB52" i="2"/>
  <c r="BA52" i="2"/>
  <c r="AA140" i="2"/>
  <c r="AB140" i="2"/>
  <c r="AH50" i="2"/>
  <c r="AK36" i="2"/>
  <c r="AJ36" i="2"/>
  <c r="AI36" i="2"/>
  <c r="AH159" i="2"/>
  <c r="AH73" i="2"/>
  <c r="AH90" i="2"/>
  <c r="AZ54" i="2"/>
  <c r="AX54" i="2" s="1"/>
  <c r="AZ31" i="2"/>
  <c r="AX31" i="2" s="1"/>
  <c r="AZ58" i="2"/>
  <c r="AX58" i="2" s="1"/>
  <c r="AZ9" i="2"/>
  <c r="AX9" i="2" s="1"/>
  <c r="AH193" i="2"/>
  <c r="AA144" i="2"/>
  <c r="AB144" i="2"/>
  <c r="AH71" i="2"/>
  <c r="AH77" i="2"/>
  <c r="AZ81" i="2"/>
  <c r="AX81" i="2" s="1"/>
  <c r="AH24" i="2"/>
  <c r="AH47" i="2"/>
  <c r="AH194" i="2"/>
  <c r="AZ5" i="2"/>
  <c r="AX5" i="2" s="1"/>
  <c r="AH152" i="2"/>
  <c r="AZ65" i="2"/>
  <c r="AX65" i="2" s="1"/>
  <c r="AZ67" i="2"/>
  <c r="AX67" i="2" s="1"/>
  <c r="AH53" i="2"/>
  <c r="AI91" i="2"/>
  <c r="AK91" i="2"/>
  <c r="AJ91" i="2"/>
  <c r="AH168" i="2"/>
  <c r="AB101" i="2"/>
  <c r="AA101" i="2"/>
  <c r="BB6" i="2"/>
  <c r="AZ6" i="2" s="1"/>
  <c r="AX6" i="2" s="1"/>
  <c r="BA6" i="2"/>
  <c r="AB118" i="2"/>
  <c r="AA118" i="2"/>
  <c r="AJ31" i="2"/>
  <c r="AK31" i="2"/>
  <c r="AI31" i="2"/>
  <c r="AB220" i="2"/>
  <c r="AA220" i="2"/>
  <c r="AJ167" i="2"/>
  <c r="AI167" i="2"/>
  <c r="AK167" i="2"/>
  <c r="AK135" i="2"/>
  <c r="AI135" i="2"/>
  <c r="AH135" i="2" s="1"/>
  <c r="AJ135" i="2"/>
  <c r="AA120" i="2"/>
  <c r="AB120" i="2"/>
  <c r="BA78" i="2"/>
  <c r="AZ78" i="2" s="1"/>
  <c r="AX78" i="2" s="1"/>
  <c r="BB78" i="2"/>
  <c r="AJ82" i="2"/>
  <c r="AI82" i="2"/>
  <c r="AH82" i="2" s="1"/>
  <c r="AK82" i="2"/>
  <c r="AA92" i="2"/>
  <c r="AB92" i="2"/>
  <c r="AB117" i="2"/>
  <c r="AA117" i="2"/>
  <c r="AJ158" i="2"/>
  <c r="AK158" i="2"/>
  <c r="AI158" i="2"/>
  <c r="AH158" i="2" s="1"/>
  <c r="AH210" i="2"/>
  <c r="AH86" i="2"/>
  <c r="AZ27" i="2"/>
  <c r="AX27" i="2" s="1"/>
  <c r="AH164" i="2"/>
  <c r="AA164" i="2" s="1"/>
  <c r="AZ23" i="2"/>
  <c r="AX23" i="2" s="1"/>
  <c r="AZ12" i="2"/>
  <c r="AX12" i="2" s="1"/>
  <c r="AH156" i="2"/>
  <c r="AZ64" i="2"/>
  <c r="AX64" i="2" s="1"/>
  <c r="AH206" i="2"/>
  <c r="AH89" i="2"/>
  <c r="AH169" i="2"/>
  <c r="AA199" i="2"/>
  <c r="AB199" i="2"/>
  <c r="AH21" i="2"/>
  <c r="AI146" i="2"/>
  <c r="AJ146" i="2"/>
  <c r="AK146" i="2"/>
  <c r="AA51" i="2"/>
  <c r="AB51" i="2"/>
  <c r="AB115" i="2"/>
  <c r="AA115" i="2"/>
  <c r="AA112" i="2"/>
  <c r="AB112" i="2"/>
  <c r="AZ55" i="2"/>
  <c r="AX55" i="2" s="1"/>
  <c r="AB63" i="2"/>
  <c r="AA63" i="2"/>
  <c r="AH69" i="2"/>
  <c r="AE58" i="2"/>
  <c r="AD58" i="2"/>
  <c r="AH22" i="2"/>
  <c r="AB123" i="2"/>
  <c r="AA123" i="2"/>
  <c r="AH102" i="2"/>
  <c r="AZ48" i="2"/>
  <c r="AX48" i="2" s="1"/>
  <c r="AH23" i="2"/>
  <c r="AA175" i="2"/>
  <c r="AB175" i="2"/>
  <c r="AE216" i="2"/>
  <c r="AA187" i="2"/>
  <c r="AE187" i="2" s="1"/>
  <c r="AH214" i="2"/>
  <c r="AZ75" i="2"/>
  <c r="AX75" i="2" s="1"/>
  <c r="AA189" i="2"/>
  <c r="AB189" i="2"/>
  <c r="AA59" i="2"/>
  <c r="AB59" i="2"/>
  <c r="BA69" i="2"/>
  <c r="BB69" i="2"/>
  <c r="AB106" i="2"/>
  <c r="AA106" i="2"/>
  <c r="AH129" i="2"/>
  <c r="AA209" i="2"/>
  <c r="AB209" i="2"/>
  <c r="AH68" i="2"/>
  <c r="AE75" i="2"/>
  <c r="AD75" i="2"/>
  <c r="AB212" i="2"/>
  <c r="AA212" i="2"/>
  <c r="AB30" i="2"/>
  <c r="AH148" i="2"/>
  <c r="AA148" i="2" s="1"/>
  <c r="AH41" i="2"/>
  <c r="AB41" i="2" s="1"/>
  <c r="AH97" i="2"/>
  <c r="AH111" i="2"/>
  <c r="AH108" i="2"/>
  <c r="AH192" i="2"/>
  <c r="AH26" i="2"/>
  <c r="AH29" i="2"/>
  <c r="AH127" i="2"/>
  <c r="AB203" i="2"/>
  <c r="AA203" i="2"/>
  <c r="AH153" i="2"/>
  <c r="AB49" i="2"/>
  <c r="AA49" i="2"/>
  <c r="AH96" i="2"/>
  <c r="AA28" i="2"/>
  <c r="AB28" i="2"/>
  <c r="AA70" i="2"/>
  <c r="AB70" i="2"/>
  <c r="AH105" i="2"/>
  <c r="AA105" i="2" s="1"/>
  <c r="AE221" i="2"/>
  <c r="AD221" i="2"/>
  <c r="AH27" i="2"/>
  <c r="AH188" i="2"/>
  <c r="AH150" i="2"/>
  <c r="AH126" i="2"/>
  <c r="AZ14" i="2"/>
  <c r="AX14" i="2" s="1"/>
  <c r="AH62" i="2"/>
  <c r="AH34" i="2"/>
  <c r="AZ36" i="2"/>
  <c r="AX36" i="2" s="1"/>
  <c r="AH207" i="2"/>
  <c r="AZ24" i="2"/>
  <c r="AX24" i="2" s="1"/>
  <c r="AB44" i="2"/>
  <c r="AA44" i="2"/>
  <c r="AH54" i="2"/>
  <c r="AA54" i="2" s="1"/>
  <c r="AH208" i="2"/>
  <c r="AB124" i="2"/>
  <c r="AA124" i="2"/>
  <c r="AB73" i="2"/>
  <c r="AA73" i="2"/>
  <c r="AH114" i="2"/>
  <c r="AB90" i="2"/>
  <c r="AA90" i="2"/>
  <c r="AZ70" i="2"/>
  <c r="AX70" i="2" s="1"/>
  <c r="AZ57" i="2"/>
  <c r="AX57" i="2" s="1"/>
  <c r="AH160" i="2"/>
  <c r="AA160" i="2" s="1"/>
  <c r="AE160" i="2" s="1"/>
  <c r="AH217" i="2"/>
  <c r="AZ39" i="2"/>
  <c r="AX39" i="2" s="1"/>
  <c r="AB131" i="2"/>
  <c r="AA131" i="2"/>
  <c r="AA195" i="2"/>
  <c r="AE186" i="2"/>
  <c r="AD84" i="2"/>
  <c r="AA56" i="2"/>
  <c r="AB56" i="2"/>
  <c r="AH177" i="2"/>
  <c r="AA200" i="2"/>
  <c r="AB200" i="2"/>
  <c r="AD143" i="2"/>
  <c r="AE143" i="2"/>
  <c r="AB99" i="2"/>
  <c r="AA99" i="2"/>
  <c r="AZ73" i="2"/>
  <c r="AX73" i="2" s="1"/>
  <c r="AZ2" i="2"/>
  <c r="AX2" i="2" s="1"/>
  <c r="AZ50" i="2"/>
  <c r="AX50" i="2" s="1"/>
  <c r="AB190" i="2"/>
  <c r="AA190" i="2"/>
  <c r="AA86" i="2"/>
  <c r="AB86" i="2"/>
  <c r="AB164" i="2"/>
  <c r="AB67" i="2"/>
  <c r="AA67" i="2"/>
  <c r="AA79" i="2"/>
  <c r="AB79" i="2"/>
  <c r="AB206" i="2"/>
  <c r="AA206" i="2"/>
  <c r="AE66" i="2"/>
  <c r="AD66" i="2"/>
  <c r="AB210" i="2"/>
  <c r="AA210" i="2"/>
  <c r="AH61" i="2"/>
  <c r="AB165" i="2"/>
  <c r="AA165" i="2"/>
  <c r="AH219" i="2"/>
  <c r="AA219" i="2" s="1"/>
  <c r="AH147" i="2"/>
  <c r="AB100" i="2"/>
  <c r="AA100" i="2"/>
  <c r="AH166" i="2"/>
  <c r="AH178" i="2"/>
  <c r="AZ32" i="2"/>
  <c r="AX32" i="2" s="1"/>
  <c r="AH45" i="2"/>
  <c r="AZ26" i="2"/>
  <c r="AX26" i="2" s="1"/>
  <c r="AZ61" i="2"/>
  <c r="AX61" i="2" s="1"/>
  <c r="AZ34" i="2"/>
  <c r="AX34" i="2" s="1"/>
  <c r="AZ35" i="2"/>
  <c r="AX35" i="2" s="1"/>
  <c r="AZ60" i="2"/>
  <c r="AX60" i="2" s="1"/>
  <c r="AZ4" i="2"/>
  <c r="AX4" i="2" s="1"/>
  <c r="AZ38" i="2"/>
  <c r="AX38" i="2" s="1"/>
  <c r="AH137" i="2"/>
  <c r="AB137" i="2" s="1"/>
  <c r="AH198" i="2"/>
  <c r="AA214" i="2"/>
  <c r="AB214" i="2"/>
  <c r="AB171" i="2"/>
  <c r="AA171" i="2"/>
  <c r="AA183" i="2"/>
  <c r="AB183" i="2"/>
  <c r="AH60" i="2"/>
  <c r="AH80" i="2"/>
  <c r="AB80" i="2" s="1"/>
  <c r="AH151" i="2"/>
  <c r="AA151" i="2" s="1"/>
  <c r="AH95" i="2"/>
  <c r="AZ30" i="2"/>
  <c r="AX30" i="2" s="1"/>
  <c r="AZ49" i="2"/>
  <c r="AX49" i="2" s="1"/>
  <c r="AZ45" i="2"/>
  <c r="AX45" i="2" s="1"/>
  <c r="AZ62" i="2"/>
  <c r="AX62" i="2" s="1"/>
  <c r="AZ8" i="2"/>
  <c r="AX8" i="2" s="1"/>
  <c r="AH136" i="2"/>
  <c r="AH116" i="2"/>
  <c r="AZ42" i="2"/>
  <c r="AX42" i="2" s="1"/>
  <c r="AZ68" i="2"/>
  <c r="AX68" i="2" s="1"/>
  <c r="AD187" i="2"/>
  <c r="AH204" i="2"/>
  <c r="AB25" i="2"/>
  <c r="AA25" i="2"/>
  <c r="AB155" i="2"/>
  <c r="AA155" i="2"/>
  <c r="AB159" i="2"/>
  <c r="AA159" i="2"/>
  <c r="AA137" i="2"/>
  <c r="AA182" i="2"/>
  <c r="AB182" i="2"/>
  <c r="AD130" i="2"/>
  <c r="AE130" i="2"/>
  <c r="AE87" i="2"/>
  <c r="AD87" i="2"/>
  <c r="AH202" i="2"/>
  <c r="AB105" i="2"/>
  <c r="AB94" i="2"/>
  <c r="AA94" i="2"/>
  <c r="AA208" i="2"/>
  <c r="AB208" i="2"/>
  <c r="AA52" i="2"/>
  <c r="AB52" i="2"/>
  <c r="AA81" i="2"/>
  <c r="AB81" i="2"/>
  <c r="AA134" i="2"/>
  <c r="AB134" i="2"/>
  <c r="AA65" i="2"/>
  <c r="AB65" i="2"/>
  <c r="AE35" i="2"/>
  <c r="AD35" i="2"/>
  <c r="AD30" i="2"/>
  <c r="AE30" i="2"/>
  <c r="AB218" i="2"/>
  <c r="AA218" i="2"/>
  <c r="AH104" i="2"/>
  <c r="AH76" i="2"/>
  <c r="AH154" i="2"/>
  <c r="AD113" i="2"/>
  <c r="AE113" i="2"/>
  <c r="AH121" i="2"/>
  <c r="AD64" i="2"/>
  <c r="AE64" i="2"/>
  <c r="AD205" i="2"/>
  <c r="AE205" i="2"/>
  <c r="AD138" i="2"/>
  <c r="AE138" i="2"/>
  <c r="AE74" i="2"/>
  <c r="AD74" i="2"/>
  <c r="AH122" i="2"/>
  <c r="AA88" i="2"/>
  <c r="AB88" i="2"/>
  <c r="AD176" i="2"/>
  <c r="AE176" i="2"/>
  <c r="AD83" i="2"/>
  <c r="AE83" i="2"/>
  <c r="AD139" i="2"/>
  <c r="AE139" i="2"/>
  <c r="AD185" i="2"/>
  <c r="AE185" i="2"/>
  <c r="AA37" i="2"/>
  <c r="AB37" i="2"/>
  <c r="AH132" i="2"/>
  <c r="AH48" i="2"/>
  <c r="AH215" i="2"/>
  <c r="AE195" i="2"/>
  <c r="AD195" i="2"/>
  <c r="AB142" i="2"/>
  <c r="AA142" i="2"/>
  <c r="AD32" i="2"/>
  <c r="AE32" i="2"/>
  <c r="AE72" i="2"/>
  <c r="AD72" i="2"/>
  <c r="AE57" i="2"/>
  <c r="AD57" i="2"/>
  <c r="AH213" i="2"/>
  <c r="AB219" i="2"/>
  <c r="AH43" i="2"/>
  <c r="AB110" i="2"/>
  <c r="AA110" i="2"/>
  <c r="AH98" i="2"/>
  <c r="AD179" i="2"/>
  <c r="AE179" i="2"/>
  <c r="AA38" i="2"/>
  <c r="AB38" i="2"/>
  <c r="AB223" i="2" l="1"/>
  <c r="AA223" i="2"/>
  <c r="AB148" i="2"/>
  <c r="AD203" i="2"/>
  <c r="AE203" i="2"/>
  <c r="AA97" i="2"/>
  <c r="AB97" i="2"/>
  <c r="AA68" i="2"/>
  <c r="AB68" i="2"/>
  <c r="AE115" i="2"/>
  <c r="AD115" i="2"/>
  <c r="AD117" i="2"/>
  <c r="AE117" i="2"/>
  <c r="AB53" i="2"/>
  <c r="AA53" i="2"/>
  <c r="AB50" i="2"/>
  <c r="AA50" i="2"/>
  <c r="AZ80" i="2"/>
  <c r="AX80" i="2" s="1"/>
  <c r="AH191" i="2"/>
  <c r="AE175" i="2"/>
  <c r="AD175" i="2"/>
  <c r="AB127" i="2"/>
  <c r="AA127" i="2"/>
  <c r="AD209" i="2"/>
  <c r="AE209" i="2"/>
  <c r="AA23" i="2"/>
  <c r="AB23" i="2"/>
  <c r="AB69" i="2"/>
  <c r="AA69" i="2"/>
  <c r="AB169" i="2"/>
  <c r="AA169" i="2"/>
  <c r="AE120" i="2"/>
  <c r="AD120" i="2"/>
  <c r="AD101" i="2"/>
  <c r="AE101" i="2"/>
  <c r="AA71" i="2"/>
  <c r="AB71" i="2"/>
  <c r="AD140" i="2"/>
  <c r="AE140" i="2"/>
  <c r="AH222" i="2"/>
  <c r="AB170" i="2"/>
  <c r="AA170" i="2"/>
  <c r="AH145" i="2"/>
  <c r="AB54" i="2"/>
  <c r="AA29" i="2"/>
  <c r="AB29" i="2"/>
  <c r="AB129" i="2"/>
  <c r="AA129" i="2"/>
  <c r="AD189" i="2"/>
  <c r="AE189" i="2"/>
  <c r="AE63" i="2"/>
  <c r="AD63" i="2"/>
  <c r="AE51" i="2"/>
  <c r="AD51" i="2"/>
  <c r="AA89" i="2"/>
  <c r="AB89" i="2"/>
  <c r="AE92" i="2"/>
  <c r="AD92" i="2"/>
  <c r="AH31" i="2"/>
  <c r="AB152" i="2"/>
  <c r="AA152" i="2"/>
  <c r="AZ52" i="2"/>
  <c r="AX52" i="2" s="1"/>
  <c r="AA85" i="2"/>
  <c r="AB85" i="2"/>
  <c r="AH33" i="2"/>
  <c r="AH107" i="2"/>
  <c r="AZ77" i="2"/>
  <c r="AX77" i="2" s="1"/>
  <c r="AH42" i="2"/>
  <c r="AA80" i="2"/>
  <c r="AA41" i="2"/>
  <c r="AB96" i="2"/>
  <c r="AA96" i="2"/>
  <c r="AA26" i="2"/>
  <c r="AB26" i="2"/>
  <c r="AD212" i="2"/>
  <c r="AE212" i="2"/>
  <c r="AE106" i="2"/>
  <c r="AD106" i="2"/>
  <c r="AB102" i="2"/>
  <c r="AA102" i="2"/>
  <c r="AB135" i="2"/>
  <c r="AA135" i="2"/>
  <c r="AB168" i="2"/>
  <c r="AA168" i="2"/>
  <c r="AE144" i="2"/>
  <c r="AD144" i="2"/>
  <c r="AZ47" i="2"/>
  <c r="AX47" i="2" s="1"/>
  <c r="AH46" i="2"/>
  <c r="AH180" i="2"/>
  <c r="AE199" i="2"/>
  <c r="AD199" i="2"/>
  <c r="AD220" i="2"/>
  <c r="AE220" i="2"/>
  <c r="AA77" i="2"/>
  <c r="AB77" i="2"/>
  <c r="AE49" i="2"/>
  <c r="AD49" i="2"/>
  <c r="AA192" i="2"/>
  <c r="AB192" i="2"/>
  <c r="AD123" i="2"/>
  <c r="AE123" i="2"/>
  <c r="AA158" i="2"/>
  <c r="AB158" i="2"/>
  <c r="AB82" i="2"/>
  <c r="AA82" i="2"/>
  <c r="AB194" i="2"/>
  <c r="AA194" i="2"/>
  <c r="AA193" i="2"/>
  <c r="AB193" i="2"/>
  <c r="AH36" i="2"/>
  <c r="AD78" i="2"/>
  <c r="AE78" i="2"/>
  <c r="AA125" i="2"/>
  <c r="AB125" i="2"/>
  <c r="AE59" i="2"/>
  <c r="AD59" i="2"/>
  <c r="AA108" i="2"/>
  <c r="AB108" i="2"/>
  <c r="AH146" i="2"/>
  <c r="AB156" i="2"/>
  <c r="AA156" i="2"/>
  <c r="AD118" i="2"/>
  <c r="AE118" i="2"/>
  <c r="AB47" i="2"/>
  <c r="AA47" i="2"/>
  <c r="AH133" i="2"/>
  <c r="AB128" i="2"/>
  <c r="AA128" i="2"/>
  <c r="AA153" i="2"/>
  <c r="AB153" i="2"/>
  <c r="AB111" i="2"/>
  <c r="AA111" i="2"/>
  <c r="AZ69" i="2"/>
  <c r="AX69" i="2" s="1"/>
  <c r="AA22" i="2"/>
  <c r="AB22" i="2"/>
  <c r="AE112" i="2"/>
  <c r="AD112" i="2"/>
  <c r="AB21" i="2"/>
  <c r="AA21" i="2"/>
  <c r="AH167" i="2"/>
  <c r="AH91" i="2"/>
  <c r="AB24" i="2"/>
  <c r="AA24" i="2"/>
  <c r="AD157" i="2"/>
  <c r="AE157" i="2"/>
  <c r="AH93" i="2"/>
  <c r="AH162" i="2"/>
  <c r="AZ13" i="2"/>
  <c r="AX13" i="2" s="1"/>
  <c r="AZ33" i="2"/>
  <c r="AX33" i="2" s="1"/>
  <c r="AA198" i="2"/>
  <c r="AB198" i="2"/>
  <c r="AD164" i="2"/>
  <c r="AE164" i="2"/>
  <c r="AE56" i="2"/>
  <c r="AD56" i="2"/>
  <c r="AB60" i="2"/>
  <c r="AA60" i="2"/>
  <c r="AD206" i="2"/>
  <c r="AE206" i="2"/>
  <c r="AB34" i="2"/>
  <c r="AA34" i="2"/>
  <c r="AB27" i="2"/>
  <c r="AA27" i="2"/>
  <c r="AE28" i="2"/>
  <c r="AD28" i="2"/>
  <c r="AE41" i="2"/>
  <c r="AD41" i="2"/>
  <c r="AA45" i="2"/>
  <c r="AB45" i="2"/>
  <c r="AD165" i="2"/>
  <c r="AE165" i="2"/>
  <c r="AD86" i="2"/>
  <c r="AE86" i="2"/>
  <c r="AA62" i="2"/>
  <c r="AB62" i="2"/>
  <c r="AE90" i="2"/>
  <c r="AD90" i="2"/>
  <c r="AB151" i="2"/>
  <c r="AA136" i="2"/>
  <c r="AB136" i="2"/>
  <c r="AB95" i="2"/>
  <c r="AA95" i="2"/>
  <c r="AE171" i="2"/>
  <c r="AD171" i="2"/>
  <c r="AB178" i="2"/>
  <c r="AA178" i="2"/>
  <c r="AB61" i="2"/>
  <c r="AA61" i="2"/>
  <c r="AD79" i="2"/>
  <c r="AE79" i="2"/>
  <c r="AE131" i="2"/>
  <c r="AD131" i="2"/>
  <c r="AD44" i="2"/>
  <c r="AE44" i="2"/>
  <c r="AD183" i="2"/>
  <c r="AE183" i="2"/>
  <c r="AD190" i="2"/>
  <c r="AE190" i="2"/>
  <c r="AB116" i="2"/>
  <c r="AA116" i="2"/>
  <c r="AD148" i="2"/>
  <c r="AE148" i="2"/>
  <c r="AA166" i="2"/>
  <c r="AB166" i="2"/>
  <c r="AD210" i="2"/>
  <c r="AE210" i="2"/>
  <c r="AD67" i="2"/>
  <c r="AE67" i="2"/>
  <c r="AE200" i="2"/>
  <c r="AD200" i="2"/>
  <c r="AB114" i="2"/>
  <c r="AA114" i="2"/>
  <c r="AD100" i="2"/>
  <c r="AE100" i="2"/>
  <c r="AB177" i="2"/>
  <c r="AA177" i="2"/>
  <c r="AD73" i="2"/>
  <c r="AE73" i="2"/>
  <c r="AA126" i="2"/>
  <c r="AB126" i="2"/>
  <c r="AD214" i="2"/>
  <c r="AE214" i="2"/>
  <c r="AA217" i="2"/>
  <c r="AB217" i="2"/>
  <c r="AB207" i="2"/>
  <c r="AA207" i="2"/>
  <c r="AA150" i="2"/>
  <c r="AB150" i="2"/>
  <c r="AD70" i="2"/>
  <c r="AE70" i="2"/>
  <c r="AA147" i="2"/>
  <c r="AB147" i="2"/>
  <c r="AA188" i="2"/>
  <c r="AB188" i="2"/>
  <c r="AE99" i="2"/>
  <c r="AD99" i="2"/>
  <c r="AE124" i="2"/>
  <c r="AD124" i="2"/>
  <c r="AB104" i="2"/>
  <c r="AA104" i="2"/>
  <c r="AE81" i="2"/>
  <c r="AD81" i="2"/>
  <c r="AD159" i="2"/>
  <c r="AE159" i="2"/>
  <c r="AD25" i="2"/>
  <c r="AE25" i="2"/>
  <c r="AE142" i="2"/>
  <c r="AD142" i="2"/>
  <c r="AB215" i="2"/>
  <c r="AA215" i="2"/>
  <c r="AD88" i="2"/>
  <c r="AE88" i="2"/>
  <c r="AE105" i="2"/>
  <c r="AD105" i="2"/>
  <c r="AE110" i="2"/>
  <c r="AD110" i="2"/>
  <c r="AA132" i="2"/>
  <c r="AB132" i="2"/>
  <c r="AE218" i="2"/>
  <c r="AD218" i="2"/>
  <c r="AE151" i="2"/>
  <c r="AD151" i="2"/>
  <c r="AA48" i="2"/>
  <c r="AB48" i="2"/>
  <c r="AE65" i="2"/>
  <c r="AD65" i="2"/>
  <c r="AE155" i="2"/>
  <c r="AD155" i="2"/>
  <c r="AA213" i="2"/>
  <c r="AB213" i="2"/>
  <c r="AA98" i="2"/>
  <c r="AB98" i="2"/>
  <c r="AB122" i="2"/>
  <c r="AA122" i="2"/>
  <c r="AE52" i="2"/>
  <c r="AD52" i="2"/>
  <c r="AB204" i="2"/>
  <c r="AA204" i="2"/>
  <c r="AA43" i="2"/>
  <c r="AB43" i="2"/>
  <c r="AE37" i="2"/>
  <c r="AD37" i="2"/>
  <c r="AB202" i="2"/>
  <c r="AA202" i="2"/>
  <c r="AE182" i="2"/>
  <c r="AD182" i="2"/>
  <c r="AE219" i="2"/>
  <c r="AD219" i="2"/>
  <c r="AD54" i="2"/>
  <c r="AE54" i="2"/>
  <c r="AA154" i="2"/>
  <c r="AB154" i="2"/>
  <c r="AD134" i="2"/>
  <c r="AE134" i="2"/>
  <c r="AE208" i="2"/>
  <c r="AD208" i="2"/>
  <c r="AD38" i="2"/>
  <c r="AE38" i="2"/>
  <c r="AA121" i="2"/>
  <c r="AB121" i="2"/>
  <c r="AB76" i="2"/>
  <c r="AA76" i="2"/>
  <c r="AD94" i="2"/>
  <c r="AE94" i="2"/>
  <c r="AD80" i="2"/>
  <c r="AE80" i="2"/>
  <c r="AE137" i="2"/>
  <c r="AD137" i="2"/>
  <c r="AD223" i="2" l="1"/>
  <c r="AE223" i="2"/>
  <c r="AA93" i="2"/>
  <c r="AB93" i="2"/>
  <c r="AE192" i="2"/>
  <c r="AD192" i="2"/>
  <c r="AE135" i="2"/>
  <c r="AD135" i="2"/>
  <c r="AA107" i="2"/>
  <c r="AB107" i="2"/>
  <c r="AD170" i="2"/>
  <c r="AE170" i="2"/>
  <c r="AD23" i="2"/>
  <c r="AE23" i="2"/>
  <c r="AE82" i="2"/>
  <c r="AD82" i="2"/>
  <c r="AD26" i="2"/>
  <c r="AE26" i="2"/>
  <c r="AD128" i="2"/>
  <c r="AE128" i="2"/>
  <c r="AA46" i="2"/>
  <c r="AB46" i="2"/>
  <c r="AE102" i="2"/>
  <c r="AD102" i="2"/>
  <c r="AE96" i="2"/>
  <c r="AD96" i="2"/>
  <c r="AE129" i="2"/>
  <c r="AD129" i="2"/>
  <c r="AB222" i="2"/>
  <c r="AA222" i="2"/>
  <c r="AD68" i="2"/>
  <c r="AE68" i="2"/>
  <c r="AD156" i="2"/>
  <c r="AE156" i="2"/>
  <c r="AA180" i="2"/>
  <c r="AB180" i="2"/>
  <c r="AB33" i="2"/>
  <c r="AA33" i="2"/>
  <c r="AD50" i="2"/>
  <c r="AE50" i="2"/>
  <c r="AD24" i="2"/>
  <c r="AE24" i="2"/>
  <c r="AB146" i="2"/>
  <c r="AA146" i="2"/>
  <c r="AD85" i="2"/>
  <c r="AE85" i="2"/>
  <c r="AD89" i="2"/>
  <c r="AE89" i="2"/>
  <c r="AD169" i="2"/>
  <c r="AE169" i="2"/>
  <c r="AE127" i="2"/>
  <c r="AD127" i="2"/>
  <c r="AE53" i="2"/>
  <c r="AD53" i="2"/>
  <c r="AD153" i="2"/>
  <c r="AE153" i="2"/>
  <c r="AE125" i="2"/>
  <c r="AD125" i="2"/>
  <c r="AE22" i="2"/>
  <c r="AD22" i="2"/>
  <c r="AA133" i="2"/>
  <c r="AB133" i="2"/>
  <c r="AA36" i="2"/>
  <c r="AB36" i="2"/>
  <c r="AD158" i="2"/>
  <c r="AE158" i="2"/>
  <c r="AE77" i="2"/>
  <c r="AD77" i="2"/>
  <c r="AE97" i="2"/>
  <c r="AD97" i="2"/>
  <c r="AA91" i="2"/>
  <c r="AB91" i="2"/>
  <c r="AE47" i="2"/>
  <c r="AD47" i="2"/>
  <c r="AD108" i="2"/>
  <c r="AE108" i="2"/>
  <c r="AE152" i="2"/>
  <c r="AD152" i="2"/>
  <c r="AE29" i="2"/>
  <c r="AD29" i="2"/>
  <c r="AE69" i="2"/>
  <c r="AD69" i="2"/>
  <c r="AE111" i="2"/>
  <c r="AD111" i="2"/>
  <c r="AB42" i="2"/>
  <c r="AA42" i="2"/>
  <c r="AD71" i="2"/>
  <c r="AE71" i="2"/>
  <c r="AB167" i="2"/>
  <c r="AA167" i="2"/>
  <c r="AE193" i="2"/>
  <c r="AD193" i="2"/>
  <c r="AD168" i="2"/>
  <c r="AE168" i="2"/>
  <c r="AA162" i="2"/>
  <c r="AB162" i="2"/>
  <c r="AD21" i="2"/>
  <c r="AE21" i="2"/>
  <c r="AE194" i="2"/>
  <c r="AD194" i="2"/>
  <c r="AA31" i="2"/>
  <c r="AB31" i="2"/>
  <c r="AB145" i="2"/>
  <c r="AA145" i="2"/>
  <c r="AA191" i="2"/>
  <c r="AB191" i="2"/>
  <c r="AE60" i="2"/>
  <c r="AD60" i="2"/>
  <c r="AD114" i="2"/>
  <c r="AE114" i="2"/>
  <c r="AD61" i="2"/>
  <c r="AE61" i="2"/>
  <c r="AE150" i="2"/>
  <c r="AD150" i="2"/>
  <c r="AE126" i="2"/>
  <c r="AD126" i="2"/>
  <c r="AD166" i="2"/>
  <c r="AE166" i="2"/>
  <c r="AE136" i="2"/>
  <c r="AD136" i="2"/>
  <c r="AE27" i="2"/>
  <c r="AD27" i="2"/>
  <c r="AD207" i="2"/>
  <c r="AE207" i="2"/>
  <c r="AD178" i="2"/>
  <c r="AE178" i="2"/>
  <c r="AE188" i="2"/>
  <c r="AD188" i="2"/>
  <c r="AE34" i="2"/>
  <c r="AD34" i="2"/>
  <c r="AD177" i="2"/>
  <c r="AE177" i="2"/>
  <c r="AE116" i="2"/>
  <c r="AD116" i="2"/>
  <c r="AE45" i="2"/>
  <c r="AD45" i="2"/>
  <c r="AD147" i="2"/>
  <c r="AE147" i="2"/>
  <c r="AD217" i="2"/>
  <c r="AE217" i="2"/>
  <c r="AE95" i="2"/>
  <c r="AD95" i="2"/>
  <c r="AD62" i="2"/>
  <c r="AE62" i="2"/>
  <c r="AD198" i="2"/>
  <c r="AE198" i="2"/>
  <c r="AE122" i="2"/>
  <c r="AD122" i="2"/>
  <c r="AD76" i="2"/>
  <c r="AE76" i="2"/>
  <c r="AD132" i="2"/>
  <c r="AE132" i="2"/>
  <c r="AE215" i="2"/>
  <c r="AD215" i="2"/>
  <c r="AD121" i="2"/>
  <c r="AE121" i="2"/>
  <c r="AE98" i="2"/>
  <c r="AD98" i="2"/>
  <c r="AE48" i="2"/>
  <c r="AD48" i="2"/>
  <c r="AE43" i="2"/>
  <c r="AD43" i="2"/>
  <c r="AD154" i="2"/>
  <c r="AE154" i="2"/>
  <c r="AE202" i="2"/>
  <c r="AD202" i="2"/>
  <c r="AE204" i="2"/>
  <c r="AD204" i="2"/>
  <c r="AD104" i="2"/>
  <c r="AE104" i="2"/>
  <c r="AE213" i="2"/>
  <c r="AD213" i="2"/>
  <c r="AE167" i="2" l="1"/>
  <c r="AD167" i="2"/>
  <c r="AD191" i="2"/>
  <c r="AE191" i="2"/>
  <c r="AE145" i="2"/>
  <c r="AD145" i="2"/>
  <c r="AE162" i="2"/>
  <c r="AD162" i="2"/>
  <c r="AD91" i="2"/>
  <c r="AE91" i="2"/>
  <c r="AD36" i="2"/>
  <c r="AE36" i="2"/>
  <c r="AE42" i="2"/>
  <c r="AD42" i="2"/>
  <c r="AD33" i="2"/>
  <c r="AE33" i="2"/>
  <c r="AE19" i="2" s="1"/>
  <c r="AE222" i="2"/>
  <c r="AD222" i="2"/>
  <c r="AD31" i="2"/>
  <c r="AE31" i="2"/>
  <c r="AC11" i="2" s="1"/>
  <c r="AD133" i="2"/>
  <c r="AE133" i="2"/>
  <c r="AE46" i="2"/>
  <c r="AD46" i="2"/>
  <c r="AE146" i="2"/>
  <c r="AD146" i="2"/>
  <c r="AD107" i="2"/>
  <c r="AE107" i="2"/>
  <c r="AE180" i="2"/>
  <c r="AD180" i="2"/>
  <c r="AE93" i="2"/>
  <c r="AD93" i="2"/>
</calcChain>
</file>

<file path=xl/sharedStrings.xml><?xml version="1.0" encoding="utf-8"?>
<sst xmlns="http://schemas.openxmlformats.org/spreadsheetml/2006/main" count="1189" uniqueCount="246">
  <si>
    <t>V</t>
  </si>
  <si>
    <t>JAVSO..47..105</t>
  </si>
  <si>
    <t>VSB-059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</si>
  <si>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</si>
  <si>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</si>
  <si>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</si>
  <si>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</si>
  <si>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</si>
  <si>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</si>
  <si>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</si>
  <si>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</si>
  <si>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</si>
  <si>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</si>
  <si>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</si>
  <si>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</si>
  <si>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</si>
  <si>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</si>
  <si>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</si>
  <si>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</si>
  <si>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</si>
  <si>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</si>
  <si>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</si>
  <si>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</si>
  <si>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</si>
  <si>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</si>
  <si>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</si>
  <si>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</si>
  <si>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</si>
  <si>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</si>
  <si>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</si>
  <si>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</si>
  <si>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</si>
  <si>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</si>
  <si>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</si>
  <si>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</si>
  <si>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</si>
  <si>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</si>
  <si>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</si>
  <si>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</si>
  <si>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</si>
  <si>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</si>
  <si>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</si>
  <si>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</si>
  <si>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</si>
  <si>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</si>
  <si>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</si>
  <si>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</si>
  <si>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</si>
  <si>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</si>
  <si>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2019-06-16</t>
  </si>
  <si>
    <t>New LiTE fit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</si>
  <si>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</si>
  <si>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</si>
  <si>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</si>
  <si>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</si>
  <si>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</si>
  <si>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</si>
  <si>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</si>
  <si>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</si>
  <si>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</si>
  <si>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</si>
  <si>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</si>
  <si>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IBVS 6244</t>
  </si>
  <si>
    <t>wt</t>
  </si>
  <si>
    <t>Q resid</t>
  </si>
  <si>
    <t>Q. resid</t>
  </si>
  <si>
    <t>M</t>
  </si>
  <si>
    <t>days/year</t>
  </si>
  <si>
    <t>AU</t>
  </si>
  <si>
    <t>JAVSO 43, 77</t>
  </si>
  <si>
    <t>JAVSO..44…69</t>
  </si>
  <si>
    <t>JAVSO..45..121</t>
  </si>
  <si>
    <t>JAVSO..46…79 (2018)</t>
  </si>
  <si>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</si>
  <si>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</si>
  <si>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</si>
  <si>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</si>
  <si>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</si>
  <si>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</si>
  <si>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</si>
  <si>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</si>
  <si>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</si>
  <si>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</si>
  <si>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</si>
  <si>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</si>
  <si>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</si>
  <si>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</si>
  <si>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</si>
  <si>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</si>
  <si>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</si>
  <si>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</si>
  <si>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</si>
  <si>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</si>
  <si>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</si>
  <si>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</si>
  <si>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</si>
  <si>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</si>
  <si>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</si>
  <si>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</si>
  <si>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</si>
  <si>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</si>
  <si>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</si>
  <si>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</si>
  <si>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K</t>
  </si>
  <si>
    <t>B</t>
  </si>
  <si>
    <t>Locher K</t>
  </si>
  <si>
    <t>BBSAG Bull.13</t>
  </si>
  <si>
    <t>BBSAG Bull.19</t>
  </si>
  <si>
    <t>BBSAG Bull.20</t>
  </si>
  <si>
    <t>Hevesi Z</t>
  </si>
  <si>
    <t>BBSAG Bull.21</t>
  </si>
  <si>
    <t>Roudier T</t>
  </si>
  <si>
    <t>Ralincourt P</t>
  </si>
  <si>
    <t>Remis J</t>
  </si>
  <si>
    <t>BBSAG Bull.26</t>
  </si>
  <si>
    <t>Poretti E</t>
  </si>
  <si>
    <t>BBSAG Bull.27</t>
  </si>
  <si>
    <t>Figer A</t>
  </si>
  <si>
    <t>Zajacz G</t>
  </si>
  <si>
    <t>Peter H</t>
  </si>
  <si>
    <t>BBSAG Bull.31</t>
  </si>
  <si>
    <t>BBSAG Bull.32</t>
  </si>
  <si>
    <t>Pampaloni C</t>
  </si>
  <si>
    <t>BBSAG Bull.35</t>
  </si>
  <si>
    <t>M. Baldwin</t>
  </si>
  <si>
    <t>AAVSO 3</t>
  </si>
  <si>
    <t>A</t>
  </si>
  <si>
    <t>BBSAG Bull.33</t>
  </si>
  <si>
    <t>Angelo de Parigi</t>
  </si>
  <si>
    <t>v</t>
  </si>
  <si>
    <t>Livi A</t>
  </si>
  <si>
    <t>BBSAG Bull.37</t>
  </si>
  <si>
    <t>Zaccaria N</t>
  </si>
  <si>
    <t>BBSAG Bull.36</t>
  </si>
  <si>
    <t>Leyman R</t>
  </si>
  <si>
    <t>Agnesoni C</t>
  </si>
  <si>
    <t>Benucci M</t>
  </si>
  <si>
    <t>Germann R</t>
  </si>
  <si>
    <t>Nezry E</t>
  </si>
  <si>
    <t>Brown A</t>
  </si>
  <si>
    <t>BBSAG Bull.39</t>
  </si>
  <si>
    <t>BBSAG Bull.40</t>
  </si>
  <si>
    <t>BBSAG Bull.41</t>
  </si>
  <si>
    <t>Mavrofridis G</t>
  </si>
  <si>
    <t>BBSAG Bull.45</t>
  </si>
  <si>
    <t>BBSAG Bull.42</t>
  </si>
  <si>
    <t>BBSAG Bull.43</t>
  </si>
  <si>
    <t>BBSAG Bull.47</t>
  </si>
  <si>
    <t>BBSAG Bull.48</t>
  </si>
  <si>
    <t>BBSAG Bull.51</t>
  </si>
  <si>
    <t>BBSAG Bull.54</t>
  </si>
  <si>
    <t>phe</t>
  </si>
  <si>
    <t>BAC 39,69</t>
  </si>
  <si>
    <t>:</t>
  </si>
  <si>
    <t>BBSAG Bull.65</t>
  </si>
  <si>
    <t>BAAVSS 60,15</t>
  </si>
  <si>
    <t>BAAVSS 61</t>
  </si>
  <si>
    <t>Wils P</t>
  </si>
  <si>
    <t>BBSAG Bull.76</t>
  </si>
  <si>
    <t>BAAVSS 63</t>
  </si>
  <si>
    <t>MVS 11,19</t>
  </si>
  <si>
    <t>D. Williams</t>
  </si>
  <si>
    <t>MVS 11,155</t>
  </si>
  <si>
    <t>BAAVSS 70,16</t>
  </si>
  <si>
    <t>MVS 12,16</t>
  </si>
  <si>
    <t>G. Samolyk</t>
  </si>
  <si>
    <t>BAAVSS 72,22</t>
  </si>
  <si>
    <t>Boistel G</t>
  </si>
  <si>
    <t>BBSAG Bull.90</t>
  </si>
  <si>
    <t>Acerbi F</t>
  </si>
  <si>
    <t>BBSAG Bull.93</t>
  </si>
  <si>
    <t>Friedlingstein C</t>
  </si>
  <si>
    <t>BBSAG Bull.94</t>
  </si>
  <si>
    <t>MVS 12,103</t>
  </si>
  <si>
    <t>9 0.0040</t>
  </si>
  <si>
    <t>BBSAG Bull.100</t>
  </si>
  <si>
    <t>16 0.0040</t>
  </si>
  <si>
    <t>Dahm M</t>
  </si>
  <si>
    <t>phe  V</t>
  </si>
  <si>
    <t>BAV-M 60</t>
  </si>
  <si>
    <t>phe  B</t>
  </si>
  <si>
    <t>C. Hesseltine</t>
  </si>
  <si>
    <t>BRNO 31</t>
  </si>
  <si>
    <t>13 0.0050</t>
  </si>
  <si>
    <t>BBSAG Bull.108</t>
  </si>
  <si>
    <t>IBVS 4533</t>
  </si>
  <si>
    <t>BAA 81</t>
  </si>
  <si>
    <t>BAAVSS 84</t>
  </si>
  <si>
    <t>IBVS 4382</t>
  </si>
  <si>
    <t>ccd</t>
  </si>
  <si>
    <t>S. Cook</t>
  </si>
  <si>
    <t>II</t>
  </si>
  <si>
    <t>IBVS 5643</t>
  </si>
  <si>
    <t>IBVS 5616</t>
  </si>
  <si>
    <t>IBVS 0129</t>
  </si>
  <si>
    <t>IBVS 0180</t>
  </si>
  <si>
    <t>I</t>
  </si>
  <si>
    <t>IBVS 0795</t>
  </si>
  <si>
    <t>IBVS 0456</t>
  </si>
  <si>
    <t>IBVS 0817</t>
  </si>
  <si>
    <t>IBVS 0740</t>
  </si>
  <si>
    <t/>
  </si>
  <si>
    <t>IBVS 0937</t>
  </si>
  <si>
    <t>IBVS 0154</t>
  </si>
  <si>
    <t>IBVS 5588</t>
  </si>
  <si>
    <t># of data points:</t>
  </si>
  <si>
    <t>AR Aur / GSC 02398-01311</t>
  </si>
  <si>
    <t>EA/DM</t>
  </si>
  <si>
    <t>IBVS 5649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</si>
  <si>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</si>
  <si>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</si>
  <si>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</si>
  <si>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</si>
  <si>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</si>
  <si>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</si>
  <si>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5754</t>
  </si>
  <si>
    <t>Start of linear fit &gt;&gt;&gt;&gt;&gt;&gt;&gt;&gt;&gt;&gt;&gt;&gt;&gt;&gt;&gt;&gt;&gt;&gt;&gt;&gt;&gt;</t>
  </si>
  <si>
    <t>OEJV 0060</t>
  </si>
  <si>
    <t>vis</t>
  </si>
  <si>
    <t>IBVS 5887</t>
  </si>
  <si>
    <t>IBVS 5898</t>
  </si>
  <si>
    <t>IBVS 5980</t>
  </si>
  <si>
    <t>BAD</t>
  </si>
  <si>
    <t>Add cycle</t>
  </si>
  <si>
    <t>Old Cycle</t>
  </si>
  <si>
    <t>IBVS 1997</t>
  </si>
  <si>
    <t>PE</t>
  </si>
  <si>
    <t>JAVSO..36..171</t>
  </si>
  <si>
    <t>JAVSO..38..183</t>
  </si>
  <si>
    <t>JAVSO..39...94</t>
  </si>
  <si>
    <t>JAVSO..39..177</t>
  </si>
  <si>
    <t>IBVS 6118</t>
  </si>
  <si>
    <t>IBVS 6125</t>
  </si>
  <si>
    <t>IBVS 6165</t>
  </si>
  <si>
    <t>pg</t>
  </si>
  <si>
    <t>CCD</t>
  </si>
  <si>
    <t>vis?</t>
  </si>
  <si>
    <t>PE?</t>
  </si>
  <si>
    <t>VSB_061</t>
  </si>
  <si>
    <t>JAVSO..46…79</t>
  </si>
  <si>
    <t>JAAVSO, 52, 243</t>
  </si>
  <si>
    <t xml:space="preserve">Mag </t>
  </si>
  <si>
    <t>Next ToM-P</t>
  </si>
  <si>
    <t>Next ToM-S</t>
  </si>
  <si>
    <t>6.15-6.81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</si>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</sst>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7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16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5" fillId="0" borderId="11" xfId="0" applyFont="1" applyBorder="1" applyAlignment="1">
      <alignment horizontal="left"/>
    </xf>
    <xf numFmtId="0" fontId="7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24" borderId="15" xfId="0" applyFill="1" applyBorder="1" applyAlignment="1">
      <alignment vertical="center"/>
    </xf>
    <xf numFmtId="0" fontId="9" fillId="24" borderId="17" xfId="0" applyFont="1" applyFill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4" borderId="20" xfId="0" applyFill="1" applyBorder="1" applyAlignment="1">
      <alignment vertical="center"/>
    </xf>
    <xf numFmtId="0" fontId="9" fillId="24" borderId="19" xfId="0" applyFont="1" applyFill="1" applyBorder="1" applyAlignment="1">
      <alignment vertical="center"/>
    </xf>
    <xf numFmtId="0" fontId="37" fillId="0" borderId="2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5" borderId="20" xfId="0" applyFill="1" applyBorder="1" applyAlignment="1">
      <alignment vertical="center"/>
    </xf>
    <xf numFmtId="0" fontId="9" fillId="26" borderId="1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25" borderId="2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4" borderId="22" xfId="0" applyFill="1" applyBorder="1" applyAlignment="1">
      <alignment vertical="center"/>
    </xf>
    <xf numFmtId="0" fontId="9" fillId="24" borderId="23" xfId="0" applyFont="1" applyFill="1" applyBorder="1" applyAlignment="1">
      <alignment vertical="center"/>
    </xf>
    <xf numFmtId="0" fontId="37" fillId="0" borderId="2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9" fillId="0" borderId="22" xfId="0" applyFont="1" applyBorder="1" applyAlignment="1">
      <alignment vertical="center"/>
    </xf>
    <xf numFmtId="0" fontId="40" fillId="26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5" fillId="0" borderId="0" xfId="41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11" fillId="0" borderId="0" xfId="41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center"/>
      <protection locked="0"/>
    </xf>
    <xf numFmtId="167" fontId="44" fillId="0" borderId="0" xfId="0" applyNumberFormat="1" applyFont="1" applyAlignment="1" applyProtection="1">
      <alignment horizontal="left"/>
      <protection locked="0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0" fillId="0" borderId="25" xfId="0" applyBorder="1" applyAlignment="1">
      <alignment vertical="center"/>
    </xf>
    <xf numFmtId="0" fontId="45" fillId="0" borderId="28" xfId="0" applyFont="1" applyBorder="1" applyAlignment="1">
      <alignment horizontal="right" vertical="center"/>
    </xf>
    <xf numFmtId="0" fontId="45" fillId="0" borderId="30" xfId="0" applyFont="1" applyBorder="1" applyAlignment="1">
      <alignment horizontal="right" vertical="center"/>
    </xf>
    <xf numFmtId="0" fontId="0" fillId="27" borderId="26" xfId="0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6" fillId="0" borderId="29" xfId="0" applyFont="1" applyBorder="1" applyAlignment="1">
      <alignment horizontal="right" vertical="center"/>
    </xf>
    <xf numFmtId="22" fontId="46" fillId="0" borderId="29" xfId="0" applyNumberFormat="1" applyFont="1" applyBorder="1" applyAlignment="1">
      <alignment horizontal="right" vertical="center"/>
    </xf>
    <xf numFmtId="22" fontId="46" fillId="0" borderId="31" xfId="0" applyNumberFormat="1" applyFont="1" applyBorder="1" applyAlignment="1">
      <alignment horizontal="right" vertical="center"/>
    </xf>
    <xf numFmtId="0" fontId="6" fillId="27" borderId="2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37379039741244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3913082860855019"/>
          <c:w val="0.80303162325011712"/>
          <c:h val="0.67826278946668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B-46CF-9E01-37ABE8249A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Active!$I$21:$I$971</c:f>
              <c:numCache>
                <c:formatCode>General</c:formatCode>
                <c:ptCount val="951"/>
                <c:pt idx="5">
                  <c:v>-4.0806999997585081E-2</c:v>
                </c:pt>
                <c:pt idx="8">
                  <c:v>-3.8840000001073349E-2</c:v>
                </c:pt>
                <c:pt idx="9">
                  <c:v>-3.9567500003613532E-2</c:v>
                </c:pt>
                <c:pt idx="10">
                  <c:v>-2.644999999756692E-2</c:v>
                </c:pt>
                <c:pt idx="11">
                  <c:v>-3.5775500000454485E-2</c:v>
                </c:pt>
                <c:pt idx="16">
                  <c:v>-2.5656999998318497E-2</c:v>
                </c:pt>
                <c:pt idx="19">
                  <c:v>-4.1850000001431908E-2</c:v>
                </c:pt>
                <c:pt idx="21">
                  <c:v>-1.7319000005954877E-2</c:v>
                </c:pt>
                <c:pt idx="22">
                  <c:v>-3.595599999971455E-2</c:v>
                </c:pt>
                <c:pt idx="23">
                  <c:v>-2.6932499997201376E-2</c:v>
                </c:pt>
                <c:pt idx="24">
                  <c:v>-3.5838499999954365E-2</c:v>
                </c:pt>
                <c:pt idx="25">
                  <c:v>-3.7164000001212116E-2</c:v>
                </c:pt>
                <c:pt idx="26">
                  <c:v>5.1049999456154183E-4</c:v>
                </c:pt>
                <c:pt idx="27">
                  <c:v>-2.4720999994315207E-2</c:v>
                </c:pt>
                <c:pt idx="28">
                  <c:v>-4.1046499994990882E-2</c:v>
                </c:pt>
                <c:pt idx="29">
                  <c:v>-3.5046499993768521E-2</c:v>
                </c:pt>
                <c:pt idx="30">
                  <c:v>-1.8046499993943144E-2</c:v>
                </c:pt>
                <c:pt idx="31">
                  <c:v>-3.5697499995876569E-2</c:v>
                </c:pt>
                <c:pt idx="32">
                  <c:v>-5.3989000000001397E-2</c:v>
                </c:pt>
                <c:pt idx="33">
                  <c:v>-3.9103000002796762E-2</c:v>
                </c:pt>
                <c:pt idx="34">
                  <c:v>-3.2428500002424698E-2</c:v>
                </c:pt>
                <c:pt idx="35">
                  <c:v>-2.666000000317581E-2</c:v>
                </c:pt>
                <c:pt idx="36">
                  <c:v>-1.2660000000323635E-2</c:v>
                </c:pt>
                <c:pt idx="37">
                  <c:v>-5.8636500005377457E-2</c:v>
                </c:pt>
                <c:pt idx="38">
                  <c:v>-2.4868000000424217E-2</c:v>
                </c:pt>
                <c:pt idx="39">
                  <c:v>-5.5750500003341585E-2</c:v>
                </c:pt>
                <c:pt idx="40">
                  <c:v>-3.6602500003937166E-2</c:v>
                </c:pt>
                <c:pt idx="41">
                  <c:v>-3.5928000004787464E-2</c:v>
                </c:pt>
                <c:pt idx="42">
                  <c:v>-4.4485000005806796E-2</c:v>
                </c:pt>
                <c:pt idx="43">
                  <c:v>-3.9485000001150183E-2</c:v>
                </c:pt>
                <c:pt idx="44">
                  <c:v>-3.3787000007578172E-2</c:v>
                </c:pt>
                <c:pt idx="45">
                  <c:v>-2.7924499998334795E-2</c:v>
                </c:pt>
                <c:pt idx="46">
                  <c:v>-4.2249999998603016E-2</c:v>
                </c:pt>
                <c:pt idx="47">
                  <c:v>-4.7689499995613005E-2</c:v>
                </c:pt>
                <c:pt idx="48">
                  <c:v>-4.6689499999047257E-2</c:v>
                </c:pt>
                <c:pt idx="49">
                  <c:v>-3.5427499999059364E-2</c:v>
                </c:pt>
                <c:pt idx="50">
                  <c:v>-3.5729499999433756E-2</c:v>
                </c:pt>
                <c:pt idx="51">
                  <c:v>-2.3216000001411885E-2</c:v>
                </c:pt>
                <c:pt idx="52">
                  <c:v>-2.1216000001004431E-2</c:v>
                </c:pt>
                <c:pt idx="53">
                  <c:v>-1.9518000000971369E-2</c:v>
                </c:pt>
                <c:pt idx="54">
                  <c:v>-4.1424000002734829E-2</c:v>
                </c:pt>
                <c:pt idx="55">
                  <c:v>-3.9424000002327375E-2</c:v>
                </c:pt>
                <c:pt idx="56">
                  <c:v>-3.8423999998485669E-2</c:v>
                </c:pt>
                <c:pt idx="57">
                  <c:v>-3.5424000001512468E-2</c:v>
                </c:pt>
                <c:pt idx="58">
                  <c:v>-3.4423999997670762E-2</c:v>
                </c:pt>
                <c:pt idx="59">
                  <c:v>-2.54239999994752E-2</c:v>
                </c:pt>
                <c:pt idx="60">
                  <c:v>-2.5749500004167203E-2</c:v>
                </c:pt>
                <c:pt idx="61">
                  <c:v>-3.7075000000186265E-2</c:v>
                </c:pt>
                <c:pt idx="62">
                  <c:v>-4.172600000310922E-2</c:v>
                </c:pt>
                <c:pt idx="63">
                  <c:v>-1.8655500003660563E-2</c:v>
                </c:pt>
                <c:pt idx="64">
                  <c:v>-4.3306500003382098E-2</c:v>
                </c:pt>
                <c:pt idx="65">
                  <c:v>-3.7306500002159737E-2</c:v>
                </c:pt>
                <c:pt idx="66">
                  <c:v>-4.2188999999780208E-2</c:v>
                </c:pt>
                <c:pt idx="67">
                  <c:v>-2.6165499999478925E-2</c:v>
                </c:pt>
                <c:pt idx="68">
                  <c:v>-4.5746000003418885E-2</c:v>
                </c:pt>
                <c:pt idx="69">
                  <c:v>-4.0745999998762272E-2</c:v>
                </c:pt>
                <c:pt idx="70">
                  <c:v>-3.3746000000974163E-2</c:v>
                </c:pt>
                <c:pt idx="71">
                  <c:v>-3.2745999997132458E-2</c:v>
                </c:pt>
                <c:pt idx="72">
                  <c:v>-2.6746000003186055E-2</c:v>
                </c:pt>
                <c:pt idx="73">
                  <c:v>-4.2071500000020023E-2</c:v>
                </c:pt>
                <c:pt idx="74">
                  <c:v>-4.1071500003454275E-2</c:v>
                </c:pt>
                <c:pt idx="75">
                  <c:v>-4.5809499999450054E-2</c:v>
                </c:pt>
                <c:pt idx="76">
                  <c:v>-4.3923500001255888E-2</c:v>
                </c:pt>
                <c:pt idx="77">
                  <c:v>-4.1923500000848435E-2</c:v>
                </c:pt>
                <c:pt idx="78">
                  <c:v>-4.0923500004282687E-2</c:v>
                </c:pt>
                <c:pt idx="79">
                  <c:v>-3.4923500003060326E-2</c:v>
                </c:pt>
                <c:pt idx="80">
                  <c:v>-5.1225499999418389E-2</c:v>
                </c:pt>
                <c:pt idx="81">
                  <c:v>-4.3480499996803701E-2</c:v>
                </c:pt>
                <c:pt idx="82">
                  <c:v>-2.7805999998236075E-2</c:v>
                </c:pt>
                <c:pt idx="83">
                  <c:v>-3.9571000001160428E-2</c:v>
                </c:pt>
                <c:pt idx="84">
                  <c:v>-3.8802500006568152E-2</c:v>
                </c:pt>
                <c:pt idx="85">
                  <c:v>-3.7802500002726447E-2</c:v>
                </c:pt>
                <c:pt idx="86">
                  <c:v>-3.9453500001400243E-2</c:v>
                </c:pt>
                <c:pt idx="88">
                  <c:v>-2.8721500006213319E-2</c:v>
                </c:pt>
                <c:pt idx="89">
                  <c:v>-4.0627499998663552E-2</c:v>
                </c:pt>
                <c:pt idx="90">
                  <c:v>-2.9603999995742925E-2</c:v>
                </c:pt>
                <c:pt idx="91">
                  <c:v>-3.7184499997238163E-2</c:v>
                </c:pt>
                <c:pt idx="92">
                  <c:v>-4.5801499996741768E-2</c:v>
                </c:pt>
                <c:pt idx="95">
                  <c:v>-3.0448999998043291E-2</c:v>
                </c:pt>
                <c:pt idx="97">
                  <c:v>3.9998499996727332E-2</c:v>
                </c:pt>
                <c:pt idx="98">
                  <c:v>-2.9038000000582542E-2</c:v>
                </c:pt>
                <c:pt idx="100">
                  <c:v>-1.8859499999962281E-2</c:v>
                </c:pt>
                <c:pt idx="102">
                  <c:v>-1.5205000003334135E-2</c:v>
                </c:pt>
                <c:pt idx="103">
                  <c:v>-1.3205000002926681E-2</c:v>
                </c:pt>
                <c:pt idx="104">
                  <c:v>-2.2050000043236651E-3</c:v>
                </c:pt>
                <c:pt idx="105">
                  <c:v>-1.2264999997569248E-2</c:v>
                </c:pt>
                <c:pt idx="109">
                  <c:v>-1.3006499997572973E-2</c:v>
                </c:pt>
                <c:pt idx="110">
                  <c:v>-1.933199999621138E-2</c:v>
                </c:pt>
                <c:pt idx="111">
                  <c:v>-2.2328499995637685E-2</c:v>
                </c:pt>
                <c:pt idx="113">
                  <c:v>-2.1761000003607478E-2</c:v>
                </c:pt>
                <c:pt idx="114">
                  <c:v>-2.1714000002248213E-2</c:v>
                </c:pt>
                <c:pt idx="115">
                  <c:v>-3.3408499999495689E-2</c:v>
                </c:pt>
                <c:pt idx="116">
                  <c:v>-2.0143000001553446E-2</c:v>
                </c:pt>
                <c:pt idx="117">
                  <c:v>-1.746850000199629E-2</c:v>
                </c:pt>
                <c:pt idx="118">
                  <c:v>-2.0445000001927838E-2</c:v>
                </c:pt>
                <c:pt idx="119">
                  <c:v>-8.6494999995920807E-3</c:v>
                </c:pt>
                <c:pt idx="120">
                  <c:v>-1.373299999977462E-2</c:v>
                </c:pt>
                <c:pt idx="121">
                  <c:v>-2.6058499999635387E-2</c:v>
                </c:pt>
                <c:pt idx="122">
                  <c:v>-4.0315000005648471E-3</c:v>
                </c:pt>
                <c:pt idx="123">
                  <c:v>3.4536000006482936E-2</c:v>
                </c:pt>
                <c:pt idx="124">
                  <c:v>4.7653499997977633E-2</c:v>
                </c:pt>
                <c:pt idx="125">
                  <c:v>4.1327999999339227E-2</c:v>
                </c:pt>
                <c:pt idx="126">
                  <c:v>-7.7250000031199306E-3</c:v>
                </c:pt>
                <c:pt idx="128">
                  <c:v>0</c:v>
                </c:pt>
                <c:pt idx="129">
                  <c:v>2.1893000004638452E-2</c:v>
                </c:pt>
                <c:pt idx="133">
                  <c:v>2.3264999981620349E-3</c:v>
                </c:pt>
                <c:pt idx="134">
                  <c:v>-1.2579499998537358E-2</c:v>
                </c:pt>
                <c:pt idx="135">
                  <c:v>-8.5794999977224506E-3</c:v>
                </c:pt>
                <c:pt idx="136">
                  <c:v>7.0950000008451752E-3</c:v>
                </c:pt>
                <c:pt idx="137">
                  <c:v>5.6320000003324822E-3</c:v>
                </c:pt>
                <c:pt idx="138">
                  <c:v>5.6320000003324822E-3</c:v>
                </c:pt>
                <c:pt idx="140">
                  <c:v>-2.5455000068177469E-3</c:v>
                </c:pt>
                <c:pt idx="144">
                  <c:v>2.2170000011101365E-3</c:v>
                </c:pt>
                <c:pt idx="145">
                  <c:v>4.334499994001817E-3</c:v>
                </c:pt>
                <c:pt idx="147">
                  <c:v>-3.2825000016600825E-3</c:v>
                </c:pt>
                <c:pt idx="148">
                  <c:v>3.9199999446282163E-4</c:v>
                </c:pt>
                <c:pt idx="149">
                  <c:v>4.3919999952777289E-3</c:v>
                </c:pt>
                <c:pt idx="150">
                  <c:v>1.9525000025168993E-3</c:v>
                </c:pt>
                <c:pt idx="184">
                  <c:v>2.8178499946079683E-2</c:v>
                </c:pt>
                <c:pt idx="185">
                  <c:v>2.8178499946079683E-2</c:v>
                </c:pt>
                <c:pt idx="186">
                  <c:v>2.8178500004287343E-2</c:v>
                </c:pt>
                <c:pt idx="188">
                  <c:v>3.2027999870479107E-2</c:v>
                </c:pt>
                <c:pt idx="189">
                  <c:v>3.2027999870479107E-2</c:v>
                </c:pt>
                <c:pt idx="190">
                  <c:v>3.2028000001446344E-2</c:v>
                </c:pt>
                <c:pt idx="191">
                  <c:v>1.8796500000462402E-2</c:v>
                </c:pt>
                <c:pt idx="192">
                  <c:v>1.879650006594602E-2</c:v>
                </c:pt>
                <c:pt idx="193">
                  <c:v>1.879650006594602E-2</c:v>
                </c:pt>
                <c:pt idx="194">
                  <c:v>2.6470999786397442E-2</c:v>
                </c:pt>
                <c:pt idx="195">
                  <c:v>2.6470999786397442E-2</c:v>
                </c:pt>
                <c:pt idx="196">
                  <c:v>2.6470999997400213E-2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5B-46CF-9E01-37ABE8249A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-9.2897000002267305E-2</c:v>
                </c:pt>
                <c:pt idx="1">
                  <c:v>-9.2722500001400476E-2</c:v>
                </c:pt>
                <c:pt idx="2">
                  <c:v>-4.8889999998209532E-2</c:v>
                </c:pt>
                <c:pt idx="3">
                  <c:v>-4.9015500000678003E-2</c:v>
                </c:pt>
                <c:pt idx="4">
                  <c:v>-4.8997999998391606E-2</c:v>
                </c:pt>
                <c:pt idx="6">
                  <c:v>-4.248350000125356E-2</c:v>
                </c:pt>
                <c:pt idx="7">
                  <c:v>-4.2172000001301058E-2</c:v>
                </c:pt>
                <c:pt idx="12">
                  <c:v>-3.4262000001035631E-2</c:v>
                </c:pt>
                <c:pt idx="13">
                  <c:v>-3.263600000354927E-2</c:v>
                </c:pt>
                <c:pt idx="14">
                  <c:v>-3.2261500004096888E-2</c:v>
                </c:pt>
                <c:pt idx="15">
                  <c:v>-3.1846999998379033E-2</c:v>
                </c:pt>
                <c:pt idx="17">
                  <c:v>-2.977649999957066E-2</c:v>
                </c:pt>
                <c:pt idx="18">
                  <c:v>-2.9676500002096873E-2</c:v>
                </c:pt>
                <c:pt idx="20">
                  <c:v>-2.9346000002988148E-2</c:v>
                </c:pt>
                <c:pt idx="87">
                  <c:v>-3.0830999996396713E-2</c:v>
                </c:pt>
                <c:pt idx="93">
                  <c:v>-3.1392000004416332E-2</c:v>
                </c:pt>
                <c:pt idx="94">
                  <c:v>-3.0217500003345776E-2</c:v>
                </c:pt>
                <c:pt idx="96">
                  <c:v>-3.0856000004860107E-2</c:v>
                </c:pt>
                <c:pt idx="99">
                  <c:v>-2.6434500003233552E-2</c:v>
                </c:pt>
                <c:pt idx="101">
                  <c:v>-2.6722499998868443E-2</c:v>
                </c:pt>
                <c:pt idx="106">
                  <c:v>-2.5115999997069594E-2</c:v>
                </c:pt>
                <c:pt idx="107">
                  <c:v>-2.5041499997314531E-2</c:v>
                </c:pt>
                <c:pt idx="108">
                  <c:v>-2.4629999999888241E-2</c:v>
                </c:pt>
                <c:pt idx="112">
                  <c:v>-2.2372500003257301E-2</c:v>
                </c:pt>
                <c:pt idx="127">
                  <c:v>-5.3565000052913092E-3</c:v>
                </c:pt>
                <c:pt idx="130">
                  <c:v>-4.8324999952455983E-3</c:v>
                </c:pt>
                <c:pt idx="131">
                  <c:v>-4.6325000002980232E-3</c:v>
                </c:pt>
                <c:pt idx="141">
                  <c:v>-1.7100000695791095E-4</c:v>
                </c:pt>
                <c:pt idx="142">
                  <c:v>-6.2800000159768388E-4</c:v>
                </c:pt>
                <c:pt idx="143">
                  <c:v>-3.0239999978221022E-3</c:v>
                </c:pt>
                <c:pt idx="146">
                  <c:v>3.1194999974104576E-3</c:v>
                </c:pt>
                <c:pt idx="154">
                  <c:v>-2.7944999965257011E-3</c:v>
                </c:pt>
                <c:pt idx="156">
                  <c:v>-7.6850000186823308E-4</c:v>
                </c:pt>
                <c:pt idx="157">
                  <c:v>-9.9400000181049109E-4</c:v>
                </c:pt>
                <c:pt idx="158">
                  <c:v>3.4550000418676063E-4</c:v>
                </c:pt>
                <c:pt idx="159">
                  <c:v>1.7650000008870848E-3</c:v>
                </c:pt>
                <c:pt idx="160">
                  <c:v>2.2065000011934899E-3</c:v>
                </c:pt>
                <c:pt idx="161">
                  <c:v>2.0240000012563542E-3</c:v>
                </c:pt>
                <c:pt idx="163">
                  <c:v>2.9179999983171001E-3</c:v>
                </c:pt>
                <c:pt idx="165">
                  <c:v>9.8949999664910138E-4</c:v>
                </c:pt>
                <c:pt idx="166">
                  <c:v>2.7894999948330224E-3</c:v>
                </c:pt>
                <c:pt idx="167">
                  <c:v>3.1815000038477592E-3</c:v>
                </c:pt>
                <c:pt idx="168">
                  <c:v>3.6755000037373975E-3</c:v>
                </c:pt>
                <c:pt idx="169">
                  <c:v>3.550000001268927E-3</c:v>
                </c:pt>
                <c:pt idx="170">
                  <c:v>6.2245000008260831E-3</c:v>
                </c:pt>
                <c:pt idx="171">
                  <c:v>4.9614999952609651E-3</c:v>
                </c:pt>
                <c:pt idx="179">
                  <c:v>2.0821500002057292E-2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5B-46CF-9E01-37ABE8249A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3.9450000622309744E-4</c:v>
                </c:pt>
                <c:pt idx="153">
                  <c:v>-1.1690000028465874E-3</c:v>
                </c:pt>
                <c:pt idx="155">
                  <c:v>-8.684999993420206E-4</c:v>
                </c:pt>
                <c:pt idx="162">
                  <c:v>2.5475000002188608E-3</c:v>
                </c:pt>
                <c:pt idx="164">
                  <c:v>2.5905000002239831E-3</c:v>
                </c:pt>
                <c:pt idx="172">
                  <c:v>6.6949999963981099E-3</c:v>
                </c:pt>
                <c:pt idx="173">
                  <c:v>7.4125000028288923E-3</c:v>
                </c:pt>
                <c:pt idx="174">
                  <c:v>7.5320000032661483E-3</c:v>
                </c:pt>
                <c:pt idx="175">
                  <c:v>7.3300000003655441E-3</c:v>
                </c:pt>
                <c:pt idx="176">
                  <c:v>9.3035000027157366E-3</c:v>
                </c:pt>
                <c:pt idx="177">
                  <c:v>1.0091000003740191E-2</c:v>
                </c:pt>
                <c:pt idx="178">
                  <c:v>1.8297499998880085E-2</c:v>
                </c:pt>
                <c:pt idx="181">
                  <c:v>2.5117999786743894E-2</c:v>
                </c:pt>
                <c:pt idx="182">
                  <c:v>2.3292499812669121E-2</c:v>
                </c:pt>
                <c:pt idx="183">
                  <c:v>2.555700000084471E-2</c:v>
                </c:pt>
                <c:pt idx="187">
                  <c:v>2.533400000538677E-2</c:v>
                </c:pt>
                <c:pt idx="197">
                  <c:v>2.9417999998258892E-2</c:v>
                </c:pt>
                <c:pt idx="198">
                  <c:v>3.0342000005475711E-2</c:v>
                </c:pt>
                <c:pt idx="199">
                  <c:v>3.0716000001120847E-2</c:v>
                </c:pt>
                <c:pt idx="200">
                  <c:v>3.1538000002910849E-2</c:v>
                </c:pt>
                <c:pt idx="201">
                  <c:v>3.1420999999681953E-2</c:v>
                </c:pt>
                <c:pt idx="202">
                  <c:v>3.109000000404194E-2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5B-46CF-9E01-37ABE8249A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5B-46CF-9E01-37ABE8249A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5B-46CF-9E01-37ABE8249A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5B-46CF-9E01-37ABE8249A7D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1.3455938645835708E-2</c:v>
                </c:pt>
                <c:pt idx="1">
                  <c:v>1.3100317233188687E-2</c:v>
                </c:pt>
                <c:pt idx="2">
                  <c:v>1.1851853510610938E-2</c:v>
                </c:pt>
                <c:pt idx="3">
                  <c:v>1.0042994008779914E-2</c:v>
                </c:pt>
                <c:pt idx="4">
                  <c:v>7.9389854273586892E-3</c:v>
                </c:pt>
                <c:pt idx="5">
                  <c:v>5.7310039344414037E-3</c:v>
                </c:pt>
                <c:pt idx="6">
                  <c:v>3.5552201604959551E-3</c:v>
                </c:pt>
                <c:pt idx="7">
                  <c:v>1.5117018160854061E-3</c:v>
                </c:pt>
                <c:pt idx="8">
                  <c:v>-3.2186716261500565E-4</c:v>
                </c:pt>
                <c:pt idx="9">
                  <c:v>-1.881003632333865E-3</c:v>
                </c:pt>
                <c:pt idx="10">
                  <c:v>-3.108215504042988E-3</c:v>
                </c:pt>
                <c:pt idx="11">
                  <c:v>-3.94867833478339E-3</c:v>
                </c:pt>
                <c:pt idx="12">
                  <c:v>-4.3474223206921604E-3</c:v>
                </c:pt>
                <c:pt idx="13">
                  <c:v>-4.24807257740105E-3</c:v>
                </c:pt>
                <c:pt idx="14">
                  <c:v>-3.5939180266772825E-3</c:v>
                </c:pt>
                <c:pt idx="15">
                  <c:v>-2.3339885583136943E-3</c:v>
                </c:pt>
                <c:pt idx="16">
                  <c:v>-4.4049099582049679E-4</c:v>
                </c:pt>
                <c:pt idx="17">
                  <c:v>2.049898158983687E-3</c:v>
                </c:pt>
                <c:pt idx="18">
                  <c:v>4.9556859690502294E-3</c:v>
                </c:pt>
                <c:pt idx="19">
                  <c:v>7.8529625540407766E-3</c:v>
                </c:pt>
                <c:pt idx="20">
                  <c:v>1.011089657392493E-2</c:v>
                </c:pt>
                <c:pt idx="21">
                  <c:v>1.1218688947509157E-2</c:v>
                </c:pt>
                <c:pt idx="22">
                  <c:v>1.1098466692031017E-2</c:v>
                </c:pt>
                <c:pt idx="23">
                  <c:v>1.0011055087240667E-2</c:v>
                </c:pt>
                <c:pt idx="24">
                  <c:v>8.2950920502008196E-3</c:v>
                </c:pt>
                <c:pt idx="25">
                  <c:v>6.232951943613417E-3</c:v>
                </c:pt>
                <c:pt idx="26">
                  <c:v>4.0305897338488049E-3</c:v>
                </c:pt>
                <c:pt idx="27">
                  <c:v>1.8343993279541725E-3</c:v>
                </c:pt>
                <c:pt idx="28">
                  <c:v>-2.4903560638797834E-4</c:v>
                </c:pt>
                <c:pt idx="29">
                  <c:v>-2.1380674895684812E-3</c:v>
                </c:pt>
                <c:pt idx="30">
                  <c:v>-3.7659456411011155E-3</c:v>
                </c:pt>
                <c:pt idx="31">
                  <c:v>-5.0740781416054957E-3</c:v>
                </c:pt>
                <c:pt idx="32">
                  <c:v>-6.0073494544588026E-3</c:v>
                </c:pt>
                <c:pt idx="33">
                  <c:v>-6.5109866867245677E-3</c:v>
                </c:pt>
                <c:pt idx="34">
                  <c:v>-6.5289343912724208E-3</c:v>
                </c:pt>
                <c:pt idx="35">
                  <c:v>-6.0042758446931469E-3</c:v>
                </c:pt>
                <c:pt idx="36">
                  <c:v>-4.8838392048872453E-3</c:v>
                </c:pt>
                <c:pt idx="37">
                  <c:v>-3.1323408682522942E-3</c:v>
                </c:pt>
                <c:pt idx="38">
                  <c:v>-7.6706637343757801E-4</c:v>
                </c:pt>
                <c:pt idx="39">
                  <c:v>2.0709212788451612E-3</c:v>
                </c:pt>
                <c:pt idx="40">
                  <c:v>5.0158550671007976E-3</c:v>
                </c:pt>
                <c:pt idx="41">
                  <c:v>7.4638774967603566E-3</c:v>
                </c:pt>
                <c:pt idx="42">
                  <c:v>8.8415647155570248E-3</c:v>
                </c:pt>
                <c:pt idx="43">
                  <c:v>8.9702832511097882E-3</c:v>
                </c:pt>
                <c:pt idx="44">
                  <c:v>8.0604789751565556E-3</c:v>
                </c:pt>
                <c:pt idx="45">
                  <c:v>6.4508621544559332E-3</c:v>
                </c:pt>
                <c:pt idx="46">
                  <c:v>4.4402981371331552E-3</c:v>
                </c:pt>
                <c:pt idx="47">
                  <c:v>2.2504338022141411E-3</c:v>
                </c:pt>
                <c:pt idx="48">
                  <c:v>3.8845089122209394E-5</c:v>
                </c:pt>
                <c:pt idx="49">
                  <c:v>-2.0806641489041237E-3</c:v>
                </c:pt>
                <c:pt idx="50">
                  <c:v>-4.0220122084296374E-3</c:v>
                </c:pt>
                <c:pt idx="51">
                  <c:v>-5.715865651609588E-3</c:v>
                </c:pt>
                <c:pt idx="52">
                  <c:v>-7.1023119096558776E-3</c:v>
                </c:pt>
                <c:pt idx="53">
                  <c:v>-8.1257956155184104E-3</c:v>
                </c:pt>
                <c:pt idx="54">
                  <c:v>-8.7316621236455446E-3</c:v>
                </c:pt>
                <c:pt idx="55">
                  <c:v>-8.8641881150194318E-3</c:v>
                </c:pt>
                <c:pt idx="56">
                  <c:v>-8.4664511551525209E-3</c:v>
                </c:pt>
                <c:pt idx="57">
                  <c:v>-7.483709430450145E-3</c:v>
                </c:pt>
                <c:pt idx="58">
                  <c:v>-5.8747674478347956E-3</c:v>
                </c:pt>
                <c:pt idx="59">
                  <c:v>-3.640879558211063E-3</c:v>
                </c:pt>
                <c:pt idx="60">
                  <c:v>-8.8787137101507059E-4</c:v>
                </c:pt>
                <c:pt idx="61">
                  <c:v>2.0749426311618786E-3</c:v>
                </c:pt>
                <c:pt idx="62">
                  <c:v>4.6840609157605077E-3</c:v>
                </c:pt>
                <c:pt idx="63">
                  <c:v>6.3233099886680017E-3</c:v>
                </c:pt>
                <c:pt idx="64">
                  <c:v>6.7121776866020432E-3</c:v>
                </c:pt>
                <c:pt idx="65">
                  <c:v>5.9966903329883841E-3</c:v>
                </c:pt>
                <c:pt idx="66">
                  <c:v>4.5077114393128918E-3</c:v>
                </c:pt>
                <c:pt idx="67">
                  <c:v>2.5591858977748053E-3</c:v>
                </c:pt>
                <c:pt idx="68">
                  <c:v>3.8922579843103655E-4</c:v>
                </c:pt>
                <c:pt idx="69">
                  <c:v>-1.8324145737921228E-3</c:v>
                </c:pt>
                <c:pt idx="70">
                  <c:v>-3.9839487109126987E-3</c:v>
                </c:pt>
                <c:pt idx="71">
                  <c:v>-5.9743456388389876E-3</c:v>
                </c:pt>
                <c:pt idx="72">
                  <c:v>-7.7313465898422497E-3</c:v>
                </c:pt>
                <c:pt idx="73">
                  <c:v>-9.1934800346750688E-3</c:v>
                </c:pt>
                <c:pt idx="74">
                  <c:v>-1.030458688381896E-2</c:v>
                </c:pt>
                <c:pt idx="75">
                  <c:v>-1.1010036328095732E-2</c:v>
                </c:pt>
                <c:pt idx="76">
                  <c:v>-1.1254425395143363E-2</c:v>
                </c:pt>
                <c:pt idx="77">
                  <c:v>-1.0980970719606782E-2</c:v>
                </c:pt>
                <c:pt idx="78">
                  <c:v>-1.0133866115180652E-2</c:v>
                </c:pt>
                <c:pt idx="79">
                  <c:v>-8.667313452052211E-3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5B-46CF-9E01-37ABE8249A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  <c:pt idx="128">
                  <c:v>5.954050000582356E-2</c:v>
                </c:pt>
                <c:pt idx="139">
                  <c:v>0.21558750000258442</c:v>
                </c:pt>
                <c:pt idx="151">
                  <c:v>0.32326749999629101</c:v>
                </c:pt>
                <c:pt idx="152">
                  <c:v>9.5491000000038184E-2</c:v>
                </c:pt>
                <c:pt idx="180">
                  <c:v>5.7025000001885928E-2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5B-46CF-9E01-37ABE824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83424"/>
        <c:axId val="1"/>
      </c:scatterChart>
      <c:valAx>
        <c:axId val="713583424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9130556506523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58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99680974221656"/>
          <c:y val="0.92753897067214419"/>
          <c:w val="0.83501824898150367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790268863450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0264927672768"/>
          <c:y val="0.13872851947553438"/>
          <c:w val="0.7966393092168701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B-414D-A189-54CF78D3CA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Active!$I$21:$I$971</c:f>
              <c:numCache>
                <c:formatCode>General</c:formatCode>
                <c:ptCount val="951"/>
                <c:pt idx="5">
                  <c:v>-4.0806999997585081E-2</c:v>
                </c:pt>
                <c:pt idx="8">
                  <c:v>-3.8840000001073349E-2</c:v>
                </c:pt>
                <c:pt idx="9">
                  <c:v>-3.9567500003613532E-2</c:v>
                </c:pt>
                <c:pt idx="10">
                  <c:v>-2.644999999756692E-2</c:v>
                </c:pt>
                <c:pt idx="11">
                  <c:v>-3.5775500000454485E-2</c:v>
                </c:pt>
                <c:pt idx="16">
                  <c:v>-2.5656999998318497E-2</c:v>
                </c:pt>
                <c:pt idx="19">
                  <c:v>-4.1850000001431908E-2</c:v>
                </c:pt>
                <c:pt idx="21">
                  <c:v>-1.7319000005954877E-2</c:v>
                </c:pt>
                <c:pt idx="22">
                  <c:v>-3.595599999971455E-2</c:v>
                </c:pt>
                <c:pt idx="23">
                  <c:v>-2.6932499997201376E-2</c:v>
                </c:pt>
                <c:pt idx="24">
                  <c:v>-3.5838499999954365E-2</c:v>
                </c:pt>
                <c:pt idx="25">
                  <c:v>-3.7164000001212116E-2</c:v>
                </c:pt>
                <c:pt idx="26">
                  <c:v>5.1049999456154183E-4</c:v>
                </c:pt>
                <c:pt idx="27">
                  <c:v>-2.4720999994315207E-2</c:v>
                </c:pt>
                <c:pt idx="28">
                  <c:v>-4.1046499994990882E-2</c:v>
                </c:pt>
                <c:pt idx="29">
                  <c:v>-3.5046499993768521E-2</c:v>
                </c:pt>
                <c:pt idx="30">
                  <c:v>-1.8046499993943144E-2</c:v>
                </c:pt>
                <c:pt idx="31">
                  <c:v>-3.5697499995876569E-2</c:v>
                </c:pt>
                <c:pt idx="32">
                  <c:v>-5.3989000000001397E-2</c:v>
                </c:pt>
                <c:pt idx="33">
                  <c:v>-3.9103000002796762E-2</c:v>
                </c:pt>
                <c:pt idx="34">
                  <c:v>-3.2428500002424698E-2</c:v>
                </c:pt>
                <c:pt idx="35">
                  <c:v>-2.666000000317581E-2</c:v>
                </c:pt>
                <c:pt idx="36">
                  <c:v>-1.2660000000323635E-2</c:v>
                </c:pt>
                <c:pt idx="37">
                  <c:v>-5.8636500005377457E-2</c:v>
                </c:pt>
                <c:pt idx="38">
                  <c:v>-2.4868000000424217E-2</c:v>
                </c:pt>
                <c:pt idx="39">
                  <c:v>-5.5750500003341585E-2</c:v>
                </c:pt>
                <c:pt idx="40">
                  <c:v>-3.6602500003937166E-2</c:v>
                </c:pt>
                <c:pt idx="41">
                  <c:v>-3.5928000004787464E-2</c:v>
                </c:pt>
                <c:pt idx="42">
                  <c:v>-4.4485000005806796E-2</c:v>
                </c:pt>
                <c:pt idx="43">
                  <c:v>-3.9485000001150183E-2</c:v>
                </c:pt>
                <c:pt idx="44">
                  <c:v>-3.3787000007578172E-2</c:v>
                </c:pt>
                <c:pt idx="45">
                  <c:v>-2.7924499998334795E-2</c:v>
                </c:pt>
                <c:pt idx="46">
                  <c:v>-4.2249999998603016E-2</c:v>
                </c:pt>
                <c:pt idx="47">
                  <c:v>-4.7689499995613005E-2</c:v>
                </c:pt>
                <c:pt idx="48">
                  <c:v>-4.6689499999047257E-2</c:v>
                </c:pt>
                <c:pt idx="49">
                  <c:v>-3.5427499999059364E-2</c:v>
                </c:pt>
                <c:pt idx="50">
                  <c:v>-3.5729499999433756E-2</c:v>
                </c:pt>
                <c:pt idx="51">
                  <c:v>-2.3216000001411885E-2</c:v>
                </c:pt>
                <c:pt idx="52">
                  <c:v>-2.1216000001004431E-2</c:v>
                </c:pt>
                <c:pt idx="53">
                  <c:v>-1.9518000000971369E-2</c:v>
                </c:pt>
                <c:pt idx="54">
                  <c:v>-4.1424000002734829E-2</c:v>
                </c:pt>
                <c:pt idx="55">
                  <c:v>-3.9424000002327375E-2</c:v>
                </c:pt>
                <c:pt idx="56">
                  <c:v>-3.8423999998485669E-2</c:v>
                </c:pt>
                <c:pt idx="57">
                  <c:v>-3.5424000001512468E-2</c:v>
                </c:pt>
                <c:pt idx="58">
                  <c:v>-3.4423999997670762E-2</c:v>
                </c:pt>
                <c:pt idx="59">
                  <c:v>-2.54239999994752E-2</c:v>
                </c:pt>
                <c:pt idx="60">
                  <c:v>-2.5749500004167203E-2</c:v>
                </c:pt>
                <c:pt idx="61">
                  <c:v>-3.7075000000186265E-2</c:v>
                </c:pt>
                <c:pt idx="62">
                  <c:v>-4.172600000310922E-2</c:v>
                </c:pt>
                <c:pt idx="63">
                  <c:v>-1.8655500003660563E-2</c:v>
                </c:pt>
                <c:pt idx="64">
                  <c:v>-4.3306500003382098E-2</c:v>
                </c:pt>
                <c:pt idx="65">
                  <c:v>-3.7306500002159737E-2</c:v>
                </c:pt>
                <c:pt idx="66">
                  <c:v>-4.2188999999780208E-2</c:v>
                </c:pt>
                <c:pt idx="67">
                  <c:v>-2.6165499999478925E-2</c:v>
                </c:pt>
                <c:pt idx="68">
                  <c:v>-4.5746000003418885E-2</c:v>
                </c:pt>
                <c:pt idx="69">
                  <c:v>-4.0745999998762272E-2</c:v>
                </c:pt>
                <c:pt idx="70">
                  <c:v>-3.3746000000974163E-2</c:v>
                </c:pt>
                <c:pt idx="71">
                  <c:v>-3.2745999997132458E-2</c:v>
                </c:pt>
                <c:pt idx="72">
                  <c:v>-2.6746000003186055E-2</c:v>
                </c:pt>
                <c:pt idx="73">
                  <c:v>-4.2071500000020023E-2</c:v>
                </c:pt>
                <c:pt idx="74">
                  <c:v>-4.1071500003454275E-2</c:v>
                </c:pt>
                <c:pt idx="75">
                  <c:v>-4.5809499999450054E-2</c:v>
                </c:pt>
                <c:pt idx="76">
                  <c:v>-4.3923500001255888E-2</c:v>
                </c:pt>
                <c:pt idx="77">
                  <c:v>-4.1923500000848435E-2</c:v>
                </c:pt>
                <c:pt idx="78">
                  <c:v>-4.0923500004282687E-2</c:v>
                </c:pt>
                <c:pt idx="79">
                  <c:v>-3.4923500003060326E-2</c:v>
                </c:pt>
                <c:pt idx="80">
                  <c:v>-5.1225499999418389E-2</c:v>
                </c:pt>
                <c:pt idx="81">
                  <c:v>-4.3480499996803701E-2</c:v>
                </c:pt>
                <c:pt idx="82">
                  <c:v>-2.7805999998236075E-2</c:v>
                </c:pt>
                <c:pt idx="83">
                  <c:v>-3.9571000001160428E-2</c:v>
                </c:pt>
                <c:pt idx="84">
                  <c:v>-3.8802500006568152E-2</c:v>
                </c:pt>
                <c:pt idx="85">
                  <c:v>-3.7802500002726447E-2</c:v>
                </c:pt>
                <c:pt idx="86">
                  <c:v>-3.9453500001400243E-2</c:v>
                </c:pt>
                <c:pt idx="88">
                  <c:v>-2.8721500006213319E-2</c:v>
                </c:pt>
                <c:pt idx="89">
                  <c:v>-4.0627499998663552E-2</c:v>
                </c:pt>
                <c:pt idx="90">
                  <c:v>-2.9603999995742925E-2</c:v>
                </c:pt>
                <c:pt idx="91">
                  <c:v>-3.7184499997238163E-2</c:v>
                </c:pt>
                <c:pt idx="92">
                  <c:v>-4.5801499996741768E-2</c:v>
                </c:pt>
                <c:pt idx="95">
                  <c:v>-3.0448999998043291E-2</c:v>
                </c:pt>
                <c:pt idx="97">
                  <c:v>3.9998499996727332E-2</c:v>
                </c:pt>
                <c:pt idx="98">
                  <c:v>-2.9038000000582542E-2</c:v>
                </c:pt>
                <c:pt idx="100">
                  <c:v>-1.8859499999962281E-2</c:v>
                </c:pt>
                <c:pt idx="102">
                  <c:v>-1.5205000003334135E-2</c:v>
                </c:pt>
                <c:pt idx="103">
                  <c:v>-1.3205000002926681E-2</c:v>
                </c:pt>
                <c:pt idx="104">
                  <c:v>-2.2050000043236651E-3</c:v>
                </c:pt>
                <c:pt idx="105">
                  <c:v>-1.2264999997569248E-2</c:v>
                </c:pt>
                <c:pt idx="109">
                  <c:v>-1.3006499997572973E-2</c:v>
                </c:pt>
                <c:pt idx="110">
                  <c:v>-1.933199999621138E-2</c:v>
                </c:pt>
                <c:pt idx="111">
                  <c:v>-2.2328499995637685E-2</c:v>
                </c:pt>
                <c:pt idx="113">
                  <c:v>-2.1761000003607478E-2</c:v>
                </c:pt>
                <c:pt idx="114">
                  <c:v>-2.1714000002248213E-2</c:v>
                </c:pt>
                <c:pt idx="115">
                  <c:v>-3.3408499999495689E-2</c:v>
                </c:pt>
                <c:pt idx="116">
                  <c:v>-2.0143000001553446E-2</c:v>
                </c:pt>
                <c:pt idx="117">
                  <c:v>-1.746850000199629E-2</c:v>
                </c:pt>
                <c:pt idx="118">
                  <c:v>-2.0445000001927838E-2</c:v>
                </c:pt>
                <c:pt idx="119">
                  <c:v>-8.6494999995920807E-3</c:v>
                </c:pt>
                <c:pt idx="120">
                  <c:v>-1.373299999977462E-2</c:v>
                </c:pt>
                <c:pt idx="121">
                  <c:v>-2.6058499999635387E-2</c:v>
                </c:pt>
                <c:pt idx="122">
                  <c:v>-4.0315000005648471E-3</c:v>
                </c:pt>
                <c:pt idx="123">
                  <c:v>3.4536000006482936E-2</c:v>
                </c:pt>
                <c:pt idx="124">
                  <c:v>4.7653499997977633E-2</c:v>
                </c:pt>
                <c:pt idx="125">
                  <c:v>4.1327999999339227E-2</c:v>
                </c:pt>
                <c:pt idx="126">
                  <c:v>-7.7250000031199306E-3</c:v>
                </c:pt>
                <c:pt idx="128">
                  <c:v>0</c:v>
                </c:pt>
                <c:pt idx="129">
                  <c:v>2.1893000004638452E-2</c:v>
                </c:pt>
                <c:pt idx="133">
                  <c:v>2.3264999981620349E-3</c:v>
                </c:pt>
                <c:pt idx="134">
                  <c:v>-1.2579499998537358E-2</c:v>
                </c:pt>
                <c:pt idx="135">
                  <c:v>-8.5794999977224506E-3</c:v>
                </c:pt>
                <c:pt idx="136">
                  <c:v>7.0950000008451752E-3</c:v>
                </c:pt>
                <c:pt idx="137">
                  <c:v>5.6320000003324822E-3</c:v>
                </c:pt>
                <c:pt idx="138">
                  <c:v>5.6320000003324822E-3</c:v>
                </c:pt>
                <c:pt idx="140">
                  <c:v>-2.5455000068177469E-3</c:v>
                </c:pt>
                <c:pt idx="144">
                  <c:v>2.2170000011101365E-3</c:v>
                </c:pt>
                <c:pt idx="145">
                  <c:v>4.334499994001817E-3</c:v>
                </c:pt>
                <c:pt idx="147">
                  <c:v>-3.2825000016600825E-3</c:v>
                </c:pt>
                <c:pt idx="148">
                  <c:v>3.9199999446282163E-4</c:v>
                </c:pt>
                <c:pt idx="149">
                  <c:v>4.3919999952777289E-3</c:v>
                </c:pt>
                <c:pt idx="150">
                  <c:v>1.9525000025168993E-3</c:v>
                </c:pt>
                <c:pt idx="184">
                  <c:v>2.8178499946079683E-2</c:v>
                </c:pt>
                <c:pt idx="185">
                  <c:v>2.8178499946079683E-2</c:v>
                </c:pt>
                <c:pt idx="186">
                  <c:v>2.8178500004287343E-2</c:v>
                </c:pt>
                <c:pt idx="188">
                  <c:v>3.2027999870479107E-2</c:v>
                </c:pt>
                <c:pt idx="189">
                  <c:v>3.2027999870479107E-2</c:v>
                </c:pt>
                <c:pt idx="190">
                  <c:v>3.2028000001446344E-2</c:v>
                </c:pt>
                <c:pt idx="191">
                  <c:v>1.8796500000462402E-2</c:v>
                </c:pt>
                <c:pt idx="192">
                  <c:v>1.879650006594602E-2</c:v>
                </c:pt>
                <c:pt idx="193">
                  <c:v>1.879650006594602E-2</c:v>
                </c:pt>
                <c:pt idx="194">
                  <c:v>2.6470999786397442E-2</c:v>
                </c:pt>
                <c:pt idx="195">
                  <c:v>2.6470999786397442E-2</c:v>
                </c:pt>
                <c:pt idx="196">
                  <c:v>2.6470999997400213E-2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B-414D-A189-54CF78D3CA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-9.2897000002267305E-2</c:v>
                </c:pt>
                <c:pt idx="1">
                  <c:v>-9.2722500001400476E-2</c:v>
                </c:pt>
                <c:pt idx="2">
                  <c:v>-4.8889999998209532E-2</c:v>
                </c:pt>
                <c:pt idx="3">
                  <c:v>-4.9015500000678003E-2</c:v>
                </c:pt>
                <c:pt idx="4">
                  <c:v>-4.8997999998391606E-2</c:v>
                </c:pt>
                <c:pt idx="6">
                  <c:v>-4.248350000125356E-2</c:v>
                </c:pt>
                <c:pt idx="7">
                  <c:v>-4.2172000001301058E-2</c:v>
                </c:pt>
                <c:pt idx="12">
                  <c:v>-3.4262000001035631E-2</c:v>
                </c:pt>
                <c:pt idx="13">
                  <c:v>-3.263600000354927E-2</c:v>
                </c:pt>
                <c:pt idx="14">
                  <c:v>-3.2261500004096888E-2</c:v>
                </c:pt>
                <c:pt idx="15">
                  <c:v>-3.1846999998379033E-2</c:v>
                </c:pt>
                <c:pt idx="17">
                  <c:v>-2.977649999957066E-2</c:v>
                </c:pt>
                <c:pt idx="18">
                  <c:v>-2.9676500002096873E-2</c:v>
                </c:pt>
                <c:pt idx="20">
                  <c:v>-2.9346000002988148E-2</c:v>
                </c:pt>
                <c:pt idx="87">
                  <c:v>-3.0830999996396713E-2</c:v>
                </c:pt>
                <c:pt idx="93">
                  <c:v>-3.1392000004416332E-2</c:v>
                </c:pt>
                <c:pt idx="94">
                  <c:v>-3.0217500003345776E-2</c:v>
                </c:pt>
                <c:pt idx="96">
                  <c:v>-3.0856000004860107E-2</c:v>
                </c:pt>
                <c:pt idx="99">
                  <c:v>-2.6434500003233552E-2</c:v>
                </c:pt>
                <c:pt idx="101">
                  <c:v>-2.6722499998868443E-2</c:v>
                </c:pt>
                <c:pt idx="106">
                  <c:v>-2.5115999997069594E-2</c:v>
                </c:pt>
                <c:pt idx="107">
                  <c:v>-2.5041499997314531E-2</c:v>
                </c:pt>
                <c:pt idx="108">
                  <c:v>-2.4629999999888241E-2</c:v>
                </c:pt>
                <c:pt idx="112">
                  <c:v>-2.2372500003257301E-2</c:v>
                </c:pt>
                <c:pt idx="127">
                  <c:v>-5.3565000052913092E-3</c:v>
                </c:pt>
                <c:pt idx="130">
                  <c:v>-4.8324999952455983E-3</c:v>
                </c:pt>
                <c:pt idx="131">
                  <c:v>-4.6325000002980232E-3</c:v>
                </c:pt>
                <c:pt idx="141">
                  <c:v>-1.7100000695791095E-4</c:v>
                </c:pt>
                <c:pt idx="142">
                  <c:v>-6.2800000159768388E-4</c:v>
                </c:pt>
                <c:pt idx="143">
                  <c:v>-3.0239999978221022E-3</c:v>
                </c:pt>
                <c:pt idx="146">
                  <c:v>3.1194999974104576E-3</c:v>
                </c:pt>
                <c:pt idx="154">
                  <c:v>-2.7944999965257011E-3</c:v>
                </c:pt>
                <c:pt idx="156">
                  <c:v>-7.6850000186823308E-4</c:v>
                </c:pt>
                <c:pt idx="157">
                  <c:v>-9.9400000181049109E-4</c:v>
                </c:pt>
                <c:pt idx="158">
                  <c:v>3.4550000418676063E-4</c:v>
                </c:pt>
                <c:pt idx="159">
                  <c:v>1.7650000008870848E-3</c:v>
                </c:pt>
                <c:pt idx="160">
                  <c:v>2.2065000011934899E-3</c:v>
                </c:pt>
                <c:pt idx="161">
                  <c:v>2.0240000012563542E-3</c:v>
                </c:pt>
                <c:pt idx="163">
                  <c:v>2.9179999983171001E-3</c:v>
                </c:pt>
                <c:pt idx="165">
                  <c:v>9.8949999664910138E-4</c:v>
                </c:pt>
                <c:pt idx="166">
                  <c:v>2.7894999948330224E-3</c:v>
                </c:pt>
                <c:pt idx="167">
                  <c:v>3.1815000038477592E-3</c:v>
                </c:pt>
                <c:pt idx="168">
                  <c:v>3.6755000037373975E-3</c:v>
                </c:pt>
                <c:pt idx="169">
                  <c:v>3.550000001268927E-3</c:v>
                </c:pt>
                <c:pt idx="170">
                  <c:v>6.2245000008260831E-3</c:v>
                </c:pt>
                <c:pt idx="171">
                  <c:v>4.9614999952609651E-3</c:v>
                </c:pt>
                <c:pt idx="179">
                  <c:v>2.0821500002057292E-2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B-414D-A189-54CF78D3CA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3.9450000622309744E-4</c:v>
                </c:pt>
                <c:pt idx="153">
                  <c:v>-1.1690000028465874E-3</c:v>
                </c:pt>
                <c:pt idx="155">
                  <c:v>-8.684999993420206E-4</c:v>
                </c:pt>
                <c:pt idx="162">
                  <c:v>2.5475000002188608E-3</c:v>
                </c:pt>
                <c:pt idx="164">
                  <c:v>2.5905000002239831E-3</c:v>
                </c:pt>
                <c:pt idx="172">
                  <c:v>6.6949999963981099E-3</c:v>
                </c:pt>
                <c:pt idx="173">
                  <c:v>7.4125000028288923E-3</c:v>
                </c:pt>
                <c:pt idx="174">
                  <c:v>7.5320000032661483E-3</c:v>
                </c:pt>
                <c:pt idx="175">
                  <c:v>7.3300000003655441E-3</c:v>
                </c:pt>
                <c:pt idx="176">
                  <c:v>9.3035000027157366E-3</c:v>
                </c:pt>
                <c:pt idx="177">
                  <c:v>1.0091000003740191E-2</c:v>
                </c:pt>
                <c:pt idx="178">
                  <c:v>1.8297499998880085E-2</c:v>
                </c:pt>
                <c:pt idx="181">
                  <c:v>2.5117999786743894E-2</c:v>
                </c:pt>
                <c:pt idx="182">
                  <c:v>2.3292499812669121E-2</c:v>
                </c:pt>
                <c:pt idx="183">
                  <c:v>2.555700000084471E-2</c:v>
                </c:pt>
                <c:pt idx="187">
                  <c:v>2.533400000538677E-2</c:v>
                </c:pt>
                <c:pt idx="197">
                  <c:v>2.9417999998258892E-2</c:v>
                </c:pt>
                <c:pt idx="198">
                  <c:v>3.0342000005475711E-2</c:v>
                </c:pt>
                <c:pt idx="199">
                  <c:v>3.0716000001120847E-2</c:v>
                </c:pt>
                <c:pt idx="200">
                  <c:v>3.1538000002910849E-2</c:v>
                </c:pt>
                <c:pt idx="201">
                  <c:v>3.1420999999681953E-2</c:v>
                </c:pt>
                <c:pt idx="202">
                  <c:v>3.109000000404194E-2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B-414D-A189-54CF78D3CA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B-414D-A189-54CF78D3CA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B-414D-A189-54CF78D3CA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B-414D-A189-54CF78D3CA4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1.3455938645835708E-2</c:v>
                </c:pt>
                <c:pt idx="1">
                  <c:v>1.3100317233188687E-2</c:v>
                </c:pt>
                <c:pt idx="2">
                  <c:v>1.1851853510610938E-2</c:v>
                </c:pt>
                <c:pt idx="3">
                  <c:v>1.0042994008779914E-2</c:v>
                </c:pt>
                <c:pt idx="4">
                  <c:v>7.9389854273586892E-3</c:v>
                </c:pt>
                <c:pt idx="5">
                  <c:v>5.7310039344414037E-3</c:v>
                </c:pt>
                <c:pt idx="6">
                  <c:v>3.5552201604959551E-3</c:v>
                </c:pt>
                <c:pt idx="7">
                  <c:v>1.5117018160854061E-3</c:v>
                </c:pt>
                <c:pt idx="8">
                  <c:v>-3.2186716261500565E-4</c:v>
                </c:pt>
                <c:pt idx="9">
                  <c:v>-1.881003632333865E-3</c:v>
                </c:pt>
                <c:pt idx="10">
                  <c:v>-3.108215504042988E-3</c:v>
                </c:pt>
                <c:pt idx="11">
                  <c:v>-3.94867833478339E-3</c:v>
                </c:pt>
                <c:pt idx="12">
                  <c:v>-4.3474223206921604E-3</c:v>
                </c:pt>
                <c:pt idx="13">
                  <c:v>-4.24807257740105E-3</c:v>
                </c:pt>
                <c:pt idx="14">
                  <c:v>-3.5939180266772825E-3</c:v>
                </c:pt>
                <c:pt idx="15">
                  <c:v>-2.3339885583136943E-3</c:v>
                </c:pt>
                <c:pt idx="16">
                  <c:v>-4.4049099582049679E-4</c:v>
                </c:pt>
                <c:pt idx="17">
                  <c:v>2.049898158983687E-3</c:v>
                </c:pt>
                <c:pt idx="18">
                  <c:v>4.9556859690502294E-3</c:v>
                </c:pt>
                <c:pt idx="19">
                  <c:v>7.8529625540407766E-3</c:v>
                </c:pt>
                <c:pt idx="20">
                  <c:v>1.011089657392493E-2</c:v>
                </c:pt>
                <c:pt idx="21">
                  <c:v>1.1218688947509157E-2</c:v>
                </c:pt>
                <c:pt idx="22">
                  <c:v>1.1098466692031017E-2</c:v>
                </c:pt>
                <c:pt idx="23">
                  <c:v>1.0011055087240667E-2</c:v>
                </c:pt>
                <c:pt idx="24">
                  <c:v>8.2950920502008196E-3</c:v>
                </c:pt>
                <c:pt idx="25">
                  <c:v>6.232951943613417E-3</c:v>
                </c:pt>
                <c:pt idx="26">
                  <c:v>4.0305897338488049E-3</c:v>
                </c:pt>
                <c:pt idx="27">
                  <c:v>1.8343993279541725E-3</c:v>
                </c:pt>
                <c:pt idx="28">
                  <c:v>-2.4903560638797834E-4</c:v>
                </c:pt>
                <c:pt idx="29">
                  <c:v>-2.1380674895684812E-3</c:v>
                </c:pt>
                <c:pt idx="30">
                  <c:v>-3.7659456411011155E-3</c:v>
                </c:pt>
                <c:pt idx="31">
                  <c:v>-5.0740781416054957E-3</c:v>
                </c:pt>
                <c:pt idx="32">
                  <c:v>-6.0073494544588026E-3</c:v>
                </c:pt>
                <c:pt idx="33">
                  <c:v>-6.5109866867245677E-3</c:v>
                </c:pt>
                <c:pt idx="34">
                  <c:v>-6.5289343912724208E-3</c:v>
                </c:pt>
                <c:pt idx="35">
                  <c:v>-6.0042758446931469E-3</c:v>
                </c:pt>
                <c:pt idx="36">
                  <c:v>-4.8838392048872453E-3</c:v>
                </c:pt>
                <c:pt idx="37">
                  <c:v>-3.1323408682522942E-3</c:v>
                </c:pt>
                <c:pt idx="38">
                  <c:v>-7.6706637343757801E-4</c:v>
                </c:pt>
                <c:pt idx="39">
                  <c:v>2.0709212788451612E-3</c:v>
                </c:pt>
                <c:pt idx="40">
                  <c:v>5.0158550671007976E-3</c:v>
                </c:pt>
                <c:pt idx="41">
                  <c:v>7.4638774967603566E-3</c:v>
                </c:pt>
                <c:pt idx="42">
                  <c:v>8.8415647155570248E-3</c:v>
                </c:pt>
                <c:pt idx="43">
                  <c:v>8.9702832511097882E-3</c:v>
                </c:pt>
                <c:pt idx="44">
                  <c:v>8.0604789751565556E-3</c:v>
                </c:pt>
                <c:pt idx="45">
                  <c:v>6.4508621544559332E-3</c:v>
                </c:pt>
                <c:pt idx="46">
                  <c:v>4.4402981371331552E-3</c:v>
                </c:pt>
                <c:pt idx="47">
                  <c:v>2.2504338022141411E-3</c:v>
                </c:pt>
                <c:pt idx="48">
                  <c:v>3.8845089122209394E-5</c:v>
                </c:pt>
                <c:pt idx="49">
                  <c:v>-2.0806641489041237E-3</c:v>
                </c:pt>
                <c:pt idx="50">
                  <c:v>-4.0220122084296374E-3</c:v>
                </c:pt>
                <c:pt idx="51">
                  <c:v>-5.715865651609588E-3</c:v>
                </c:pt>
                <c:pt idx="52">
                  <c:v>-7.1023119096558776E-3</c:v>
                </c:pt>
                <c:pt idx="53">
                  <c:v>-8.1257956155184104E-3</c:v>
                </c:pt>
                <c:pt idx="54">
                  <c:v>-8.7316621236455446E-3</c:v>
                </c:pt>
                <c:pt idx="55">
                  <c:v>-8.8641881150194318E-3</c:v>
                </c:pt>
                <c:pt idx="56">
                  <c:v>-8.4664511551525209E-3</c:v>
                </c:pt>
                <c:pt idx="57">
                  <c:v>-7.483709430450145E-3</c:v>
                </c:pt>
                <c:pt idx="58">
                  <c:v>-5.8747674478347956E-3</c:v>
                </c:pt>
                <c:pt idx="59">
                  <c:v>-3.640879558211063E-3</c:v>
                </c:pt>
                <c:pt idx="60">
                  <c:v>-8.8787137101507059E-4</c:v>
                </c:pt>
                <c:pt idx="61">
                  <c:v>2.0749426311618786E-3</c:v>
                </c:pt>
                <c:pt idx="62">
                  <c:v>4.6840609157605077E-3</c:v>
                </c:pt>
                <c:pt idx="63">
                  <c:v>6.3233099886680017E-3</c:v>
                </c:pt>
                <c:pt idx="64">
                  <c:v>6.7121776866020432E-3</c:v>
                </c:pt>
                <c:pt idx="65">
                  <c:v>5.9966903329883841E-3</c:v>
                </c:pt>
                <c:pt idx="66">
                  <c:v>4.5077114393128918E-3</c:v>
                </c:pt>
                <c:pt idx="67">
                  <c:v>2.5591858977748053E-3</c:v>
                </c:pt>
                <c:pt idx="68">
                  <c:v>3.8922579843103655E-4</c:v>
                </c:pt>
                <c:pt idx="69">
                  <c:v>-1.8324145737921228E-3</c:v>
                </c:pt>
                <c:pt idx="70">
                  <c:v>-3.9839487109126987E-3</c:v>
                </c:pt>
                <c:pt idx="71">
                  <c:v>-5.9743456388389876E-3</c:v>
                </c:pt>
                <c:pt idx="72">
                  <c:v>-7.7313465898422497E-3</c:v>
                </c:pt>
                <c:pt idx="73">
                  <c:v>-9.1934800346750688E-3</c:v>
                </c:pt>
                <c:pt idx="74">
                  <c:v>-1.030458688381896E-2</c:v>
                </c:pt>
                <c:pt idx="75">
                  <c:v>-1.1010036328095732E-2</c:v>
                </c:pt>
                <c:pt idx="76">
                  <c:v>-1.1254425395143363E-2</c:v>
                </c:pt>
                <c:pt idx="77">
                  <c:v>-1.0980970719606782E-2</c:v>
                </c:pt>
                <c:pt idx="78">
                  <c:v>-1.0133866115180652E-2</c:v>
                </c:pt>
                <c:pt idx="79">
                  <c:v>-8.667313452052211E-3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B-414D-A189-54CF78D3CA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  <c:pt idx="128">
                  <c:v>5.954050000582356E-2</c:v>
                </c:pt>
                <c:pt idx="139">
                  <c:v>0.21558750000258442</c:v>
                </c:pt>
                <c:pt idx="151">
                  <c:v>0.32326749999629101</c:v>
                </c:pt>
                <c:pt idx="152">
                  <c:v>9.5491000000038184E-2</c:v>
                </c:pt>
                <c:pt idx="180">
                  <c:v>5.7025000001885928E-2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B-414D-A189-54CF78D3CA43}"/>
            </c:ext>
          </c:extLst>
        </c:ser>
        <c:ser>
          <c:idx val="9"/>
          <c:order val="9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Active!$O$21:$O$971</c:f>
              <c:numCache>
                <c:formatCode>General</c:formatCode>
                <c:ptCount val="951"/>
                <c:pt idx="105">
                  <c:v>3.1228983063356301E-2</c:v>
                </c:pt>
                <c:pt idx="113">
                  <c:v>3.1227768011315691E-2</c:v>
                </c:pt>
                <c:pt idx="115">
                  <c:v>3.1227483233493673E-2</c:v>
                </c:pt>
                <c:pt idx="117">
                  <c:v>3.1226723825968292E-2</c:v>
                </c:pt>
                <c:pt idx="126">
                  <c:v>3.1223160938995041E-2</c:v>
                </c:pt>
                <c:pt idx="127">
                  <c:v>3.1223078669846457E-2</c:v>
                </c:pt>
                <c:pt idx="132">
                  <c:v>3.1221825647429577E-2</c:v>
                </c:pt>
                <c:pt idx="133">
                  <c:v>3.1220964985567479E-2</c:v>
                </c:pt>
                <c:pt idx="134">
                  <c:v>3.1220889044814942E-2</c:v>
                </c:pt>
                <c:pt idx="135">
                  <c:v>3.1220889044814942E-2</c:v>
                </c:pt>
                <c:pt idx="136">
                  <c:v>3.1220882716418895E-2</c:v>
                </c:pt>
                <c:pt idx="137">
                  <c:v>3.1220718178121731E-2</c:v>
                </c:pt>
                <c:pt idx="138">
                  <c:v>3.1220718178121731E-2</c:v>
                </c:pt>
                <c:pt idx="139">
                  <c:v>3.1220344802755085E-2</c:v>
                </c:pt>
                <c:pt idx="140">
                  <c:v>3.122005369653702E-2</c:v>
                </c:pt>
                <c:pt idx="141">
                  <c:v>3.1220047368140977E-2</c:v>
                </c:pt>
                <c:pt idx="142">
                  <c:v>3.121995877059635E-2</c:v>
                </c:pt>
                <c:pt idx="143">
                  <c:v>3.1218743718555739E-2</c:v>
                </c:pt>
                <c:pt idx="144">
                  <c:v>3.1218629807426932E-2</c:v>
                </c:pt>
                <c:pt idx="145">
                  <c:v>3.1218534881486258E-2</c:v>
                </c:pt>
                <c:pt idx="146">
                  <c:v>3.1217712190000427E-2</c:v>
                </c:pt>
                <c:pt idx="147">
                  <c:v>3.1217686876416247E-2</c:v>
                </c:pt>
                <c:pt idx="148">
                  <c:v>3.1217680548020203E-2</c:v>
                </c:pt>
                <c:pt idx="149">
                  <c:v>3.1217680548020203E-2</c:v>
                </c:pt>
                <c:pt idx="150">
                  <c:v>3.1217497024534902E-2</c:v>
                </c:pt>
                <c:pt idx="151">
                  <c:v>3.1209459961557946E-2</c:v>
                </c:pt>
                <c:pt idx="152">
                  <c:v>3.1209440976369813E-2</c:v>
                </c:pt>
                <c:pt idx="153">
                  <c:v>3.1208681568844428E-2</c:v>
                </c:pt>
                <c:pt idx="154">
                  <c:v>3.1208675240448385E-2</c:v>
                </c:pt>
                <c:pt idx="155">
                  <c:v>3.1207738637833746E-2</c:v>
                </c:pt>
                <c:pt idx="156">
                  <c:v>3.1207738637833746E-2</c:v>
                </c:pt>
                <c:pt idx="157">
                  <c:v>3.1207732309437703E-2</c:v>
                </c:pt>
                <c:pt idx="158">
                  <c:v>3.1205384474505063E-2</c:v>
                </c:pt>
                <c:pt idx="159">
                  <c:v>3.1205314862148573E-2</c:v>
                </c:pt>
                <c:pt idx="160">
                  <c:v>3.1204258020009083E-2</c:v>
                </c:pt>
                <c:pt idx="161">
                  <c:v>3.1204163094068409E-2</c:v>
                </c:pt>
                <c:pt idx="162">
                  <c:v>3.1204144108880276E-2</c:v>
                </c:pt>
                <c:pt idx="163">
                  <c:v>3.1204087153315872E-2</c:v>
                </c:pt>
                <c:pt idx="164">
                  <c:v>3.1204055511335645E-2</c:v>
                </c:pt>
                <c:pt idx="165">
                  <c:v>3.1203410014939072E-2</c:v>
                </c:pt>
                <c:pt idx="166">
                  <c:v>3.1203410014939072E-2</c:v>
                </c:pt>
                <c:pt idx="167">
                  <c:v>3.1203308760602354E-2</c:v>
                </c:pt>
                <c:pt idx="168">
                  <c:v>3.1203232819849817E-2</c:v>
                </c:pt>
                <c:pt idx="169">
                  <c:v>3.1203226491453771E-2</c:v>
                </c:pt>
                <c:pt idx="170">
                  <c:v>3.1203220163057727E-2</c:v>
                </c:pt>
                <c:pt idx="171">
                  <c:v>3.120305562476056E-2</c:v>
                </c:pt>
                <c:pt idx="172">
                  <c:v>3.1201897528284353E-2</c:v>
                </c:pt>
                <c:pt idx="173">
                  <c:v>3.1201802602343679E-2</c:v>
                </c:pt>
                <c:pt idx="174">
                  <c:v>3.1201732989987189E-2</c:v>
                </c:pt>
                <c:pt idx="175">
                  <c:v>3.1201707676403009E-2</c:v>
                </c:pt>
                <c:pt idx="176">
                  <c:v>3.1201055851610388E-2</c:v>
                </c:pt>
                <c:pt idx="177">
                  <c:v>3.1200581221907026E-2</c:v>
                </c:pt>
                <c:pt idx="178">
                  <c:v>3.119844855243991E-2</c:v>
                </c:pt>
                <c:pt idx="179">
                  <c:v>3.1197486636241094E-2</c:v>
                </c:pt>
                <c:pt idx="180">
                  <c:v>3.1197214515211166E-2</c:v>
                </c:pt>
                <c:pt idx="181">
                  <c:v>3.1196493078062052E-2</c:v>
                </c:pt>
                <c:pt idx="182">
                  <c:v>3.1196486749666009E-2</c:v>
                </c:pt>
                <c:pt idx="183">
                  <c:v>3.1196353853349068E-2</c:v>
                </c:pt>
                <c:pt idx="184">
                  <c:v>3.1196309554576755E-2</c:v>
                </c:pt>
                <c:pt idx="185">
                  <c:v>3.1196309554576755E-2</c:v>
                </c:pt>
                <c:pt idx="186">
                  <c:v>3.1196309554576755E-2</c:v>
                </c:pt>
                <c:pt idx="187">
                  <c:v>3.1195429907526519E-2</c:v>
                </c:pt>
                <c:pt idx="188">
                  <c:v>3.1195353966773982E-2</c:v>
                </c:pt>
                <c:pt idx="189">
                  <c:v>3.1195353966773982E-2</c:v>
                </c:pt>
                <c:pt idx="190">
                  <c:v>3.1195353966773982E-2</c:v>
                </c:pt>
                <c:pt idx="191">
                  <c:v>3.1195271697625399E-2</c:v>
                </c:pt>
                <c:pt idx="192">
                  <c:v>3.1195271697625399E-2</c:v>
                </c:pt>
                <c:pt idx="193">
                  <c:v>3.1195271697625399E-2</c:v>
                </c:pt>
                <c:pt idx="194">
                  <c:v>3.1195265369229352E-2</c:v>
                </c:pt>
                <c:pt idx="195">
                  <c:v>3.1195265369229352E-2</c:v>
                </c:pt>
                <c:pt idx="196">
                  <c:v>3.1195265369229352E-2</c:v>
                </c:pt>
                <c:pt idx="197">
                  <c:v>3.1195227398853085E-2</c:v>
                </c:pt>
                <c:pt idx="198">
                  <c:v>3.1194265482654266E-2</c:v>
                </c:pt>
                <c:pt idx="199">
                  <c:v>3.1193936406059934E-2</c:v>
                </c:pt>
                <c:pt idx="200">
                  <c:v>3.1192949176276939E-2</c:v>
                </c:pt>
                <c:pt idx="201">
                  <c:v>3.119210117120693E-2</c:v>
                </c:pt>
                <c:pt idx="202">
                  <c:v>3.1186013254211786E-2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5B-414D-A189-54CF78D3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080384"/>
        <c:axId val="1"/>
      </c:scatterChart>
      <c:valAx>
        <c:axId val="701080384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77346214076182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08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78151260504202E-2"/>
          <c:y val="0.92774687846100157"/>
          <c:w val="0.9394965041134564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1610738255033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4026845637584"/>
          <c:y val="0.14121037463976946"/>
          <c:w val="0.7936241610738255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A-4A3C-9876-E69FC0E41678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-9.2897000002267305E-2</c:v>
                </c:pt>
                <c:pt idx="1">
                  <c:v>-9.2722500001400476E-2</c:v>
                </c:pt>
                <c:pt idx="2">
                  <c:v>-4.8889999998209532E-2</c:v>
                </c:pt>
                <c:pt idx="3">
                  <c:v>-4.9015500000678003E-2</c:v>
                </c:pt>
                <c:pt idx="4">
                  <c:v>-4.8997999998391606E-2</c:v>
                </c:pt>
                <c:pt idx="6">
                  <c:v>-4.248350000125356E-2</c:v>
                </c:pt>
                <c:pt idx="7">
                  <c:v>-4.2172000001301058E-2</c:v>
                </c:pt>
                <c:pt idx="12">
                  <c:v>-3.4262000001035631E-2</c:v>
                </c:pt>
                <c:pt idx="13">
                  <c:v>-3.263600000354927E-2</c:v>
                </c:pt>
                <c:pt idx="14">
                  <c:v>-3.2261500004096888E-2</c:v>
                </c:pt>
                <c:pt idx="15">
                  <c:v>-3.1846999998379033E-2</c:v>
                </c:pt>
                <c:pt idx="17">
                  <c:v>-2.977649999957066E-2</c:v>
                </c:pt>
                <c:pt idx="18">
                  <c:v>-2.9676500002096873E-2</c:v>
                </c:pt>
                <c:pt idx="20">
                  <c:v>-2.9346000002988148E-2</c:v>
                </c:pt>
                <c:pt idx="87">
                  <c:v>-3.0830999996396713E-2</c:v>
                </c:pt>
                <c:pt idx="93">
                  <c:v>-3.1392000004416332E-2</c:v>
                </c:pt>
                <c:pt idx="94">
                  <c:v>-3.0217500003345776E-2</c:v>
                </c:pt>
                <c:pt idx="96">
                  <c:v>-3.0856000004860107E-2</c:v>
                </c:pt>
                <c:pt idx="99">
                  <c:v>-2.6434500003233552E-2</c:v>
                </c:pt>
                <c:pt idx="101">
                  <c:v>-2.6722499998868443E-2</c:v>
                </c:pt>
                <c:pt idx="106">
                  <c:v>-2.5115999997069594E-2</c:v>
                </c:pt>
                <c:pt idx="107">
                  <c:v>-2.5041499997314531E-2</c:v>
                </c:pt>
                <c:pt idx="108">
                  <c:v>-2.4629999999888241E-2</c:v>
                </c:pt>
                <c:pt idx="112">
                  <c:v>-2.2372500003257301E-2</c:v>
                </c:pt>
                <c:pt idx="127">
                  <c:v>-5.3565000052913092E-3</c:v>
                </c:pt>
                <c:pt idx="130">
                  <c:v>-4.8324999952455983E-3</c:v>
                </c:pt>
                <c:pt idx="131">
                  <c:v>-4.6325000002980232E-3</c:v>
                </c:pt>
                <c:pt idx="141">
                  <c:v>-1.7100000695791095E-4</c:v>
                </c:pt>
                <c:pt idx="142">
                  <c:v>-6.2800000159768388E-4</c:v>
                </c:pt>
                <c:pt idx="143">
                  <c:v>-3.0239999978221022E-3</c:v>
                </c:pt>
                <c:pt idx="146">
                  <c:v>3.1194999974104576E-3</c:v>
                </c:pt>
                <c:pt idx="154">
                  <c:v>-2.7944999965257011E-3</c:v>
                </c:pt>
                <c:pt idx="156">
                  <c:v>-7.6850000186823308E-4</c:v>
                </c:pt>
                <c:pt idx="157">
                  <c:v>-9.9400000181049109E-4</c:v>
                </c:pt>
                <c:pt idx="158">
                  <c:v>3.4550000418676063E-4</c:v>
                </c:pt>
                <c:pt idx="159">
                  <c:v>1.7650000008870848E-3</c:v>
                </c:pt>
                <c:pt idx="160">
                  <c:v>2.2065000011934899E-3</c:v>
                </c:pt>
                <c:pt idx="161">
                  <c:v>2.0240000012563542E-3</c:v>
                </c:pt>
                <c:pt idx="163">
                  <c:v>2.9179999983171001E-3</c:v>
                </c:pt>
                <c:pt idx="165">
                  <c:v>9.8949999664910138E-4</c:v>
                </c:pt>
                <c:pt idx="166">
                  <c:v>2.7894999948330224E-3</c:v>
                </c:pt>
                <c:pt idx="167">
                  <c:v>3.1815000038477592E-3</c:v>
                </c:pt>
                <c:pt idx="168">
                  <c:v>3.6755000037373975E-3</c:v>
                </c:pt>
                <c:pt idx="169">
                  <c:v>3.550000001268927E-3</c:v>
                </c:pt>
                <c:pt idx="170">
                  <c:v>6.2245000008260831E-3</c:v>
                </c:pt>
                <c:pt idx="171">
                  <c:v>4.9614999952609651E-3</c:v>
                </c:pt>
                <c:pt idx="179">
                  <c:v>2.0821500002057292E-2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A-4A3C-9876-E69FC0E41678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3.9450000622309744E-4</c:v>
                </c:pt>
                <c:pt idx="153">
                  <c:v>-1.1690000028465874E-3</c:v>
                </c:pt>
                <c:pt idx="155">
                  <c:v>-8.684999993420206E-4</c:v>
                </c:pt>
                <c:pt idx="162">
                  <c:v>2.5475000002188608E-3</c:v>
                </c:pt>
                <c:pt idx="164">
                  <c:v>2.5905000002239831E-3</c:v>
                </c:pt>
                <c:pt idx="172">
                  <c:v>6.6949999963981099E-3</c:v>
                </c:pt>
                <c:pt idx="173">
                  <c:v>7.4125000028288923E-3</c:v>
                </c:pt>
                <c:pt idx="174">
                  <c:v>7.5320000032661483E-3</c:v>
                </c:pt>
                <c:pt idx="175">
                  <c:v>7.3300000003655441E-3</c:v>
                </c:pt>
                <c:pt idx="176">
                  <c:v>9.3035000027157366E-3</c:v>
                </c:pt>
                <c:pt idx="177">
                  <c:v>1.0091000003740191E-2</c:v>
                </c:pt>
                <c:pt idx="178">
                  <c:v>1.8297499998880085E-2</c:v>
                </c:pt>
                <c:pt idx="181">
                  <c:v>2.5117999786743894E-2</c:v>
                </c:pt>
                <c:pt idx="182">
                  <c:v>2.3292499812669121E-2</c:v>
                </c:pt>
                <c:pt idx="183">
                  <c:v>2.555700000084471E-2</c:v>
                </c:pt>
                <c:pt idx="187">
                  <c:v>2.533400000538677E-2</c:v>
                </c:pt>
                <c:pt idx="197">
                  <c:v>2.9417999998258892E-2</c:v>
                </c:pt>
                <c:pt idx="198">
                  <c:v>3.0342000005475711E-2</c:v>
                </c:pt>
                <c:pt idx="199">
                  <c:v>3.0716000001120847E-2</c:v>
                </c:pt>
                <c:pt idx="200">
                  <c:v>3.1538000002910849E-2</c:v>
                </c:pt>
                <c:pt idx="201">
                  <c:v>3.1420999999681953E-2</c:v>
                </c:pt>
                <c:pt idx="202">
                  <c:v>3.109000000404194E-2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2A-4A3C-9876-E69FC0E41678}"/>
            </c:ext>
          </c:extLst>
        </c:ser>
        <c:ser>
          <c:idx val="7"/>
          <c:order val="3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1.3455938645835708E-2</c:v>
                </c:pt>
                <c:pt idx="1">
                  <c:v>1.3100317233188687E-2</c:v>
                </c:pt>
                <c:pt idx="2">
                  <c:v>1.1851853510610938E-2</c:v>
                </c:pt>
                <c:pt idx="3">
                  <c:v>1.0042994008779914E-2</c:v>
                </c:pt>
                <c:pt idx="4">
                  <c:v>7.9389854273586892E-3</c:v>
                </c:pt>
                <c:pt idx="5">
                  <c:v>5.7310039344414037E-3</c:v>
                </c:pt>
                <c:pt idx="6">
                  <c:v>3.5552201604959551E-3</c:v>
                </c:pt>
                <c:pt idx="7">
                  <c:v>1.5117018160854061E-3</c:v>
                </c:pt>
                <c:pt idx="8">
                  <c:v>-3.2186716261500565E-4</c:v>
                </c:pt>
                <c:pt idx="9">
                  <c:v>-1.881003632333865E-3</c:v>
                </c:pt>
                <c:pt idx="10">
                  <c:v>-3.108215504042988E-3</c:v>
                </c:pt>
                <c:pt idx="11">
                  <c:v>-3.94867833478339E-3</c:v>
                </c:pt>
                <c:pt idx="12">
                  <c:v>-4.3474223206921604E-3</c:v>
                </c:pt>
                <c:pt idx="13">
                  <c:v>-4.24807257740105E-3</c:v>
                </c:pt>
                <c:pt idx="14">
                  <c:v>-3.5939180266772825E-3</c:v>
                </c:pt>
                <c:pt idx="15">
                  <c:v>-2.3339885583136943E-3</c:v>
                </c:pt>
                <c:pt idx="16">
                  <c:v>-4.4049099582049679E-4</c:v>
                </c:pt>
                <c:pt idx="17">
                  <c:v>2.049898158983687E-3</c:v>
                </c:pt>
                <c:pt idx="18">
                  <c:v>4.9556859690502294E-3</c:v>
                </c:pt>
                <c:pt idx="19">
                  <c:v>7.8529625540407766E-3</c:v>
                </c:pt>
                <c:pt idx="20">
                  <c:v>1.011089657392493E-2</c:v>
                </c:pt>
                <c:pt idx="21">
                  <c:v>1.1218688947509157E-2</c:v>
                </c:pt>
                <c:pt idx="22">
                  <c:v>1.1098466692031017E-2</c:v>
                </c:pt>
                <c:pt idx="23">
                  <c:v>1.0011055087240667E-2</c:v>
                </c:pt>
                <c:pt idx="24">
                  <c:v>8.2950920502008196E-3</c:v>
                </c:pt>
                <c:pt idx="25">
                  <c:v>6.232951943613417E-3</c:v>
                </c:pt>
                <c:pt idx="26">
                  <c:v>4.0305897338488049E-3</c:v>
                </c:pt>
                <c:pt idx="27">
                  <c:v>1.8343993279541725E-3</c:v>
                </c:pt>
                <c:pt idx="28">
                  <c:v>-2.4903560638797834E-4</c:v>
                </c:pt>
                <c:pt idx="29">
                  <c:v>-2.1380674895684812E-3</c:v>
                </c:pt>
                <c:pt idx="30">
                  <c:v>-3.7659456411011155E-3</c:v>
                </c:pt>
                <c:pt idx="31">
                  <c:v>-5.0740781416054957E-3</c:v>
                </c:pt>
                <c:pt idx="32">
                  <c:v>-6.0073494544588026E-3</c:v>
                </c:pt>
                <c:pt idx="33">
                  <c:v>-6.5109866867245677E-3</c:v>
                </c:pt>
                <c:pt idx="34">
                  <c:v>-6.5289343912724208E-3</c:v>
                </c:pt>
                <c:pt idx="35">
                  <c:v>-6.0042758446931469E-3</c:v>
                </c:pt>
                <c:pt idx="36">
                  <c:v>-4.8838392048872453E-3</c:v>
                </c:pt>
                <c:pt idx="37">
                  <c:v>-3.1323408682522942E-3</c:v>
                </c:pt>
                <c:pt idx="38">
                  <c:v>-7.6706637343757801E-4</c:v>
                </c:pt>
                <c:pt idx="39">
                  <c:v>2.0709212788451612E-3</c:v>
                </c:pt>
                <c:pt idx="40">
                  <c:v>5.0158550671007976E-3</c:v>
                </c:pt>
                <c:pt idx="41">
                  <c:v>7.4638774967603566E-3</c:v>
                </c:pt>
                <c:pt idx="42">
                  <c:v>8.8415647155570248E-3</c:v>
                </c:pt>
                <c:pt idx="43">
                  <c:v>8.9702832511097882E-3</c:v>
                </c:pt>
                <c:pt idx="44">
                  <c:v>8.0604789751565556E-3</c:v>
                </c:pt>
                <c:pt idx="45">
                  <c:v>6.4508621544559332E-3</c:v>
                </c:pt>
                <c:pt idx="46">
                  <c:v>4.4402981371331552E-3</c:v>
                </c:pt>
                <c:pt idx="47">
                  <c:v>2.2504338022141411E-3</c:v>
                </c:pt>
                <c:pt idx="48">
                  <c:v>3.8845089122209394E-5</c:v>
                </c:pt>
                <c:pt idx="49">
                  <c:v>-2.0806641489041237E-3</c:v>
                </c:pt>
                <c:pt idx="50">
                  <c:v>-4.0220122084296374E-3</c:v>
                </c:pt>
                <c:pt idx="51">
                  <c:v>-5.715865651609588E-3</c:v>
                </c:pt>
                <c:pt idx="52">
                  <c:v>-7.1023119096558776E-3</c:v>
                </c:pt>
                <c:pt idx="53">
                  <c:v>-8.1257956155184104E-3</c:v>
                </c:pt>
                <c:pt idx="54">
                  <c:v>-8.7316621236455446E-3</c:v>
                </c:pt>
                <c:pt idx="55">
                  <c:v>-8.8641881150194318E-3</c:v>
                </c:pt>
                <c:pt idx="56">
                  <c:v>-8.4664511551525209E-3</c:v>
                </c:pt>
                <c:pt idx="57">
                  <c:v>-7.483709430450145E-3</c:v>
                </c:pt>
                <c:pt idx="58">
                  <c:v>-5.8747674478347956E-3</c:v>
                </c:pt>
                <c:pt idx="59">
                  <c:v>-3.640879558211063E-3</c:v>
                </c:pt>
                <c:pt idx="60">
                  <c:v>-8.8787137101507059E-4</c:v>
                </c:pt>
                <c:pt idx="61">
                  <c:v>2.0749426311618786E-3</c:v>
                </c:pt>
                <c:pt idx="62">
                  <c:v>4.6840609157605077E-3</c:v>
                </c:pt>
                <c:pt idx="63">
                  <c:v>6.3233099886680017E-3</c:v>
                </c:pt>
                <c:pt idx="64">
                  <c:v>6.7121776866020432E-3</c:v>
                </c:pt>
                <c:pt idx="65">
                  <c:v>5.9966903329883841E-3</c:v>
                </c:pt>
                <c:pt idx="66">
                  <c:v>4.5077114393128918E-3</c:v>
                </c:pt>
                <c:pt idx="67">
                  <c:v>2.5591858977748053E-3</c:v>
                </c:pt>
                <c:pt idx="68">
                  <c:v>3.8922579843103655E-4</c:v>
                </c:pt>
                <c:pt idx="69">
                  <c:v>-1.8324145737921228E-3</c:v>
                </c:pt>
                <c:pt idx="70">
                  <c:v>-3.9839487109126987E-3</c:v>
                </c:pt>
                <c:pt idx="71">
                  <c:v>-5.9743456388389876E-3</c:v>
                </c:pt>
                <c:pt idx="72">
                  <c:v>-7.7313465898422497E-3</c:v>
                </c:pt>
                <c:pt idx="73">
                  <c:v>-9.1934800346750688E-3</c:v>
                </c:pt>
                <c:pt idx="74">
                  <c:v>-1.030458688381896E-2</c:v>
                </c:pt>
                <c:pt idx="75">
                  <c:v>-1.1010036328095732E-2</c:v>
                </c:pt>
                <c:pt idx="76">
                  <c:v>-1.1254425395143363E-2</c:v>
                </c:pt>
                <c:pt idx="77">
                  <c:v>-1.0980970719606782E-2</c:v>
                </c:pt>
                <c:pt idx="78">
                  <c:v>-1.0133866115180652E-2</c:v>
                </c:pt>
                <c:pt idx="79">
                  <c:v>-8.667313452052211E-3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2A-4A3C-9876-E69FC0E4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93560"/>
        <c:axId val="1"/>
      </c:scatterChart>
      <c:valAx>
        <c:axId val="707293560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0134228187921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29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38255033557048"/>
          <c:y val="0.9279538904899135"/>
          <c:w val="0.39765100671140946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790268863450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0264927672768"/>
          <c:y val="0.13872851947553438"/>
          <c:w val="0.79327796192059641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B-4DC2-99EF-B748FBBE7108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-9.2897000002267305E-2</c:v>
                </c:pt>
                <c:pt idx="1">
                  <c:v>-9.2722500001400476E-2</c:v>
                </c:pt>
                <c:pt idx="2">
                  <c:v>-4.8889999998209532E-2</c:v>
                </c:pt>
                <c:pt idx="3">
                  <c:v>-4.9015500000678003E-2</c:v>
                </c:pt>
                <c:pt idx="4">
                  <c:v>-4.8997999998391606E-2</c:v>
                </c:pt>
                <c:pt idx="6">
                  <c:v>-4.248350000125356E-2</c:v>
                </c:pt>
                <c:pt idx="7">
                  <c:v>-4.2172000001301058E-2</c:v>
                </c:pt>
                <c:pt idx="12">
                  <c:v>-3.4262000001035631E-2</c:v>
                </c:pt>
                <c:pt idx="13">
                  <c:v>-3.263600000354927E-2</c:v>
                </c:pt>
                <c:pt idx="14">
                  <c:v>-3.2261500004096888E-2</c:v>
                </c:pt>
                <c:pt idx="15">
                  <c:v>-3.1846999998379033E-2</c:v>
                </c:pt>
                <c:pt idx="17">
                  <c:v>-2.977649999957066E-2</c:v>
                </c:pt>
                <c:pt idx="18">
                  <c:v>-2.9676500002096873E-2</c:v>
                </c:pt>
                <c:pt idx="20">
                  <c:v>-2.9346000002988148E-2</c:v>
                </c:pt>
                <c:pt idx="87">
                  <c:v>-3.0830999996396713E-2</c:v>
                </c:pt>
                <c:pt idx="93">
                  <c:v>-3.1392000004416332E-2</c:v>
                </c:pt>
                <c:pt idx="94">
                  <c:v>-3.0217500003345776E-2</c:v>
                </c:pt>
                <c:pt idx="96">
                  <c:v>-3.0856000004860107E-2</c:v>
                </c:pt>
                <c:pt idx="99">
                  <c:v>-2.6434500003233552E-2</c:v>
                </c:pt>
                <c:pt idx="101">
                  <c:v>-2.6722499998868443E-2</c:v>
                </c:pt>
                <c:pt idx="106">
                  <c:v>-2.5115999997069594E-2</c:v>
                </c:pt>
                <c:pt idx="107">
                  <c:v>-2.5041499997314531E-2</c:v>
                </c:pt>
                <c:pt idx="108">
                  <c:v>-2.4629999999888241E-2</c:v>
                </c:pt>
                <c:pt idx="112">
                  <c:v>-2.2372500003257301E-2</c:v>
                </c:pt>
                <c:pt idx="127">
                  <c:v>-5.3565000052913092E-3</c:v>
                </c:pt>
                <c:pt idx="130">
                  <c:v>-4.8324999952455983E-3</c:v>
                </c:pt>
                <c:pt idx="131">
                  <c:v>-4.6325000002980232E-3</c:v>
                </c:pt>
                <c:pt idx="141">
                  <c:v>-1.7100000695791095E-4</c:v>
                </c:pt>
                <c:pt idx="142">
                  <c:v>-6.2800000159768388E-4</c:v>
                </c:pt>
                <c:pt idx="143">
                  <c:v>-3.0239999978221022E-3</c:v>
                </c:pt>
                <c:pt idx="146">
                  <c:v>3.1194999974104576E-3</c:v>
                </c:pt>
                <c:pt idx="154">
                  <c:v>-2.7944999965257011E-3</c:v>
                </c:pt>
                <c:pt idx="156">
                  <c:v>-7.6850000186823308E-4</c:v>
                </c:pt>
                <c:pt idx="157">
                  <c:v>-9.9400000181049109E-4</c:v>
                </c:pt>
                <c:pt idx="158">
                  <c:v>3.4550000418676063E-4</c:v>
                </c:pt>
                <c:pt idx="159">
                  <c:v>1.7650000008870848E-3</c:v>
                </c:pt>
                <c:pt idx="160">
                  <c:v>2.2065000011934899E-3</c:v>
                </c:pt>
                <c:pt idx="161">
                  <c:v>2.0240000012563542E-3</c:v>
                </c:pt>
                <c:pt idx="163">
                  <c:v>2.9179999983171001E-3</c:v>
                </c:pt>
                <c:pt idx="165">
                  <c:v>9.8949999664910138E-4</c:v>
                </c:pt>
                <c:pt idx="166">
                  <c:v>2.7894999948330224E-3</c:v>
                </c:pt>
                <c:pt idx="167">
                  <c:v>3.1815000038477592E-3</c:v>
                </c:pt>
                <c:pt idx="168">
                  <c:v>3.6755000037373975E-3</c:v>
                </c:pt>
                <c:pt idx="169">
                  <c:v>3.550000001268927E-3</c:v>
                </c:pt>
                <c:pt idx="170">
                  <c:v>6.2245000008260831E-3</c:v>
                </c:pt>
                <c:pt idx="171">
                  <c:v>4.9614999952609651E-3</c:v>
                </c:pt>
                <c:pt idx="179">
                  <c:v>2.0821500002057292E-2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B-4DC2-99EF-B748FBBE7108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-5953</c:v>
                </c:pt>
                <c:pt idx="1">
                  <c:v>-5952.5</c:v>
                </c:pt>
                <c:pt idx="2">
                  <c:v>-3410</c:v>
                </c:pt>
                <c:pt idx="3">
                  <c:v>-3409.5</c:v>
                </c:pt>
                <c:pt idx="4">
                  <c:v>-3402</c:v>
                </c:pt>
                <c:pt idx="5">
                  <c:v>-3243</c:v>
                </c:pt>
                <c:pt idx="6">
                  <c:v>-3241.5</c:v>
                </c:pt>
                <c:pt idx="7">
                  <c:v>-3228</c:v>
                </c:pt>
                <c:pt idx="8">
                  <c:v>-3160</c:v>
                </c:pt>
                <c:pt idx="9">
                  <c:v>-3057.5</c:v>
                </c:pt>
                <c:pt idx="10">
                  <c:v>-3050</c:v>
                </c:pt>
                <c:pt idx="11">
                  <c:v>-3049.5</c:v>
                </c:pt>
                <c:pt idx="12">
                  <c:v>-3038</c:v>
                </c:pt>
                <c:pt idx="13">
                  <c:v>-2964</c:v>
                </c:pt>
                <c:pt idx="14">
                  <c:v>-2963.5</c:v>
                </c:pt>
                <c:pt idx="15">
                  <c:v>-2903</c:v>
                </c:pt>
                <c:pt idx="16">
                  <c:v>-2893</c:v>
                </c:pt>
                <c:pt idx="17">
                  <c:v>-2798.5</c:v>
                </c:pt>
                <c:pt idx="18">
                  <c:v>-2798.5</c:v>
                </c:pt>
                <c:pt idx="19">
                  <c:v>-2650</c:v>
                </c:pt>
                <c:pt idx="20">
                  <c:v>-2554</c:v>
                </c:pt>
                <c:pt idx="21">
                  <c:v>-2531</c:v>
                </c:pt>
                <c:pt idx="22">
                  <c:v>-2444</c:v>
                </c:pt>
                <c:pt idx="23">
                  <c:v>-2442.5</c:v>
                </c:pt>
                <c:pt idx="24">
                  <c:v>-2436.5</c:v>
                </c:pt>
                <c:pt idx="25">
                  <c:v>-2436</c:v>
                </c:pt>
                <c:pt idx="26">
                  <c:v>-2435.5</c:v>
                </c:pt>
                <c:pt idx="27">
                  <c:v>-2429</c:v>
                </c:pt>
                <c:pt idx="28">
                  <c:v>-2428.5</c:v>
                </c:pt>
                <c:pt idx="29">
                  <c:v>-2428.5</c:v>
                </c:pt>
                <c:pt idx="30">
                  <c:v>-2428.5</c:v>
                </c:pt>
                <c:pt idx="31">
                  <c:v>-2427.5</c:v>
                </c:pt>
                <c:pt idx="32">
                  <c:v>-2361</c:v>
                </c:pt>
                <c:pt idx="33">
                  <c:v>-2347</c:v>
                </c:pt>
                <c:pt idx="34">
                  <c:v>-2346.5</c:v>
                </c:pt>
                <c:pt idx="35">
                  <c:v>-2340</c:v>
                </c:pt>
                <c:pt idx="36">
                  <c:v>-2340</c:v>
                </c:pt>
                <c:pt idx="37">
                  <c:v>-2338.5</c:v>
                </c:pt>
                <c:pt idx="38">
                  <c:v>-2332</c:v>
                </c:pt>
                <c:pt idx="39">
                  <c:v>-2324.5</c:v>
                </c:pt>
                <c:pt idx="40">
                  <c:v>-2272.5</c:v>
                </c:pt>
                <c:pt idx="41">
                  <c:v>-2272</c:v>
                </c:pt>
                <c:pt idx="42">
                  <c:v>-2265</c:v>
                </c:pt>
                <c:pt idx="43">
                  <c:v>-2265</c:v>
                </c:pt>
                <c:pt idx="44">
                  <c:v>-2263</c:v>
                </c:pt>
                <c:pt idx="45">
                  <c:v>-2250.5</c:v>
                </c:pt>
                <c:pt idx="46">
                  <c:v>-2250</c:v>
                </c:pt>
                <c:pt idx="47">
                  <c:v>-2235.5</c:v>
                </c:pt>
                <c:pt idx="48">
                  <c:v>-2235.5</c:v>
                </c:pt>
                <c:pt idx="49">
                  <c:v>-2197.5</c:v>
                </c:pt>
                <c:pt idx="50">
                  <c:v>-2195.5</c:v>
                </c:pt>
                <c:pt idx="51">
                  <c:v>-2184</c:v>
                </c:pt>
                <c:pt idx="52">
                  <c:v>-2184</c:v>
                </c:pt>
                <c:pt idx="53">
                  <c:v>-2182</c:v>
                </c:pt>
                <c:pt idx="54">
                  <c:v>-2176</c:v>
                </c:pt>
                <c:pt idx="55">
                  <c:v>-2176</c:v>
                </c:pt>
                <c:pt idx="56">
                  <c:v>-2176</c:v>
                </c:pt>
                <c:pt idx="57">
                  <c:v>-2176</c:v>
                </c:pt>
                <c:pt idx="58">
                  <c:v>-2176</c:v>
                </c:pt>
                <c:pt idx="59">
                  <c:v>-2176</c:v>
                </c:pt>
                <c:pt idx="60">
                  <c:v>-2175.5</c:v>
                </c:pt>
                <c:pt idx="61">
                  <c:v>-2175</c:v>
                </c:pt>
                <c:pt idx="62">
                  <c:v>-2174</c:v>
                </c:pt>
                <c:pt idx="63">
                  <c:v>-2169.5</c:v>
                </c:pt>
                <c:pt idx="64">
                  <c:v>-2168.5</c:v>
                </c:pt>
                <c:pt idx="65">
                  <c:v>-2168.5</c:v>
                </c:pt>
                <c:pt idx="66">
                  <c:v>-2161</c:v>
                </c:pt>
                <c:pt idx="67">
                  <c:v>-2159.5</c:v>
                </c:pt>
                <c:pt idx="68">
                  <c:v>-2154</c:v>
                </c:pt>
                <c:pt idx="69">
                  <c:v>-2154</c:v>
                </c:pt>
                <c:pt idx="70">
                  <c:v>-2154</c:v>
                </c:pt>
                <c:pt idx="71">
                  <c:v>-2154</c:v>
                </c:pt>
                <c:pt idx="72">
                  <c:v>-2154</c:v>
                </c:pt>
                <c:pt idx="73">
                  <c:v>-2153.5</c:v>
                </c:pt>
                <c:pt idx="74">
                  <c:v>-2153.5</c:v>
                </c:pt>
                <c:pt idx="75">
                  <c:v>-2115.5</c:v>
                </c:pt>
                <c:pt idx="76">
                  <c:v>-2101.5</c:v>
                </c:pt>
                <c:pt idx="77">
                  <c:v>-2101.5</c:v>
                </c:pt>
                <c:pt idx="78">
                  <c:v>-2101.5</c:v>
                </c:pt>
                <c:pt idx="79">
                  <c:v>-2101.5</c:v>
                </c:pt>
                <c:pt idx="80">
                  <c:v>-2099.5</c:v>
                </c:pt>
                <c:pt idx="81">
                  <c:v>-2094.5</c:v>
                </c:pt>
                <c:pt idx="82">
                  <c:v>-2094</c:v>
                </c:pt>
                <c:pt idx="83">
                  <c:v>-2079</c:v>
                </c:pt>
                <c:pt idx="84">
                  <c:v>-2072.5</c:v>
                </c:pt>
                <c:pt idx="85">
                  <c:v>-2072.5</c:v>
                </c:pt>
                <c:pt idx="86">
                  <c:v>-2071.5</c:v>
                </c:pt>
                <c:pt idx="87">
                  <c:v>-2019</c:v>
                </c:pt>
                <c:pt idx="88">
                  <c:v>-2003.5</c:v>
                </c:pt>
                <c:pt idx="89">
                  <c:v>-1997.5</c:v>
                </c:pt>
                <c:pt idx="90">
                  <c:v>-1996</c:v>
                </c:pt>
                <c:pt idx="91">
                  <c:v>-1990.5</c:v>
                </c:pt>
                <c:pt idx="92">
                  <c:v>-1923.5</c:v>
                </c:pt>
                <c:pt idx="93">
                  <c:v>-1908</c:v>
                </c:pt>
                <c:pt idx="94">
                  <c:v>-1907.5</c:v>
                </c:pt>
                <c:pt idx="95">
                  <c:v>-1901</c:v>
                </c:pt>
                <c:pt idx="96">
                  <c:v>-1744</c:v>
                </c:pt>
                <c:pt idx="97">
                  <c:v>-1723.5</c:v>
                </c:pt>
                <c:pt idx="98">
                  <c:v>-1662</c:v>
                </c:pt>
                <c:pt idx="99">
                  <c:v>-1640.5</c:v>
                </c:pt>
                <c:pt idx="100">
                  <c:v>-1565.5</c:v>
                </c:pt>
                <c:pt idx="101">
                  <c:v>-1552.5</c:v>
                </c:pt>
                <c:pt idx="102">
                  <c:v>-1545</c:v>
                </c:pt>
                <c:pt idx="103">
                  <c:v>-1545</c:v>
                </c:pt>
                <c:pt idx="104">
                  <c:v>-1545</c:v>
                </c:pt>
                <c:pt idx="105">
                  <c:v>-1485</c:v>
                </c:pt>
                <c:pt idx="106">
                  <c:v>-1484</c:v>
                </c:pt>
                <c:pt idx="107">
                  <c:v>-1483.5</c:v>
                </c:pt>
                <c:pt idx="108">
                  <c:v>-1470</c:v>
                </c:pt>
                <c:pt idx="109">
                  <c:v>-1468.5</c:v>
                </c:pt>
                <c:pt idx="110">
                  <c:v>-1468</c:v>
                </c:pt>
                <c:pt idx="111">
                  <c:v>-1446.5</c:v>
                </c:pt>
                <c:pt idx="112">
                  <c:v>-1402.5</c:v>
                </c:pt>
                <c:pt idx="113">
                  <c:v>-1389</c:v>
                </c:pt>
                <c:pt idx="114">
                  <c:v>-1386</c:v>
                </c:pt>
                <c:pt idx="115">
                  <c:v>-1366.5</c:v>
                </c:pt>
                <c:pt idx="116">
                  <c:v>-1307</c:v>
                </c:pt>
                <c:pt idx="117">
                  <c:v>-1306.5</c:v>
                </c:pt>
                <c:pt idx="118">
                  <c:v>-1305</c:v>
                </c:pt>
                <c:pt idx="119">
                  <c:v>-1275.5</c:v>
                </c:pt>
                <c:pt idx="120">
                  <c:v>-1217</c:v>
                </c:pt>
                <c:pt idx="121">
                  <c:v>-1216.5</c:v>
                </c:pt>
                <c:pt idx="122">
                  <c:v>-1193.5</c:v>
                </c:pt>
                <c:pt idx="123">
                  <c:v>-1136</c:v>
                </c:pt>
                <c:pt idx="124">
                  <c:v>-1128.5</c:v>
                </c:pt>
                <c:pt idx="125">
                  <c:v>-1128</c:v>
                </c:pt>
                <c:pt idx="126">
                  <c:v>-1025</c:v>
                </c:pt>
                <c:pt idx="127">
                  <c:v>-1018.5</c:v>
                </c:pt>
                <c:pt idx="128">
                  <c:v>-965.5</c:v>
                </c:pt>
                <c:pt idx="129">
                  <c:v>-943</c:v>
                </c:pt>
                <c:pt idx="130">
                  <c:v>-942.5</c:v>
                </c:pt>
                <c:pt idx="131">
                  <c:v>-942.5</c:v>
                </c:pt>
                <c:pt idx="132">
                  <c:v>-919.5</c:v>
                </c:pt>
                <c:pt idx="133">
                  <c:v>-851.5</c:v>
                </c:pt>
                <c:pt idx="134">
                  <c:v>-845.5</c:v>
                </c:pt>
                <c:pt idx="135">
                  <c:v>-845.5</c:v>
                </c:pt>
                <c:pt idx="136">
                  <c:v>-845</c:v>
                </c:pt>
                <c:pt idx="137">
                  <c:v>-832</c:v>
                </c:pt>
                <c:pt idx="138">
                  <c:v>-832</c:v>
                </c:pt>
                <c:pt idx="139">
                  <c:v>-802.5</c:v>
                </c:pt>
                <c:pt idx="140">
                  <c:v>-779.5</c:v>
                </c:pt>
                <c:pt idx="141">
                  <c:v>-779</c:v>
                </c:pt>
                <c:pt idx="142">
                  <c:v>-772</c:v>
                </c:pt>
                <c:pt idx="143">
                  <c:v>-676</c:v>
                </c:pt>
                <c:pt idx="144">
                  <c:v>-667</c:v>
                </c:pt>
                <c:pt idx="145">
                  <c:v>-659.5</c:v>
                </c:pt>
                <c:pt idx="146">
                  <c:v>-594.5</c:v>
                </c:pt>
                <c:pt idx="147">
                  <c:v>-592.5</c:v>
                </c:pt>
                <c:pt idx="148">
                  <c:v>-592</c:v>
                </c:pt>
                <c:pt idx="149">
                  <c:v>-592</c:v>
                </c:pt>
                <c:pt idx="150">
                  <c:v>-577.5</c:v>
                </c:pt>
                <c:pt idx="151">
                  <c:v>57.5</c:v>
                </c:pt>
                <c:pt idx="152">
                  <c:v>59</c:v>
                </c:pt>
                <c:pt idx="153">
                  <c:v>119</c:v>
                </c:pt>
                <c:pt idx="154">
                  <c:v>119.5</c:v>
                </c:pt>
                <c:pt idx="155">
                  <c:v>193.5</c:v>
                </c:pt>
                <c:pt idx="156">
                  <c:v>193.5</c:v>
                </c:pt>
                <c:pt idx="157">
                  <c:v>194</c:v>
                </c:pt>
                <c:pt idx="158">
                  <c:v>379.5</c:v>
                </c:pt>
                <c:pt idx="159">
                  <c:v>385</c:v>
                </c:pt>
                <c:pt idx="160">
                  <c:v>468.5</c:v>
                </c:pt>
                <c:pt idx="161">
                  <c:v>476</c:v>
                </c:pt>
                <c:pt idx="162">
                  <c:v>477.5</c:v>
                </c:pt>
                <c:pt idx="163">
                  <c:v>482</c:v>
                </c:pt>
                <c:pt idx="164">
                  <c:v>484.5</c:v>
                </c:pt>
                <c:pt idx="165">
                  <c:v>535.5</c:v>
                </c:pt>
                <c:pt idx="166">
                  <c:v>535.5</c:v>
                </c:pt>
                <c:pt idx="167">
                  <c:v>543.5</c:v>
                </c:pt>
                <c:pt idx="168">
                  <c:v>549.5</c:v>
                </c:pt>
                <c:pt idx="169">
                  <c:v>550</c:v>
                </c:pt>
                <c:pt idx="170">
                  <c:v>550.5</c:v>
                </c:pt>
                <c:pt idx="171">
                  <c:v>563.5</c:v>
                </c:pt>
                <c:pt idx="172">
                  <c:v>655</c:v>
                </c:pt>
                <c:pt idx="173">
                  <c:v>662.5</c:v>
                </c:pt>
                <c:pt idx="174">
                  <c:v>668</c:v>
                </c:pt>
                <c:pt idx="175">
                  <c:v>670</c:v>
                </c:pt>
                <c:pt idx="176">
                  <c:v>721.5</c:v>
                </c:pt>
                <c:pt idx="177">
                  <c:v>759</c:v>
                </c:pt>
                <c:pt idx="178">
                  <c:v>927.5</c:v>
                </c:pt>
                <c:pt idx="179">
                  <c:v>1003.5</c:v>
                </c:pt>
                <c:pt idx="180">
                  <c:v>1025</c:v>
                </c:pt>
                <c:pt idx="181">
                  <c:v>1082</c:v>
                </c:pt>
                <c:pt idx="182">
                  <c:v>1082.5</c:v>
                </c:pt>
                <c:pt idx="183">
                  <c:v>1093</c:v>
                </c:pt>
                <c:pt idx="184">
                  <c:v>1096.5</c:v>
                </c:pt>
                <c:pt idx="185">
                  <c:v>1096.5</c:v>
                </c:pt>
                <c:pt idx="186">
                  <c:v>1096.5</c:v>
                </c:pt>
                <c:pt idx="187">
                  <c:v>1166</c:v>
                </c:pt>
                <c:pt idx="188">
                  <c:v>1172</c:v>
                </c:pt>
                <c:pt idx="189">
                  <c:v>1172</c:v>
                </c:pt>
                <c:pt idx="190">
                  <c:v>1172</c:v>
                </c:pt>
                <c:pt idx="191">
                  <c:v>1178.5</c:v>
                </c:pt>
                <c:pt idx="192">
                  <c:v>1178.5</c:v>
                </c:pt>
                <c:pt idx="193">
                  <c:v>1178.5</c:v>
                </c:pt>
                <c:pt idx="194">
                  <c:v>1179</c:v>
                </c:pt>
                <c:pt idx="195">
                  <c:v>1179</c:v>
                </c:pt>
                <c:pt idx="196">
                  <c:v>1179</c:v>
                </c:pt>
                <c:pt idx="197">
                  <c:v>1182</c:v>
                </c:pt>
                <c:pt idx="198">
                  <c:v>1258</c:v>
                </c:pt>
                <c:pt idx="199">
                  <c:v>1284</c:v>
                </c:pt>
                <c:pt idx="200">
                  <c:v>1362</c:v>
                </c:pt>
                <c:pt idx="201">
                  <c:v>1429</c:v>
                </c:pt>
                <c:pt idx="202">
                  <c:v>1910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3.9450000622309744E-4</c:v>
                </c:pt>
                <c:pt idx="153">
                  <c:v>-1.1690000028465874E-3</c:v>
                </c:pt>
                <c:pt idx="155">
                  <c:v>-8.684999993420206E-4</c:v>
                </c:pt>
                <c:pt idx="162">
                  <c:v>2.5475000002188608E-3</c:v>
                </c:pt>
                <c:pt idx="164">
                  <c:v>2.5905000002239831E-3</c:v>
                </c:pt>
                <c:pt idx="172">
                  <c:v>6.6949999963981099E-3</c:v>
                </c:pt>
                <c:pt idx="173">
                  <c:v>7.4125000028288923E-3</c:v>
                </c:pt>
                <c:pt idx="174">
                  <c:v>7.5320000032661483E-3</c:v>
                </c:pt>
                <c:pt idx="175">
                  <c:v>7.3300000003655441E-3</c:v>
                </c:pt>
                <c:pt idx="176">
                  <c:v>9.3035000027157366E-3</c:v>
                </c:pt>
                <c:pt idx="177">
                  <c:v>1.0091000003740191E-2</c:v>
                </c:pt>
                <c:pt idx="178">
                  <c:v>1.8297499998880085E-2</c:v>
                </c:pt>
                <c:pt idx="181">
                  <c:v>2.5117999786743894E-2</c:v>
                </c:pt>
                <c:pt idx="182">
                  <c:v>2.3292499812669121E-2</c:v>
                </c:pt>
                <c:pt idx="183">
                  <c:v>2.555700000084471E-2</c:v>
                </c:pt>
                <c:pt idx="187">
                  <c:v>2.533400000538677E-2</c:v>
                </c:pt>
                <c:pt idx="197">
                  <c:v>2.9417999998258892E-2</c:v>
                </c:pt>
                <c:pt idx="198">
                  <c:v>3.0342000005475711E-2</c:v>
                </c:pt>
                <c:pt idx="199">
                  <c:v>3.0716000001120847E-2</c:v>
                </c:pt>
                <c:pt idx="200">
                  <c:v>3.1538000002910849E-2</c:v>
                </c:pt>
                <c:pt idx="201">
                  <c:v>3.1420999999681953E-2</c:v>
                </c:pt>
                <c:pt idx="202">
                  <c:v>3.109000000404194E-2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B-4DC2-99EF-B748FBBE7108}"/>
            </c:ext>
          </c:extLst>
        </c:ser>
        <c:ser>
          <c:idx val="7"/>
          <c:order val="3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1.3455938645835708E-2</c:v>
                </c:pt>
                <c:pt idx="1">
                  <c:v>1.3100317233188687E-2</c:v>
                </c:pt>
                <c:pt idx="2">
                  <c:v>1.1851853510610938E-2</c:v>
                </c:pt>
                <c:pt idx="3">
                  <c:v>1.0042994008779914E-2</c:v>
                </c:pt>
                <c:pt idx="4">
                  <c:v>7.9389854273586892E-3</c:v>
                </c:pt>
                <c:pt idx="5">
                  <c:v>5.7310039344414037E-3</c:v>
                </c:pt>
                <c:pt idx="6">
                  <c:v>3.5552201604959551E-3</c:v>
                </c:pt>
                <c:pt idx="7">
                  <c:v>1.5117018160854061E-3</c:v>
                </c:pt>
                <c:pt idx="8">
                  <c:v>-3.2186716261500565E-4</c:v>
                </c:pt>
                <c:pt idx="9">
                  <c:v>-1.881003632333865E-3</c:v>
                </c:pt>
                <c:pt idx="10">
                  <c:v>-3.108215504042988E-3</c:v>
                </c:pt>
                <c:pt idx="11">
                  <c:v>-3.94867833478339E-3</c:v>
                </c:pt>
                <c:pt idx="12">
                  <c:v>-4.3474223206921604E-3</c:v>
                </c:pt>
                <c:pt idx="13">
                  <c:v>-4.24807257740105E-3</c:v>
                </c:pt>
                <c:pt idx="14">
                  <c:v>-3.5939180266772825E-3</c:v>
                </c:pt>
                <c:pt idx="15">
                  <c:v>-2.3339885583136943E-3</c:v>
                </c:pt>
                <c:pt idx="16">
                  <c:v>-4.4049099582049679E-4</c:v>
                </c:pt>
                <c:pt idx="17">
                  <c:v>2.049898158983687E-3</c:v>
                </c:pt>
                <c:pt idx="18">
                  <c:v>4.9556859690502294E-3</c:v>
                </c:pt>
                <c:pt idx="19">
                  <c:v>7.8529625540407766E-3</c:v>
                </c:pt>
                <c:pt idx="20">
                  <c:v>1.011089657392493E-2</c:v>
                </c:pt>
                <c:pt idx="21">
                  <c:v>1.1218688947509157E-2</c:v>
                </c:pt>
                <c:pt idx="22">
                  <c:v>1.1098466692031017E-2</c:v>
                </c:pt>
                <c:pt idx="23">
                  <c:v>1.0011055087240667E-2</c:v>
                </c:pt>
                <c:pt idx="24">
                  <c:v>8.2950920502008196E-3</c:v>
                </c:pt>
                <c:pt idx="25">
                  <c:v>6.232951943613417E-3</c:v>
                </c:pt>
                <c:pt idx="26">
                  <c:v>4.0305897338488049E-3</c:v>
                </c:pt>
                <c:pt idx="27">
                  <c:v>1.8343993279541725E-3</c:v>
                </c:pt>
                <c:pt idx="28">
                  <c:v>-2.4903560638797834E-4</c:v>
                </c:pt>
                <c:pt idx="29">
                  <c:v>-2.1380674895684812E-3</c:v>
                </c:pt>
                <c:pt idx="30">
                  <c:v>-3.7659456411011155E-3</c:v>
                </c:pt>
                <c:pt idx="31">
                  <c:v>-5.0740781416054957E-3</c:v>
                </c:pt>
                <c:pt idx="32">
                  <c:v>-6.0073494544588026E-3</c:v>
                </c:pt>
                <c:pt idx="33">
                  <c:v>-6.5109866867245677E-3</c:v>
                </c:pt>
                <c:pt idx="34">
                  <c:v>-6.5289343912724208E-3</c:v>
                </c:pt>
                <c:pt idx="35">
                  <c:v>-6.0042758446931469E-3</c:v>
                </c:pt>
                <c:pt idx="36">
                  <c:v>-4.8838392048872453E-3</c:v>
                </c:pt>
                <c:pt idx="37">
                  <c:v>-3.1323408682522942E-3</c:v>
                </c:pt>
                <c:pt idx="38">
                  <c:v>-7.6706637343757801E-4</c:v>
                </c:pt>
                <c:pt idx="39">
                  <c:v>2.0709212788451612E-3</c:v>
                </c:pt>
                <c:pt idx="40">
                  <c:v>5.0158550671007976E-3</c:v>
                </c:pt>
                <c:pt idx="41">
                  <c:v>7.4638774967603566E-3</c:v>
                </c:pt>
                <c:pt idx="42">
                  <c:v>8.8415647155570248E-3</c:v>
                </c:pt>
                <c:pt idx="43">
                  <c:v>8.9702832511097882E-3</c:v>
                </c:pt>
                <c:pt idx="44">
                  <c:v>8.0604789751565556E-3</c:v>
                </c:pt>
                <c:pt idx="45">
                  <c:v>6.4508621544559332E-3</c:v>
                </c:pt>
                <c:pt idx="46">
                  <c:v>4.4402981371331552E-3</c:v>
                </c:pt>
                <c:pt idx="47">
                  <c:v>2.2504338022141411E-3</c:v>
                </c:pt>
                <c:pt idx="48">
                  <c:v>3.8845089122209394E-5</c:v>
                </c:pt>
                <c:pt idx="49">
                  <c:v>-2.0806641489041237E-3</c:v>
                </c:pt>
                <c:pt idx="50">
                  <c:v>-4.0220122084296374E-3</c:v>
                </c:pt>
                <c:pt idx="51">
                  <c:v>-5.715865651609588E-3</c:v>
                </c:pt>
                <c:pt idx="52">
                  <c:v>-7.1023119096558776E-3</c:v>
                </c:pt>
                <c:pt idx="53">
                  <c:v>-8.1257956155184104E-3</c:v>
                </c:pt>
                <c:pt idx="54">
                  <c:v>-8.7316621236455446E-3</c:v>
                </c:pt>
                <c:pt idx="55">
                  <c:v>-8.8641881150194318E-3</c:v>
                </c:pt>
                <c:pt idx="56">
                  <c:v>-8.4664511551525209E-3</c:v>
                </c:pt>
                <c:pt idx="57">
                  <c:v>-7.483709430450145E-3</c:v>
                </c:pt>
                <c:pt idx="58">
                  <c:v>-5.8747674478347956E-3</c:v>
                </c:pt>
                <c:pt idx="59">
                  <c:v>-3.640879558211063E-3</c:v>
                </c:pt>
                <c:pt idx="60">
                  <c:v>-8.8787137101507059E-4</c:v>
                </c:pt>
                <c:pt idx="61">
                  <c:v>2.0749426311618786E-3</c:v>
                </c:pt>
                <c:pt idx="62">
                  <c:v>4.6840609157605077E-3</c:v>
                </c:pt>
                <c:pt idx="63">
                  <c:v>6.3233099886680017E-3</c:v>
                </c:pt>
                <c:pt idx="64">
                  <c:v>6.7121776866020432E-3</c:v>
                </c:pt>
                <c:pt idx="65">
                  <c:v>5.9966903329883841E-3</c:v>
                </c:pt>
                <c:pt idx="66">
                  <c:v>4.5077114393128918E-3</c:v>
                </c:pt>
                <c:pt idx="67">
                  <c:v>2.5591858977748053E-3</c:v>
                </c:pt>
                <c:pt idx="68">
                  <c:v>3.8922579843103655E-4</c:v>
                </c:pt>
                <c:pt idx="69">
                  <c:v>-1.8324145737921228E-3</c:v>
                </c:pt>
                <c:pt idx="70">
                  <c:v>-3.9839487109126987E-3</c:v>
                </c:pt>
                <c:pt idx="71">
                  <c:v>-5.9743456388389876E-3</c:v>
                </c:pt>
                <c:pt idx="72">
                  <c:v>-7.7313465898422497E-3</c:v>
                </c:pt>
                <c:pt idx="73">
                  <c:v>-9.1934800346750688E-3</c:v>
                </c:pt>
                <c:pt idx="74">
                  <c:v>-1.030458688381896E-2</c:v>
                </c:pt>
                <c:pt idx="75">
                  <c:v>-1.1010036328095732E-2</c:v>
                </c:pt>
                <c:pt idx="76">
                  <c:v>-1.1254425395143363E-2</c:v>
                </c:pt>
                <c:pt idx="77">
                  <c:v>-1.0980970719606782E-2</c:v>
                </c:pt>
                <c:pt idx="78">
                  <c:v>-1.0133866115180652E-2</c:v>
                </c:pt>
                <c:pt idx="79">
                  <c:v>-8.667313452052211E-3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B-4DC2-99EF-B748FBB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84504"/>
        <c:axId val="1"/>
      </c:scatterChart>
      <c:valAx>
        <c:axId val="713584504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09278987185427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58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98354617437522"/>
          <c:y val="0.92774687846100157"/>
          <c:w val="0.39831968062815681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36762225969644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5384663538735535"/>
          <c:w val="0.8077571669477234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9-4A51-9775-726A1D25FD3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plus>
            <c:min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A!$I$21:$I$971</c:f>
              <c:numCache>
                <c:formatCode>General</c:formatCode>
                <c:ptCount val="951"/>
                <c:pt idx="5">
                  <c:v>7.3500000144122168E-4</c:v>
                </c:pt>
                <c:pt idx="8">
                  <c:v>-9.5000000146683306E-4</c:v>
                </c:pt>
                <c:pt idx="9">
                  <c:v>-6.1875000028521754E-3</c:v>
                </c:pt>
                <c:pt idx="10">
                  <c:v>6.6000000006170012E-3</c:v>
                </c:pt>
                <c:pt idx="11">
                  <c:v>-2.7475000024423935E-3</c:v>
                </c:pt>
                <c:pt idx="16">
                  <c:v>4.8500000411877409E-4</c:v>
                </c:pt>
                <c:pt idx="19">
                  <c:v>-2.6399999995192047E-2</c:v>
                </c:pt>
                <c:pt idx="21">
                  <c:v>-7.1050000042305328E-3</c:v>
                </c:pt>
                <c:pt idx="22">
                  <c:v>-2.9569999998784624E-2</c:v>
                </c:pt>
                <c:pt idx="23">
                  <c:v>-2.0612499996786937E-2</c:v>
                </c:pt>
                <c:pt idx="24">
                  <c:v>-2.9782499994325917E-2</c:v>
                </c:pt>
                <c:pt idx="25">
                  <c:v>-3.1129999995755497E-2</c:v>
                </c:pt>
                <c:pt idx="26">
                  <c:v>6.5224999998463318E-3</c:v>
                </c:pt>
                <c:pt idx="27">
                  <c:v>-1.8994999998540152E-2</c:v>
                </c:pt>
                <c:pt idx="28">
                  <c:v>-3.5342499999387655E-2</c:v>
                </c:pt>
                <c:pt idx="29">
                  <c:v>-2.9342499998165295E-2</c:v>
                </c:pt>
                <c:pt idx="30">
                  <c:v>-1.2342499998339918E-2</c:v>
                </c:pt>
                <c:pt idx="31">
                  <c:v>-3.0037500000617001E-2</c:v>
                </c:pt>
                <c:pt idx="32">
                  <c:v>-5.1254999998491257E-2</c:v>
                </c:pt>
                <c:pt idx="33">
                  <c:v>-3.6984999998821877E-2</c:v>
                </c:pt>
                <c:pt idx="34">
                  <c:v>-3.0332499998621643E-2</c:v>
                </c:pt>
                <c:pt idx="35">
                  <c:v>-2.4850000001606531E-2</c:v>
                </c:pt>
                <c:pt idx="36">
                  <c:v>-1.0849999998754356E-2</c:v>
                </c:pt>
                <c:pt idx="37">
                  <c:v>-5.6892500004323665E-2</c:v>
                </c:pt>
                <c:pt idx="38">
                  <c:v>-2.3410000001604203E-2</c:v>
                </c:pt>
                <c:pt idx="39">
                  <c:v>-5.4622499999823049E-2</c:v>
                </c:pt>
                <c:pt idx="40">
                  <c:v>-3.7762500003736932E-2</c:v>
                </c:pt>
                <c:pt idx="41">
                  <c:v>-3.7110000004759058E-2</c:v>
                </c:pt>
                <c:pt idx="42">
                  <c:v>-4.597500000090804E-2</c:v>
                </c:pt>
                <c:pt idx="43">
                  <c:v>-4.0974999996251427E-2</c:v>
                </c:pt>
                <c:pt idx="44">
                  <c:v>-3.5365000003366731E-2</c:v>
                </c:pt>
                <c:pt idx="45">
                  <c:v>-3.005249999841908E-2</c:v>
                </c:pt>
                <c:pt idx="46">
                  <c:v>-4.439999999885913E-2</c:v>
                </c:pt>
                <c:pt idx="47">
                  <c:v>-5.0477499993576203E-2</c:v>
                </c:pt>
                <c:pt idx="48">
                  <c:v>-4.9477499997010455E-2</c:v>
                </c:pt>
                <c:pt idx="49">
                  <c:v>-3.9887499995529652E-2</c:v>
                </c:pt>
                <c:pt idx="50">
                  <c:v>-4.0277499996591359E-2</c:v>
                </c:pt>
                <c:pt idx="51">
                  <c:v>-2.8270000002521556E-2</c:v>
                </c:pt>
                <c:pt idx="52">
                  <c:v>-2.6270000002114102E-2</c:v>
                </c:pt>
                <c:pt idx="53">
                  <c:v>-2.4660000002768356E-2</c:v>
                </c:pt>
                <c:pt idx="54">
                  <c:v>-4.6829999999317806E-2</c:v>
                </c:pt>
                <c:pt idx="55">
                  <c:v>-4.4829999998910353E-2</c:v>
                </c:pt>
                <c:pt idx="56">
                  <c:v>-4.3829999995068647E-2</c:v>
                </c:pt>
                <c:pt idx="57">
                  <c:v>-4.0829999998095445E-2</c:v>
                </c:pt>
                <c:pt idx="58">
                  <c:v>-3.982999999425374E-2</c:v>
                </c:pt>
                <c:pt idx="59">
                  <c:v>-3.0829999996058177E-2</c:v>
                </c:pt>
                <c:pt idx="60">
                  <c:v>-3.1177500000922009E-2</c:v>
                </c:pt>
                <c:pt idx="61">
                  <c:v>-4.25249999971129E-2</c:v>
                </c:pt>
                <c:pt idx="62">
                  <c:v>-4.7220000000379514E-2</c:v>
                </c:pt>
                <c:pt idx="63">
                  <c:v>-2.4347500002477318E-2</c:v>
                </c:pt>
                <c:pt idx="64">
                  <c:v>-4.9042499995266553E-2</c:v>
                </c:pt>
                <c:pt idx="65">
                  <c:v>-4.3042499994044192E-2</c:v>
                </c:pt>
                <c:pt idx="66">
                  <c:v>-4.8255000001518056E-2</c:v>
                </c:pt>
                <c:pt idx="67">
                  <c:v>-3.229750000173226E-2</c:v>
                </c:pt>
                <c:pt idx="68">
                  <c:v>-5.2120000000286382E-2</c:v>
                </c:pt>
                <c:pt idx="69">
                  <c:v>-4.7119999995629769E-2</c:v>
                </c:pt>
                <c:pt idx="70">
                  <c:v>-4.011999999784166E-2</c:v>
                </c:pt>
                <c:pt idx="71">
                  <c:v>-3.9119999993999954E-2</c:v>
                </c:pt>
                <c:pt idx="72">
                  <c:v>-3.3120000000053551E-2</c:v>
                </c:pt>
                <c:pt idx="73">
                  <c:v>-4.8467499997059349E-2</c:v>
                </c:pt>
                <c:pt idx="74">
                  <c:v>-4.7467500000493601E-2</c:v>
                </c:pt>
                <c:pt idx="75">
                  <c:v>-5.3877500002272427E-2</c:v>
                </c:pt>
                <c:pt idx="76">
                  <c:v>-5.2607499994337559E-2</c:v>
                </c:pt>
                <c:pt idx="77">
                  <c:v>-5.0607499993930105E-2</c:v>
                </c:pt>
                <c:pt idx="78">
                  <c:v>-4.9607499997364357E-2</c:v>
                </c:pt>
                <c:pt idx="79">
                  <c:v>-4.3607499996141996E-2</c:v>
                </c:pt>
                <c:pt idx="80">
                  <c:v>-5.9997499993187375E-2</c:v>
                </c:pt>
                <c:pt idx="81">
                  <c:v>-5.2472499999566935E-2</c:v>
                </c:pt>
                <c:pt idx="82">
                  <c:v>-3.6820000001171138E-2</c:v>
                </c:pt>
                <c:pt idx="83">
                  <c:v>-4.9245000001974404E-2</c:v>
                </c:pt>
                <c:pt idx="84">
                  <c:v>-4.8762500002339948E-2</c:v>
                </c:pt>
                <c:pt idx="85">
                  <c:v>-4.7762499998498242E-2</c:v>
                </c:pt>
                <c:pt idx="86">
                  <c:v>-4.9457499997515697E-2</c:v>
                </c:pt>
                <c:pt idx="88">
                  <c:v>-4.1717500003869645E-2</c:v>
                </c:pt>
                <c:pt idx="89">
                  <c:v>-5.3887499998381827E-2</c:v>
                </c:pt>
                <c:pt idx="90">
                  <c:v>-4.2929999995976686E-2</c:v>
                </c:pt>
                <c:pt idx="91">
                  <c:v>-5.0752499999362044E-2</c:v>
                </c:pt>
                <c:pt idx="92">
                  <c:v>-6.2317500000062864E-2</c:v>
                </c:pt>
                <c:pt idx="95">
                  <c:v>-4.7955000001820736E-2</c:v>
                </c:pt>
                <c:pt idx="97">
                  <c:v>1.4682499997434206E-2</c:v>
                </c:pt>
                <c:pt idx="98">
                  <c:v>-5.7059999999182764E-2</c:v>
                </c:pt>
                <c:pt idx="100">
                  <c:v>-5.1127500002621673E-2</c:v>
                </c:pt>
                <c:pt idx="102">
                  <c:v>-4.8374999998486601E-2</c:v>
                </c:pt>
                <c:pt idx="103">
                  <c:v>-4.6374999998079147E-2</c:v>
                </c:pt>
                <c:pt idx="104">
                  <c:v>-3.5374999999476131E-2</c:v>
                </c:pt>
                <c:pt idx="105">
                  <c:v>-4.8074999998789281E-2</c:v>
                </c:pt>
                <c:pt idx="109">
                  <c:v>-4.9542499997187406E-2</c:v>
                </c:pt>
                <c:pt idx="110">
                  <c:v>-5.5889999995997641E-2</c:v>
                </c:pt>
                <c:pt idx="111">
                  <c:v>-5.9832499995536637E-2</c:v>
                </c:pt>
                <c:pt idx="113">
                  <c:v>-6.1795000001438893E-2</c:v>
                </c:pt>
                <c:pt idx="114">
                  <c:v>-6.1880000001110602E-2</c:v>
                </c:pt>
                <c:pt idx="115">
                  <c:v>-7.4432499997783452E-2</c:v>
                </c:pt>
                <c:pt idx="116">
                  <c:v>-6.3784999998460989E-2</c:v>
                </c:pt>
                <c:pt idx="117">
                  <c:v>-6.1132499999075662E-2</c:v>
                </c:pt>
                <c:pt idx="118">
                  <c:v>-6.4174999999522697E-2</c:v>
                </c:pt>
                <c:pt idx="119">
                  <c:v>-5.3677500000048894E-2</c:v>
                </c:pt>
                <c:pt idx="120">
                  <c:v>-6.1334999998507556E-2</c:v>
                </c:pt>
                <c:pt idx="121">
                  <c:v>-7.3682499998540152E-2</c:v>
                </c:pt>
                <c:pt idx="122">
                  <c:v>-5.2667500000097789E-2</c:v>
                </c:pt>
                <c:pt idx="123">
                  <c:v>-1.6629999998258427E-2</c:v>
                </c:pt>
                <c:pt idx="124">
                  <c:v>-3.8425000020652078E-3</c:v>
                </c:pt>
                <c:pt idx="125">
                  <c:v>-1.0190000000875443E-2</c:v>
                </c:pt>
                <c:pt idx="126">
                  <c:v>-6.377500000235159E-2</c:v>
                </c:pt>
                <c:pt idx="128">
                  <c:v>0</c:v>
                </c:pt>
                <c:pt idx="129">
                  <c:v>-3.7764999993669335E-2</c:v>
                </c:pt>
                <c:pt idx="133">
                  <c:v>-6.1357499995210674E-2</c:v>
                </c:pt>
                <c:pt idx="134">
                  <c:v>-7.6527500001247972E-2</c:v>
                </c:pt>
                <c:pt idx="135">
                  <c:v>-7.2527500000433065E-2</c:v>
                </c:pt>
                <c:pt idx="136">
                  <c:v>-5.6875000002037268E-2</c:v>
                </c:pt>
                <c:pt idx="137">
                  <c:v>-5.89099999924656E-2</c:v>
                </c:pt>
                <c:pt idx="138">
                  <c:v>-5.89099999924656E-2</c:v>
                </c:pt>
                <c:pt idx="140">
                  <c:v>-6.9397500003105961E-2</c:v>
                </c:pt>
                <c:pt idx="144">
                  <c:v>-6.9584999997459818E-2</c:v>
                </c:pt>
                <c:pt idx="145">
                  <c:v>-6.7797499999869615E-2</c:v>
                </c:pt>
                <c:pt idx="147">
                  <c:v>-7.8362499996728729E-2</c:v>
                </c:pt>
                <c:pt idx="148">
                  <c:v>-7.4710000000777654E-2</c:v>
                </c:pt>
                <c:pt idx="149">
                  <c:v>-7.0709999999962747E-2</c:v>
                </c:pt>
                <c:pt idx="150">
                  <c:v>-7.3787499997706618E-2</c:v>
                </c:pt>
                <c:pt idx="181">
                  <c:v>-0.12121750005462673</c:v>
                </c:pt>
                <c:pt idx="182">
                  <c:v>-0.12121750005462673</c:v>
                </c:pt>
                <c:pt idx="183">
                  <c:v>-0.12121749999641906</c:v>
                </c:pt>
                <c:pt idx="185">
                  <c:v>-0.12069000012706965</c:v>
                </c:pt>
                <c:pt idx="186">
                  <c:v>-0.12069000012706965</c:v>
                </c:pt>
                <c:pt idx="187">
                  <c:v>-0.12068999999610242</c:v>
                </c:pt>
                <c:pt idx="188">
                  <c:v>-0.13420749999204418</c:v>
                </c:pt>
                <c:pt idx="189">
                  <c:v>-0.13420749992656056</c:v>
                </c:pt>
                <c:pt idx="190">
                  <c:v>-0.13420749992656056</c:v>
                </c:pt>
                <c:pt idx="191">
                  <c:v>-0.12655500021355692</c:v>
                </c:pt>
                <c:pt idx="192">
                  <c:v>-0.12655500021355692</c:v>
                </c:pt>
                <c:pt idx="193">
                  <c:v>-0.12655500000255415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9-4A51-9775-726A1D25FD3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A!$J$21:$J$971</c:f>
              <c:numCache>
                <c:formatCode>General</c:formatCode>
                <c:ptCount val="951"/>
                <c:pt idx="0">
                  <c:v>6.7885000000387663E-2</c:v>
                </c:pt>
                <c:pt idx="1">
                  <c:v>6.8037500001082662E-2</c:v>
                </c:pt>
                <c:pt idx="2">
                  <c:v>0</c:v>
                </c:pt>
                <c:pt idx="3">
                  <c:v>-1.475000026402995E-4</c:v>
                </c:pt>
                <c:pt idx="4">
                  <c:v>-4.5999999565538019E-4</c:v>
                </c:pt>
                <c:pt idx="6">
                  <c:v>-1.007500002742745E-3</c:v>
                </c:pt>
                <c:pt idx="7">
                  <c:v>-1.2900000001536682E-3</c:v>
                </c:pt>
                <c:pt idx="12">
                  <c:v>-1.7399999996996485E-3</c:v>
                </c:pt>
                <c:pt idx="13">
                  <c:v>-3.3699999985401519E-3</c:v>
                </c:pt>
                <c:pt idx="14">
                  <c:v>-3.0174999992595986E-3</c:v>
                </c:pt>
                <c:pt idx="15">
                  <c:v>-5.2649999997811392E-3</c:v>
                </c:pt>
                <c:pt idx="17">
                  <c:v>-7.7925000005052425E-3</c:v>
                </c:pt>
                <c:pt idx="18">
                  <c:v>-7.692500003031455E-3</c:v>
                </c:pt>
                <c:pt idx="20">
                  <c:v>-1.8120000000635628E-2</c:v>
                </c:pt>
                <c:pt idx="87">
                  <c:v>-4.3144999996002298E-2</c:v>
                </c:pt>
                <c:pt idx="93">
                  <c:v>-4.8589999998512212E-2</c:v>
                </c:pt>
                <c:pt idx="94">
                  <c:v>-4.7437499997613486E-2</c:v>
                </c:pt>
                <c:pt idx="96">
                  <c:v>-5.5270000004384201E-2</c:v>
                </c:pt>
                <c:pt idx="99">
                  <c:v>-5.5402500001946464E-2</c:v>
                </c:pt>
                <c:pt idx="101">
                  <c:v>-5.9562499998719431E-2</c:v>
                </c:pt>
                <c:pt idx="106">
                  <c:v>-6.0969999998633284E-2</c:v>
                </c:pt>
                <c:pt idx="107">
                  <c:v>-6.0917499999050051E-2</c:v>
                </c:pt>
                <c:pt idx="108">
                  <c:v>-6.1099999998987187E-2</c:v>
                </c:pt>
                <c:pt idx="112">
                  <c:v>-6.1812499996449333E-2</c:v>
                </c:pt>
                <c:pt idx="127">
                  <c:v>-6.1692499999480788E-2</c:v>
                </c:pt>
                <c:pt idx="130">
                  <c:v>-6.4512500001001172E-2</c:v>
                </c:pt>
                <c:pt idx="131">
                  <c:v>-6.4312500006053597E-2</c:v>
                </c:pt>
                <c:pt idx="141">
                  <c:v>-6.7045000003417954E-2</c:v>
                </c:pt>
                <c:pt idx="142">
                  <c:v>-6.7810000000463333E-2</c:v>
                </c:pt>
                <c:pt idx="143">
                  <c:v>-7.4430000000575092E-2</c:v>
                </c:pt>
                <c:pt idx="146">
                  <c:v>-7.1872499996970873E-2</c:v>
                </c:pt>
                <c:pt idx="154">
                  <c:v>-0.10920249999617226</c:v>
                </c:pt>
                <c:pt idx="156">
                  <c:v>-0.11043249999784166</c:v>
                </c:pt>
                <c:pt idx="157">
                  <c:v>-0.11067999999795575</c:v>
                </c:pt>
                <c:pt idx="158">
                  <c:v>-0.1175024999974994</c:v>
                </c:pt>
                <c:pt idx="159">
                  <c:v>-0.11632499999541324</c:v>
                </c:pt>
                <c:pt idx="160">
                  <c:v>-0.1195575000019744</c:v>
                </c:pt>
                <c:pt idx="161">
                  <c:v>-0.12006999999721302</c:v>
                </c:pt>
                <c:pt idx="163">
                  <c:v>-0.11944000000221422</c:v>
                </c:pt>
                <c:pt idx="165">
                  <c:v>-0.12372250000044005</c:v>
                </c:pt>
                <c:pt idx="166">
                  <c:v>-0.12192250000225613</c:v>
                </c:pt>
                <c:pt idx="167">
                  <c:v>-0.12188249999599066</c:v>
                </c:pt>
                <c:pt idx="168">
                  <c:v>-0.12165249999816297</c:v>
                </c:pt>
                <c:pt idx="169">
                  <c:v>-0.12180000000080327</c:v>
                </c:pt>
                <c:pt idx="170">
                  <c:v>-0.11914749999414198</c:v>
                </c:pt>
                <c:pt idx="171">
                  <c:v>-0.12098250000417465</c:v>
                </c:pt>
                <c:pt idx="179">
                  <c:v>-0.12448249999579275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9-4A51-9775-726A1D25FD3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A!$K$21:$K$971</c:f>
              <c:numCache>
                <c:formatCode>General</c:formatCode>
                <c:ptCount val="951"/>
                <c:pt idx="132">
                  <c:v>-6.0297499992884696E-2</c:v>
                </c:pt>
                <c:pt idx="153">
                  <c:v>-0.10755500000232132</c:v>
                </c:pt>
                <c:pt idx="155">
                  <c:v>-0.11053249999531545</c:v>
                </c:pt>
                <c:pt idx="162">
                  <c:v>-0.119612499998766</c:v>
                </c:pt>
                <c:pt idx="164">
                  <c:v>-0.11987749999389052</c:v>
                </c:pt>
                <c:pt idx="172">
                  <c:v>-0.12327499999810243</c:v>
                </c:pt>
                <c:pt idx="173">
                  <c:v>-0.12288749999424908</c:v>
                </c:pt>
                <c:pt idx="174">
                  <c:v>-0.12300999999570195</c:v>
                </c:pt>
                <c:pt idx="175">
                  <c:v>-0.12329999999928987</c:v>
                </c:pt>
                <c:pt idx="176">
                  <c:v>-0.12359250000008615</c:v>
                </c:pt>
                <c:pt idx="177">
                  <c:v>-0.12445499999739695</c:v>
                </c:pt>
                <c:pt idx="178">
                  <c:v>-0.12366250000195578</c:v>
                </c:pt>
                <c:pt idx="184">
                  <c:v>-0.127119999997376</c:v>
                </c:pt>
                <c:pt idx="194">
                  <c:v>-0.12368500000593485</c:v>
                </c:pt>
                <c:pt idx="195">
                  <c:v>-0.12374000000272645</c:v>
                </c:pt>
                <c:pt idx="196">
                  <c:v>-0.12615999999252381</c:v>
                </c:pt>
                <c:pt idx="197">
                  <c:v>-0.12954000000172528</c:v>
                </c:pt>
                <c:pt idx="198">
                  <c:v>-0.12692999999853782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9-4A51-9775-726A1D25FD3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9-4A51-9775-726A1D25FD3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9-4A51-9775-726A1D25FD3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9-4A51-9775-726A1D25FD3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A!$O$21:$O$971</c:f>
              <c:numCache>
                <c:formatCode>General</c:formatCode>
                <c:ptCount val="951"/>
                <c:pt idx="105">
                  <c:v>-0.1059674974189964</c:v>
                </c:pt>
                <c:pt idx="113">
                  <c:v>-0.1066909366120454</c:v>
                </c:pt>
                <c:pt idx="115">
                  <c:v>-0.10686049267291625</c:v>
                </c:pt>
                <c:pt idx="117">
                  <c:v>-0.10731264216857188</c:v>
                </c:pt>
                <c:pt idx="126">
                  <c:v>-0.10943397688568951</c:v>
                </c:pt>
                <c:pt idx="127">
                  <c:v>-0.10948295974771886</c:v>
                </c:pt>
                <c:pt idx="132">
                  <c:v>-0.11022900641555064</c:v>
                </c:pt>
                <c:pt idx="133">
                  <c:v>-0.11074144251062701</c:v>
                </c:pt>
                <c:pt idx="134">
                  <c:v>-0.11078665746019258</c:v>
                </c:pt>
                <c:pt idx="135">
                  <c:v>-0.11078665746019258</c:v>
                </c:pt>
                <c:pt idx="136">
                  <c:v>-0.11079042537265638</c:v>
                </c:pt>
                <c:pt idx="137">
                  <c:v>-0.11088839109671508</c:v>
                </c:pt>
                <c:pt idx="138">
                  <c:v>-0.11088839109671508</c:v>
                </c:pt>
                <c:pt idx="139">
                  <c:v>-0.1111106979320791</c:v>
                </c:pt>
                <c:pt idx="140">
                  <c:v>-0.11128402190541375</c:v>
                </c:pt>
                <c:pt idx="141">
                  <c:v>-0.11128778981787756</c:v>
                </c:pt>
                <c:pt idx="142">
                  <c:v>-0.11134054059237071</c:v>
                </c:pt>
                <c:pt idx="143">
                  <c:v>-0.11206397978541971</c:v>
                </c:pt>
                <c:pt idx="144">
                  <c:v>-0.11213180220976805</c:v>
                </c:pt>
                <c:pt idx="145">
                  <c:v>-0.11218832089672501</c:v>
                </c:pt>
                <c:pt idx="146">
                  <c:v>-0.1126781495170186</c:v>
                </c:pt>
                <c:pt idx="147">
                  <c:v>-0.11269322116687377</c:v>
                </c:pt>
                <c:pt idx="148">
                  <c:v>-0.11269698907933758</c:v>
                </c:pt>
                <c:pt idx="149">
                  <c:v>-0.11269698907933758</c:v>
                </c:pt>
                <c:pt idx="150">
                  <c:v>-0.11280625854078768</c:v>
                </c:pt>
                <c:pt idx="151">
                  <c:v>-0.11759150736980969</c:v>
                </c:pt>
                <c:pt idx="152">
                  <c:v>-0.11760281110720108</c:v>
                </c:pt>
                <c:pt idx="153">
                  <c:v>-0.1180549606028567</c:v>
                </c:pt>
                <c:pt idx="154">
                  <c:v>-0.1180587285153205</c:v>
                </c:pt>
                <c:pt idx="155">
                  <c:v>-0.11861637955996243</c:v>
                </c:pt>
                <c:pt idx="156">
                  <c:v>-0.11861637955996243</c:v>
                </c:pt>
                <c:pt idx="157">
                  <c:v>-0.11862014747242623</c:v>
                </c:pt>
                <c:pt idx="158">
                  <c:v>-0.12001804299649486</c:v>
                </c:pt>
                <c:pt idx="159">
                  <c:v>-0.12005949003359663</c:v>
                </c:pt>
                <c:pt idx="160">
                  <c:v>-0.12068873141505071</c:v>
                </c:pt>
                <c:pt idx="161">
                  <c:v>-0.12074525010200765</c:v>
                </c:pt>
                <c:pt idx="162">
                  <c:v>-0.12075655383939904</c:v>
                </c:pt>
                <c:pt idx="163">
                  <c:v>-0.12079046505157322</c:v>
                </c:pt>
                <c:pt idx="164">
                  <c:v>-0.12080930461389221</c:v>
                </c:pt>
                <c:pt idx="165">
                  <c:v>-0.12119363168519948</c:v>
                </c:pt>
                <c:pt idx="166">
                  <c:v>-0.12119363168519948</c:v>
                </c:pt>
                <c:pt idx="167">
                  <c:v>-0.12125391828462023</c:v>
                </c:pt>
                <c:pt idx="168">
                  <c:v>-0.12129913323418579</c:v>
                </c:pt>
                <c:pt idx="169">
                  <c:v>-0.12130290114664959</c:v>
                </c:pt>
                <c:pt idx="170">
                  <c:v>-0.12130666905911339</c:v>
                </c:pt>
                <c:pt idx="171">
                  <c:v>-0.12140463478317211</c:v>
                </c:pt>
                <c:pt idx="172">
                  <c:v>-0.12209416276404693</c:v>
                </c:pt>
                <c:pt idx="173">
                  <c:v>-0.12215068145100388</c:v>
                </c:pt>
                <c:pt idx="174">
                  <c:v>-0.12219212848810565</c:v>
                </c:pt>
                <c:pt idx="175">
                  <c:v>-0.12220720013796084</c:v>
                </c:pt>
                <c:pt idx="176">
                  <c:v>-0.12259529512173191</c:v>
                </c:pt>
                <c:pt idx="177">
                  <c:v>-0.12287788855651667</c:v>
                </c:pt>
                <c:pt idx="178">
                  <c:v>-0.1241476750568162</c:v>
                </c:pt>
                <c:pt idx="179">
                  <c:v>-0.12472039775131333</c:v>
                </c:pt>
                <c:pt idx="180">
                  <c:v>-0.12488241798725661</c:v>
                </c:pt>
                <c:pt idx="181">
                  <c:v>-0.12542122946957956</c:v>
                </c:pt>
                <c:pt idx="182">
                  <c:v>-0.12542122946957956</c:v>
                </c:pt>
                <c:pt idx="183">
                  <c:v>-0.12542122946957956</c:v>
                </c:pt>
                <c:pt idx="184">
                  <c:v>-0.12594496930204729</c:v>
                </c:pt>
                <c:pt idx="185">
                  <c:v>-0.12599018425161287</c:v>
                </c:pt>
                <c:pt idx="186">
                  <c:v>-0.12599018425161287</c:v>
                </c:pt>
                <c:pt idx="187">
                  <c:v>-0.12599018425161287</c:v>
                </c:pt>
                <c:pt idx="188">
                  <c:v>-0.12603916711364224</c:v>
                </c:pt>
                <c:pt idx="189">
                  <c:v>-0.12603916711364224</c:v>
                </c:pt>
                <c:pt idx="190">
                  <c:v>-0.12603916711364224</c:v>
                </c:pt>
                <c:pt idx="191">
                  <c:v>-0.12604293502610603</c:v>
                </c:pt>
                <c:pt idx="192">
                  <c:v>-0.12604293502610603</c:v>
                </c:pt>
                <c:pt idx="193">
                  <c:v>-0.12604293502610603</c:v>
                </c:pt>
                <c:pt idx="194">
                  <c:v>-0.12539485408233297</c:v>
                </c:pt>
                <c:pt idx="195">
                  <c:v>-0.12606554250088881</c:v>
                </c:pt>
                <c:pt idx="196">
                  <c:v>-0.12663826519538593</c:v>
                </c:pt>
                <c:pt idx="197">
                  <c:v>-0.12742199098785567</c:v>
                </c:pt>
                <c:pt idx="198">
                  <c:v>-0.12683419664350337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9-4A51-9775-726A1D25FD3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A!$U$21:$U$971</c:f>
              <c:numCache>
                <c:formatCode>General</c:formatCode>
                <c:ptCount val="951"/>
                <c:pt idx="128">
                  <c:v>8.7250000069616362E-4</c:v>
                </c:pt>
                <c:pt idx="139">
                  <c:v>0.21558750000258442</c:v>
                </c:pt>
                <c:pt idx="151">
                  <c:v>0.21958750000339933</c:v>
                </c:pt>
                <c:pt idx="152">
                  <c:v>-8.2549999933689833E-3</c:v>
                </c:pt>
                <c:pt idx="180">
                  <c:v>-8.9225000003352761E-2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C9-4A51-9775-726A1D25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78920"/>
        <c:axId val="1"/>
      </c:scatterChart>
      <c:valAx>
        <c:axId val="427178920"/>
        <c:scaling>
          <c:orientation val="minMax"/>
          <c:max val="50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246205733557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345699831365936"/>
          <c:y val="0.91666969513426211"/>
          <c:w val="0.95446880269814505"/>
          <c:h val="0.980772595733225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37379039741244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335487182207191"/>
          <c:w val="0.80471512770137521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C-4259-8110-534C0C13C29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plus>
            <c:min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A!$I$21:$I$971</c:f>
              <c:numCache>
                <c:formatCode>General</c:formatCode>
                <c:ptCount val="951"/>
                <c:pt idx="5">
                  <c:v>7.3500000144122168E-4</c:v>
                </c:pt>
                <c:pt idx="8">
                  <c:v>-9.5000000146683306E-4</c:v>
                </c:pt>
                <c:pt idx="9">
                  <c:v>-6.1875000028521754E-3</c:v>
                </c:pt>
                <c:pt idx="10">
                  <c:v>6.6000000006170012E-3</c:v>
                </c:pt>
                <c:pt idx="11">
                  <c:v>-2.7475000024423935E-3</c:v>
                </c:pt>
                <c:pt idx="16">
                  <c:v>4.8500000411877409E-4</c:v>
                </c:pt>
                <c:pt idx="19">
                  <c:v>-2.6399999995192047E-2</c:v>
                </c:pt>
                <c:pt idx="21">
                  <c:v>-7.1050000042305328E-3</c:v>
                </c:pt>
                <c:pt idx="22">
                  <c:v>-2.9569999998784624E-2</c:v>
                </c:pt>
                <c:pt idx="23">
                  <c:v>-2.0612499996786937E-2</c:v>
                </c:pt>
                <c:pt idx="24">
                  <c:v>-2.9782499994325917E-2</c:v>
                </c:pt>
                <c:pt idx="25">
                  <c:v>-3.1129999995755497E-2</c:v>
                </c:pt>
                <c:pt idx="26">
                  <c:v>6.5224999998463318E-3</c:v>
                </c:pt>
                <c:pt idx="27">
                  <c:v>-1.8994999998540152E-2</c:v>
                </c:pt>
                <c:pt idx="28">
                  <c:v>-3.5342499999387655E-2</c:v>
                </c:pt>
                <c:pt idx="29">
                  <c:v>-2.9342499998165295E-2</c:v>
                </c:pt>
                <c:pt idx="30">
                  <c:v>-1.2342499998339918E-2</c:v>
                </c:pt>
                <c:pt idx="31">
                  <c:v>-3.0037500000617001E-2</c:v>
                </c:pt>
                <c:pt idx="32">
                  <c:v>-5.1254999998491257E-2</c:v>
                </c:pt>
                <c:pt idx="33">
                  <c:v>-3.6984999998821877E-2</c:v>
                </c:pt>
                <c:pt idx="34">
                  <c:v>-3.0332499998621643E-2</c:v>
                </c:pt>
                <c:pt idx="35">
                  <c:v>-2.4850000001606531E-2</c:v>
                </c:pt>
                <c:pt idx="36">
                  <c:v>-1.0849999998754356E-2</c:v>
                </c:pt>
                <c:pt idx="37">
                  <c:v>-5.6892500004323665E-2</c:v>
                </c:pt>
                <c:pt idx="38">
                  <c:v>-2.3410000001604203E-2</c:v>
                </c:pt>
                <c:pt idx="39">
                  <c:v>-5.4622499999823049E-2</c:v>
                </c:pt>
                <c:pt idx="40">
                  <c:v>-3.7762500003736932E-2</c:v>
                </c:pt>
                <c:pt idx="41">
                  <c:v>-3.7110000004759058E-2</c:v>
                </c:pt>
                <c:pt idx="42">
                  <c:v>-4.597500000090804E-2</c:v>
                </c:pt>
                <c:pt idx="43">
                  <c:v>-4.0974999996251427E-2</c:v>
                </c:pt>
                <c:pt idx="44">
                  <c:v>-3.5365000003366731E-2</c:v>
                </c:pt>
                <c:pt idx="45">
                  <c:v>-3.005249999841908E-2</c:v>
                </c:pt>
                <c:pt idx="46">
                  <c:v>-4.439999999885913E-2</c:v>
                </c:pt>
                <c:pt idx="47">
                  <c:v>-5.0477499993576203E-2</c:v>
                </c:pt>
                <c:pt idx="48">
                  <c:v>-4.9477499997010455E-2</c:v>
                </c:pt>
                <c:pt idx="49">
                  <c:v>-3.9887499995529652E-2</c:v>
                </c:pt>
                <c:pt idx="50">
                  <c:v>-4.0277499996591359E-2</c:v>
                </c:pt>
                <c:pt idx="51">
                  <c:v>-2.8270000002521556E-2</c:v>
                </c:pt>
                <c:pt idx="52">
                  <c:v>-2.6270000002114102E-2</c:v>
                </c:pt>
                <c:pt idx="53">
                  <c:v>-2.4660000002768356E-2</c:v>
                </c:pt>
                <c:pt idx="54">
                  <c:v>-4.6829999999317806E-2</c:v>
                </c:pt>
                <c:pt idx="55">
                  <c:v>-4.4829999998910353E-2</c:v>
                </c:pt>
                <c:pt idx="56">
                  <c:v>-4.3829999995068647E-2</c:v>
                </c:pt>
                <c:pt idx="57">
                  <c:v>-4.0829999998095445E-2</c:v>
                </c:pt>
                <c:pt idx="58">
                  <c:v>-3.982999999425374E-2</c:v>
                </c:pt>
                <c:pt idx="59">
                  <c:v>-3.0829999996058177E-2</c:v>
                </c:pt>
                <c:pt idx="60">
                  <c:v>-3.1177500000922009E-2</c:v>
                </c:pt>
                <c:pt idx="61">
                  <c:v>-4.25249999971129E-2</c:v>
                </c:pt>
                <c:pt idx="62">
                  <c:v>-4.7220000000379514E-2</c:v>
                </c:pt>
                <c:pt idx="63">
                  <c:v>-2.4347500002477318E-2</c:v>
                </c:pt>
                <c:pt idx="64">
                  <c:v>-4.9042499995266553E-2</c:v>
                </c:pt>
                <c:pt idx="65">
                  <c:v>-4.3042499994044192E-2</c:v>
                </c:pt>
                <c:pt idx="66">
                  <c:v>-4.8255000001518056E-2</c:v>
                </c:pt>
                <c:pt idx="67">
                  <c:v>-3.229750000173226E-2</c:v>
                </c:pt>
                <c:pt idx="68">
                  <c:v>-5.2120000000286382E-2</c:v>
                </c:pt>
                <c:pt idx="69">
                  <c:v>-4.7119999995629769E-2</c:v>
                </c:pt>
                <c:pt idx="70">
                  <c:v>-4.011999999784166E-2</c:v>
                </c:pt>
                <c:pt idx="71">
                  <c:v>-3.9119999993999954E-2</c:v>
                </c:pt>
                <c:pt idx="72">
                  <c:v>-3.3120000000053551E-2</c:v>
                </c:pt>
                <c:pt idx="73">
                  <c:v>-4.8467499997059349E-2</c:v>
                </c:pt>
                <c:pt idx="74">
                  <c:v>-4.7467500000493601E-2</c:v>
                </c:pt>
                <c:pt idx="75">
                  <c:v>-5.3877500002272427E-2</c:v>
                </c:pt>
                <c:pt idx="76">
                  <c:v>-5.2607499994337559E-2</c:v>
                </c:pt>
                <c:pt idx="77">
                  <c:v>-5.0607499993930105E-2</c:v>
                </c:pt>
                <c:pt idx="78">
                  <c:v>-4.9607499997364357E-2</c:v>
                </c:pt>
                <c:pt idx="79">
                  <c:v>-4.3607499996141996E-2</c:v>
                </c:pt>
                <c:pt idx="80">
                  <c:v>-5.9997499993187375E-2</c:v>
                </c:pt>
                <c:pt idx="81">
                  <c:v>-5.2472499999566935E-2</c:v>
                </c:pt>
                <c:pt idx="82">
                  <c:v>-3.6820000001171138E-2</c:v>
                </c:pt>
                <c:pt idx="83">
                  <c:v>-4.9245000001974404E-2</c:v>
                </c:pt>
                <c:pt idx="84">
                  <c:v>-4.8762500002339948E-2</c:v>
                </c:pt>
                <c:pt idx="85">
                  <c:v>-4.7762499998498242E-2</c:v>
                </c:pt>
                <c:pt idx="86">
                  <c:v>-4.9457499997515697E-2</c:v>
                </c:pt>
                <c:pt idx="88">
                  <c:v>-4.1717500003869645E-2</c:v>
                </c:pt>
                <c:pt idx="89">
                  <c:v>-5.3887499998381827E-2</c:v>
                </c:pt>
                <c:pt idx="90">
                  <c:v>-4.2929999995976686E-2</c:v>
                </c:pt>
                <c:pt idx="91">
                  <c:v>-5.0752499999362044E-2</c:v>
                </c:pt>
                <c:pt idx="92">
                  <c:v>-6.2317500000062864E-2</c:v>
                </c:pt>
                <c:pt idx="95">
                  <c:v>-4.7955000001820736E-2</c:v>
                </c:pt>
                <c:pt idx="97">
                  <c:v>1.4682499997434206E-2</c:v>
                </c:pt>
                <c:pt idx="98">
                  <c:v>-5.7059999999182764E-2</c:v>
                </c:pt>
                <c:pt idx="100">
                  <c:v>-5.1127500002621673E-2</c:v>
                </c:pt>
                <c:pt idx="102">
                  <c:v>-4.8374999998486601E-2</c:v>
                </c:pt>
                <c:pt idx="103">
                  <c:v>-4.6374999998079147E-2</c:v>
                </c:pt>
                <c:pt idx="104">
                  <c:v>-3.5374999999476131E-2</c:v>
                </c:pt>
                <c:pt idx="105">
                  <c:v>-4.8074999998789281E-2</c:v>
                </c:pt>
                <c:pt idx="109">
                  <c:v>-4.9542499997187406E-2</c:v>
                </c:pt>
                <c:pt idx="110">
                  <c:v>-5.5889999995997641E-2</c:v>
                </c:pt>
                <c:pt idx="111">
                  <c:v>-5.9832499995536637E-2</c:v>
                </c:pt>
                <c:pt idx="113">
                  <c:v>-6.1795000001438893E-2</c:v>
                </c:pt>
                <c:pt idx="114">
                  <c:v>-6.1880000001110602E-2</c:v>
                </c:pt>
                <c:pt idx="115">
                  <c:v>-7.4432499997783452E-2</c:v>
                </c:pt>
                <c:pt idx="116">
                  <c:v>-6.3784999998460989E-2</c:v>
                </c:pt>
                <c:pt idx="117">
                  <c:v>-6.1132499999075662E-2</c:v>
                </c:pt>
                <c:pt idx="118">
                  <c:v>-6.4174999999522697E-2</c:v>
                </c:pt>
                <c:pt idx="119">
                  <c:v>-5.3677500000048894E-2</c:v>
                </c:pt>
                <c:pt idx="120">
                  <c:v>-6.1334999998507556E-2</c:v>
                </c:pt>
                <c:pt idx="121">
                  <c:v>-7.3682499998540152E-2</c:v>
                </c:pt>
                <c:pt idx="122">
                  <c:v>-5.2667500000097789E-2</c:v>
                </c:pt>
                <c:pt idx="123">
                  <c:v>-1.6629999998258427E-2</c:v>
                </c:pt>
                <c:pt idx="124">
                  <c:v>-3.8425000020652078E-3</c:v>
                </c:pt>
                <c:pt idx="125">
                  <c:v>-1.0190000000875443E-2</c:v>
                </c:pt>
                <c:pt idx="126">
                  <c:v>-6.377500000235159E-2</c:v>
                </c:pt>
                <c:pt idx="128">
                  <c:v>0</c:v>
                </c:pt>
                <c:pt idx="129">
                  <c:v>-3.7764999993669335E-2</c:v>
                </c:pt>
                <c:pt idx="133">
                  <c:v>-6.1357499995210674E-2</c:v>
                </c:pt>
                <c:pt idx="134">
                  <c:v>-7.6527500001247972E-2</c:v>
                </c:pt>
                <c:pt idx="135">
                  <c:v>-7.2527500000433065E-2</c:v>
                </c:pt>
                <c:pt idx="136">
                  <c:v>-5.6875000002037268E-2</c:v>
                </c:pt>
                <c:pt idx="137">
                  <c:v>-5.89099999924656E-2</c:v>
                </c:pt>
                <c:pt idx="138">
                  <c:v>-5.89099999924656E-2</c:v>
                </c:pt>
                <c:pt idx="140">
                  <c:v>-6.9397500003105961E-2</c:v>
                </c:pt>
                <c:pt idx="144">
                  <c:v>-6.9584999997459818E-2</c:v>
                </c:pt>
                <c:pt idx="145">
                  <c:v>-6.7797499999869615E-2</c:v>
                </c:pt>
                <c:pt idx="147">
                  <c:v>-7.8362499996728729E-2</c:v>
                </c:pt>
                <c:pt idx="148">
                  <c:v>-7.4710000000777654E-2</c:v>
                </c:pt>
                <c:pt idx="149">
                  <c:v>-7.0709999999962747E-2</c:v>
                </c:pt>
                <c:pt idx="150">
                  <c:v>-7.3787499997706618E-2</c:v>
                </c:pt>
                <c:pt idx="181">
                  <c:v>-0.12121750005462673</c:v>
                </c:pt>
                <c:pt idx="182">
                  <c:v>-0.12121750005462673</c:v>
                </c:pt>
                <c:pt idx="183">
                  <c:v>-0.12121749999641906</c:v>
                </c:pt>
                <c:pt idx="185">
                  <c:v>-0.12069000012706965</c:v>
                </c:pt>
                <c:pt idx="186">
                  <c:v>-0.12069000012706965</c:v>
                </c:pt>
                <c:pt idx="187">
                  <c:v>-0.12068999999610242</c:v>
                </c:pt>
                <c:pt idx="188">
                  <c:v>-0.13420749999204418</c:v>
                </c:pt>
                <c:pt idx="189">
                  <c:v>-0.13420749992656056</c:v>
                </c:pt>
                <c:pt idx="190">
                  <c:v>-0.13420749992656056</c:v>
                </c:pt>
                <c:pt idx="191">
                  <c:v>-0.12655500021355692</c:v>
                </c:pt>
                <c:pt idx="192">
                  <c:v>-0.12655500021355692</c:v>
                </c:pt>
                <c:pt idx="193">
                  <c:v>-0.12655500000255415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C-4259-8110-534C0C13C29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A!$J$21:$J$971</c:f>
              <c:numCache>
                <c:formatCode>General</c:formatCode>
                <c:ptCount val="951"/>
                <c:pt idx="0">
                  <c:v>6.7885000000387663E-2</c:v>
                </c:pt>
                <c:pt idx="1">
                  <c:v>6.8037500001082662E-2</c:v>
                </c:pt>
                <c:pt idx="2">
                  <c:v>0</c:v>
                </c:pt>
                <c:pt idx="3">
                  <c:v>-1.475000026402995E-4</c:v>
                </c:pt>
                <c:pt idx="4">
                  <c:v>-4.5999999565538019E-4</c:v>
                </c:pt>
                <c:pt idx="6">
                  <c:v>-1.007500002742745E-3</c:v>
                </c:pt>
                <c:pt idx="7">
                  <c:v>-1.2900000001536682E-3</c:v>
                </c:pt>
                <c:pt idx="12">
                  <c:v>-1.7399999996996485E-3</c:v>
                </c:pt>
                <c:pt idx="13">
                  <c:v>-3.3699999985401519E-3</c:v>
                </c:pt>
                <c:pt idx="14">
                  <c:v>-3.0174999992595986E-3</c:v>
                </c:pt>
                <c:pt idx="15">
                  <c:v>-5.2649999997811392E-3</c:v>
                </c:pt>
                <c:pt idx="17">
                  <c:v>-7.7925000005052425E-3</c:v>
                </c:pt>
                <c:pt idx="18">
                  <c:v>-7.692500003031455E-3</c:v>
                </c:pt>
                <c:pt idx="20">
                  <c:v>-1.8120000000635628E-2</c:v>
                </c:pt>
                <c:pt idx="87">
                  <c:v>-4.3144999996002298E-2</c:v>
                </c:pt>
                <c:pt idx="93">
                  <c:v>-4.8589999998512212E-2</c:v>
                </c:pt>
                <c:pt idx="94">
                  <c:v>-4.7437499997613486E-2</c:v>
                </c:pt>
                <c:pt idx="96">
                  <c:v>-5.5270000004384201E-2</c:v>
                </c:pt>
                <c:pt idx="99">
                  <c:v>-5.5402500001946464E-2</c:v>
                </c:pt>
                <c:pt idx="101">
                  <c:v>-5.9562499998719431E-2</c:v>
                </c:pt>
                <c:pt idx="106">
                  <c:v>-6.0969999998633284E-2</c:v>
                </c:pt>
                <c:pt idx="107">
                  <c:v>-6.0917499999050051E-2</c:v>
                </c:pt>
                <c:pt idx="108">
                  <c:v>-6.1099999998987187E-2</c:v>
                </c:pt>
                <c:pt idx="112">
                  <c:v>-6.1812499996449333E-2</c:v>
                </c:pt>
                <c:pt idx="127">
                  <c:v>-6.1692499999480788E-2</c:v>
                </c:pt>
                <c:pt idx="130">
                  <c:v>-6.4512500001001172E-2</c:v>
                </c:pt>
                <c:pt idx="131">
                  <c:v>-6.4312500006053597E-2</c:v>
                </c:pt>
                <c:pt idx="141">
                  <c:v>-6.7045000003417954E-2</c:v>
                </c:pt>
                <c:pt idx="142">
                  <c:v>-6.7810000000463333E-2</c:v>
                </c:pt>
                <c:pt idx="143">
                  <c:v>-7.4430000000575092E-2</c:v>
                </c:pt>
                <c:pt idx="146">
                  <c:v>-7.1872499996970873E-2</c:v>
                </c:pt>
                <c:pt idx="154">
                  <c:v>-0.10920249999617226</c:v>
                </c:pt>
                <c:pt idx="156">
                  <c:v>-0.11043249999784166</c:v>
                </c:pt>
                <c:pt idx="157">
                  <c:v>-0.11067999999795575</c:v>
                </c:pt>
                <c:pt idx="158">
                  <c:v>-0.1175024999974994</c:v>
                </c:pt>
                <c:pt idx="159">
                  <c:v>-0.11632499999541324</c:v>
                </c:pt>
                <c:pt idx="160">
                  <c:v>-0.1195575000019744</c:v>
                </c:pt>
                <c:pt idx="161">
                  <c:v>-0.12006999999721302</c:v>
                </c:pt>
                <c:pt idx="163">
                  <c:v>-0.11944000000221422</c:v>
                </c:pt>
                <c:pt idx="165">
                  <c:v>-0.12372250000044005</c:v>
                </c:pt>
                <c:pt idx="166">
                  <c:v>-0.12192250000225613</c:v>
                </c:pt>
                <c:pt idx="167">
                  <c:v>-0.12188249999599066</c:v>
                </c:pt>
                <c:pt idx="168">
                  <c:v>-0.12165249999816297</c:v>
                </c:pt>
                <c:pt idx="169">
                  <c:v>-0.12180000000080327</c:v>
                </c:pt>
                <c:pt idx="170">
                  <c:v>-0.11914749999414198</c:v>
                </c:pt>
                <c:pt idx="171">
                  <c:v>-0.12098250000417465</c:v>
                </c:pt>
                <c:pt idx="179">
                  <c:v>-0.12448249999579275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C-4259-8110-534C0C13C29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A!$K$21:$K$971</c:f>
              <c:numCache>
                <c:formatCode>General</c:formatCode>
                <c:ptCount val="951"/>
                <c:pt idx="132">
                  <c:v>-6.0297499992884696E-2</c:v>
                </c:pt>
                <c:pt idx="153">
                  <c:v>-0.10755500000232132</c:v>
                </c:pt>
                <c:pt idx="155">
                  <c:v>-0.11053249999531545</c:v>
                </c:pt>
                <c:pt idx="162">
                  <c:v>-0.119612499998766</c:v>
                </c:pt>
                <c:pt idx="164">
                  <c:v>-0.11987749999389052</c:v>
                </c:pt>
                <c:pt idx="172">
                  <c:v>-0.12327499999810243</c:v>
                </c:pt>
                <c:pt idx="173">
                  <c:v>-0.12288749999424908</c:v>
                </c:pt>
                <c:pt idx="174">
                  <c:v>-0.12300999999570195</c:v>
                </c:pt>
                <c:pt idx="175">
                  <c:v>-0.12329999999928987</c:v>
                </c:pt>
                <c:pt idx="176">
                  <c:v>-0.12359250000008615</c:v>
                </c:pt>
                <c:pt idx="177">
                  <c:v>-0.12445499999739695</c:v>
                </c:pt>
                <c:pt idx="178">
                  <c:v>-0.12366250000195578</c:v>
                </c:pt>
                <c:pt idx="184">
                  <c:v>-0.127119999997376</c:v>
                </c:pt>
                <c:pt idx="194">
                  <c:v>-0.12368500000593485</c:v>
                </c:pt>
                <c:pt idx="195">
                  <c:v>-0.12374000000272645</c:v>
                </c:pt>
                <c:pt idx="196">
                  <c:v>-0.12615999999252381</c:v>
                </c:pt>
                <c:pt idx="197">
                  <c:v>-0.12954000000172528</c:v>
                </c:pt>
                <c:pt idx="198">
                  <c:v>-0.12692999999853782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C-4259-8110-534C0C13C29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C-4259-8110-534C0C13C29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C-4259-8110-534C0C13C29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C-4259-8110-534C0C13C29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A!$O$21:$O$971</c:f>
              <c:numCache>
                <c:formatCode>General</c:formatCode>
                <c:ptCount val="951"/>
                <c:pt idx="105">
                  <c:v>-0.1059674974189964</c:v>
                </c:pt>
                <c:pt idx="113">
                  <c:v>-0.1066909366120454</c:v>
                </c:pt>
                <c:pt idx="115">
                  <c:v>-0.10686049267291625</c:v>
                </c:pt>
                <c:pt idx="117">
                  <c:v>-0.10731264216857188</c:v>
                </c:pt>
                <c:pt idx="126">
                  <c:v>-0.10943397688568951</c:v>
                </c:pt>
                <c:pt idx="127">
                  <c:v>-0.10948295974771886</c:v>
                </c:pt>
                <c:pt idx="132">
                  <c:v>-0.11022900641555064</c:v>
                </c:pt>
                <c:pt idx="133">
                  <c:v>-0.11074144251062701</c:v>
                </c:pt>
                <c:pt idx="134">
                  <c:v>-0.11078665746019258</c:v>
                </c:pt>
                <c:pt idx="135">
                  <c:v>-0.11078665746019258</c:v>
                </c:pt>
                <c:pt idx="136">
                  <c:v>-0.11079042537265638</c:v>
                </c:pt>
                <c:pt idx="137">
                  <c:v>-0.11088839109671508</c:v>
                </c:pt>
                <c:pt idx="138">
                  <c:v>-0.11088839109671508</c:v>
                </c:pt>
                <c:pt idx="139">
                  <c:v>-0.1111106979320791</c:v>
                </c:pt>
                <c:pt idx="140">
                  <c:v>-0.11128402190541375</c:v>
                </c:pt>
                <c:pt idx="141">
                  <c:v>-0.11128778981787756</c:v>
                </c:pt>
                <c:pt idx="142">
                  <c:v>-0.11134054059237071</c:v>
                </c:pt>
                <c:pt idx="143">
                  <c:v>-0.11206397978541971</c:v>
                </c:pt>
                <c:pt idx="144">
                  <c:v>-0.11213180220976805</c:v>
                </c:pt>
                <c:pt idx="145">
                  <c:v>-0.11218832089672501</c:v>
                </c:pt>
                <c:pt idx="146">
                  <c:v>-0.1126781495170186</c:v>
                </c:pt>
                <c:pt idx="147">
                  <c:v>-0.11269322116687377</c:v>
                </c:pt>
                <c:pt idx="148">
                  <c:v>-0.11269698907933758</c:v>
                </c:pt>
                <c:pt idx="149">
                  <c:v>-0.11269698907933758</c:v>
                </c:pt>
                <c:pt idx="150">
                  <c:v>-0.11280625854078768</c:v>
                </c:pt>
                <c:pt idx="151">
                  <c:v>-0.11759150736980969</c:v>
                </c:pt>
                <c:pt idx="152">
                  <c:v>-0.11760281110720108</c:v>
                </c:pt>
                <c:pt idx="153">
                  <c:v>-0.1180549606028567</c:v>
                </c:pt>
                <c:pt idx="154">
                  <c:v>-0.1180587285153205</c:v>
                </c:pt>
                <c:pt idx="155">
                  <c:v>-0.11861637955996243</c:v>
                </c:pt>
                <c:pt idx="156">
                  <c:v>-0.11861637955996243</c:v>
                </c:pt>
                <c:pt idx="157">
                  <c:v>-0.11862014747242623</c:v>
                </c:pt>
                <c:pt idx="158">
                  <c:v>-0.12001804299649486</c:v>
                </c:pt>
                <c:pt idx="159">
                  <c:v>-0.12005949003359663</c:v>
                </c:pt>
                <c:pt idx="160">
                  <c:v>-0.12068873141505071</c:v>
                </c:pt>
                <c:pt idx="161">
                  <c:v>-0.12074525010200765</c:v>
                </c:pt>
                <c:pt idx="162">
                  <c:v>-0.12075655383939904</c:v>
                </c:pt>
                <c:pt idx="163">
                  <c:v>-0.12079046505157322</c:v>
                </c:pt>
                <c:pt idx="164">
                  <c:v>-0.12080930461389221</c:v>
                </c:pt>
                <c:pt idx="165">
                  <c:v>-0.12119363168519948</c:v>
                </c:pt>
                <c:pt idx="166">
                  <c:v>-0.12119363168519948</c:v>
                </c:pt>
                <c:pt idx="167">
                  <c:v>-0.12125391828462023</c:v>
                </c:pt>
                <c:pt idx="168">
                  <c:v>-0.12129913323418579</c:v>
                </c:pt>
                <c:pt idx="169">
                  <c:v>-0.12130290114664959</c:v>
                </c:pt>
                <c:pt idx="170">
                  <c:v>-0.12130666905911339</c:v>
                </c:pt>
                <c:pt idx="171">
                  <c:v>-0.12140463478317211</c:v>
                </c:pt>
                <c:pt idx="172">
                  <c:v>-0.12209416276404693</c:v>
                </c:pt>
                <c:pt idx="173">
                  <c:v>-0.12215068145100388</c:v>
                </c:pt>
                <c:pt idx="174">
                  <c:v>-0.12219212848810565</c:v>
                </c:pt>
                <c:pt idx="175">
                  <c:v>-0.12220720013796084</c:v>
                </c:pt>
                <c:pt idx="176">
                  <c:v>-0.12259529512173191</c:v>
                </c:pt>
                <c:pt idx="177">
                  <c:v>-0.12287788855651667</c:v>
                </c:pt>
                <c:pt idx="178">
                  <c:v>-0.1241476750568162</c:v>
                </c:pt>
                <c:pt idx="179">
                  <c:v>-0.12472039775131333</c:v>
                </c:pt>
                <c:pt idx="180">
                  <c:v>-0.12488241798725661</c:v>
                </c:pt>
                <c:pt idx="181">
                  <c:v>-0.12542122946957956</c:v>
                </c:pt>
                <c:pt idx="182">
                  <c:v>-0.12542122946957956</c:v>
                </c:pt>
                <c:pt idx="183">
                  <c:v>-0.12542122946957956</c:v>
                </c:pt>
                <c:pt idx="184">
                  <c:v>-0.12594496930204729</c:v>
                </c:pt>
                <c:pt idx="185">
                  <c:v>-0.12599018425161287</c:v>
                </c:pt>
                <c:pt idx="186">
                  <c:v>-0.12599018425161287</c:v>
                </c:pt>
                <c:pt idx="187">
                  <c:v>-0.12599018425161287</c:v>
                </c:pt>
                <c:pt idx="188">
                  <c:v>-0.12603916711364224</c:v>
                </c:pt>
                <c:pt idx="189">
                  <c:v>-0.12603916711364224</c:v>
                </c:pt>
                <c:pt idx="190">
                  <c:v>-0.12603916711364224</c:v>
                </c:pt>
                <c:pt idx="191">
                  <c:v>-0.12604293502610603</c:v>
                </c:pt>
                <c:pt idx="192">
                  <c:v>-0.12604293502610603</c:v>
                </c:pt>
                <c:pt idx="193">
                  <c:v>-0.12604293502610603</c:v>
                </c:pt>
                <c:pt idx="194">
                  <c:v>-0.12539485408233297</c:v>
                </c:pt>
                <c:pt idx="195">
                  <c:v>-0.12606554250088881</c:v>
                </c:pt>
                <c:pt idx="196">
                  <c:v>-0.12663826519538593</c:v>
                </c:pt>
                <c:pt idx="197">
                  <c:v>-0.12742199098785567</c:v>
                </c:pt>
                <c:pt idx="198">
                  <c:v>-0.12683419664350337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C-4259-8110-534C0C13C292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A!$U$21:$U$971</c:f>
              <c:numCache>
                <c:formatCode>General</c:formatCode>
                <c:ptCount val="951"/>
                <c:pt idx="128">
                  <c:v>8.7250000069616362E-4</c:v>
                </c:pt>
                <c:pt idx="139">
                  <c:v>0.21558750000258442</c:v>
                </c:pt>
                <c:pt idx="151">
                  <c:v>0.21958750000339933</c:v>
                </c:pt>
                <c:pt idx="152">
                  <c:v>-8.2549999933689833E-3</c:v>
                </c:pt>
                <c:pt idx="180">
                  <c:v>-8.9225000003352761E-2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C-4259-8110-534C0C13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50440"/>
        <c:axId val="1"/>
      </c:scatterChart>
      <c:valAx>
        <c:axId val="701550440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3691066394477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5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151532826073508"/>
          <c:y val="0.91693424903356724"/>
          <c:w val="0.95117986514311981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28574</xdr:rowOff>
    </xdr:from>
    <xdr:to>
      <xdr:col>17</xdr:col>
      <xdr:colOff>476249</xdr:colOff>
      <xdr:row>18</xdr:row>
      <xdr:rowOff>28574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B4D74CCA-DF75-7385-AE6E-4238EED8F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28575</xdr:rowOff>
    </xdr:from>
    <xdr:to>
      <xdr:col>26</xdr:col>
      <xdr:colOff>552450</xdr:colOff>
      <xdr:row>18</xdr:row>
      <xdr:rowOff>28575</xdr:rowOff>
    </xdr:to>
    <xdr:graphicFrame macro="">
      <xdr:nvGraphicFramePr>
        <xdr:cNvPr id="50193" name="Chart 13">
          <a:extLst>
            <a:ext uri="{FF2B5EF4-FFF2-40B4-BE49-F238E27FC236}">
              <a16:creationId xmlns:a16="http://schemas.microsoft.com/office/drawing/2014/main" id="{1A1C781A-1C20-96B1-8691-985C4790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20</xdr:row>
      <xdr:rowOff>28575</xdr:rowOff>
    </xdr:from>
    <xdr:to>
      <xdr:col>10</xdr:col>
      <xdr:colOff>85725</xdr:colOff>
      <xdr:row>40</xdr:row>
      <xdr:rowOff>95250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D06F94CF-7BFB-7037-08FF-4DD0EB5FF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0</xdr:row>
      <xdr:rowOff>47625</xdr:rowOff>
    </xdr:from>
    <xdr:to>
      <xdr:col>9</xdr:col>
      <xdr:colOff>466725</xdr:colOff>
      <xdr:row>18</xdr:row>
      <xdr:rowOff>19050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30C63C08-2208-BC5A-22D1-578C86E9C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95250</xdr:colOff>
      <xdr:row>17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4D3BAF-278E-26B2-7B4E-5E73A3A88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352425</xdr:colOff>
      <xdr:row>0</xdr:row>
      <xdr:rowOff>9525</xdr:rowOff>
    </xdr:from>
    <xdr:to>
      <xdr:col>24</xdr:col>
      <xdr:colOff>628650</xdr:colOff>
      <xdr:row>17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C805F7A-6888-CEEE-F88C-1002B6F97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67"/>
  <sheetViews>
    <sheetView tabSelected="1" workbookViewId="0">
      <pane xSplit="14" ySplit="22" topLeftCell="O210" activePane="bottomRight" state="frozen"/>
      <selection pane="topRight" activeCell="O1" sqref="O1"/>
      <selection pane="bottomLeft" activeCell="A23" sqref="A23"/>
      <selection pane="bottomRight" activeCell="F7" sqref="F7:F8"/>
    </sheetView>
  </sheetViews>
  <sheetFormatPr defaultColWidth="10.28515625" defaultRowHeight="12.75" x14ac:dyDescent="0.2"/>
  <cols>
    <col min="1" max="1" width="18.85546875" customWidth="1"/>
    <col min="2" max="2" width="5.140625" style="4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0" width="10.28515625" customWidth="1"/>
  </cols>
  <sheetData>
    <row r="1" spans="1:64" ht="21" thickBot="1" x14ac:dyDescent="0.35">
      <c r="A1" s="1" t="s">
        <v>206</v>
      </c>
      <c r="AA1" s="69" t="s">
        <v>6</v>
      </c>
      <c r="AB1" s="70"/>
      <c r="AC1" s="70" t="s">
        <v>7</v>
      </c>
      <c r="AD1" s="70" t="s">
        <v>8</v>
      </c>
      <c r="AE1" s="71"/>
      <c r="AF1" t="s">
        <v>50</v>
      </c>
      <c r="AM1" s="72"/>
      <c r="AW1" s="73" t="s">
        <v>85</v>
      </c>
      <c r="AX1" s="74" t="s">
        <v>61</v>
      </c>
      <c r="AY1" s="7" t="s">
        <v>9</v>
      </c>
      <c r="AZ1" s="75" t="s">
        <v>10</v>
      </c>
      <c r="BA1" s="39" t="s">
        <v>11</v>
      </c>
      <c r="BB1" s="75" t="s">
        <v>12</v>
      </c>
      <c r="BC1" s="39" t="s">
        <v>13</v>
      </c>
      <c r="BD1" s="75" t="s">
        <v>14</v>
      </c>
      <c r="BE1" s="76" t="s">
        <v>51</v>
      </c>
      <c r="BF1" s="39" t="s">
        <v>52</v>
      </c>
      <c r="BG1" s="75" t="s">
        <v>53</v>
      </c>
      <c r="BH1" s="76" t="s">
        <v>54</v>
      </c>
      <c r="BI1" s="39" t="s">
        <v>55</v>
      </c>
      <c r="BJ1" s="75" t="s">
        <v>56</v>
      </c>
      <c r="BK1" s="76" t="s">
        <v>57</v>
      </c>
      <c r="BL1" s="39" t="s">
        <v>66</v>
      </c>
    </row>
    <row r="2" spans="1:64" s="77" customFormat="1" ht="12.95" customHeight="1" thickBot="1" x14ac:dyDescent="0.25">
      <c r="A2" s="77" t="s">
        <v>99</v>
      </c>
      <c r="B2" s="78" t="s">
        <v>207</v>
      </c>
      <c r="AA2" s="79" t="s">
        <v>36</v>
      </c>
      <c r="AB2" s="80">
        <f>C7</f>
        <v>52501.392</v>
      </c>
      <c r="AC2" s="81" t="s">
        <v>37</v>
      </c>
      <c r="AD2" s="80">
        <f>C8</f>
        <v>4.1346509999999999</v>
      </c>
      <c r="AE2" s="82" t="s">
        <v>3</v>
      </c>
      <c r="AF2" s="83" t="s">
        <v>49</v>
      </c>
      <c r="AL2" s="84"/>
      <c r="AW2" s="77">
        <v>-3000</v>
      </c>
      <c r="AX2" s="77">
        <f t="shared" ref="AX2:AX65" si="0">AB$3+AB$4*AW2+AB$5*AW2^2+AZ2</f>
        <v>1.3455938645835708E-2</v>
      </c>
      <c r="AY2" s="77">
        <f t="shared" ref="AY2:AY65" si="1">AB$3+AB$4*AW2+AB$5*AW2^2</f>
        <v>5.1790070893261075E-3</v>
      </c>
      <c r="AZ2" s="85">
        <f t="shared" ref="AZ2:AZ65" si="2">$AB$6*($AB$11/BA2*BB2+$AB$12)</f>
        <v>8.2769315565096001E-3</v>
      </c>
      <c r="BA2" s="77">
        <f t="shared" ref="BA2:BA65" si="3">1+$AB$7*COS(BC2)</f>
        <v>1.18425609815379</v>
      </c>
      <c r="BB2" s="77">
        <f t="shared" ref="BB2:BB65" si="4">SIN(BC2+RADIANS($AB$9))</f>
        <v>0.99739005713285311</v>
      </c>
      <c r="BC2" s="77">
        <f t="shared" ref="BC2:BC65" si="5">2*ATAN(BD2)</f>
        <v>-2.3092126954938936</v>
      </c>
      <c r="BD2" s="77">
        <f t="shared" ref="BD2:BD65" si="6">SQRT((1+$AB$7)/(1-$AB$7))*TAN(BE2/2)</f>
        <v>-2.2623899797022284</v>
      </c>
      <c r="BE2" s="77">
        <f t="shared" ref="BE2:BK17" si="7">$BL2+$AB$7*SIN(BF2)</f>
        <v>-2.4973152261373017</v>
      </c>
      <c r="BF2" s="77">
        <f t="shared" si="7"/>
        <v>-2.4973304173707511</v>
      </c>
      <c r="BG2" s="77">
        <f t="shared" si="7"/>
        <v>-2.4973998252732472</v>
      </c>
      <c r="BH2" s="77">
        <f t="shared" si="7"/>
        <v>-2.4977169001111381</v>
      </c>
      <c r="BI2" s="77">
        <f t="shared" si="7"/>
        <v>-2.4991644289830495</v>
      </c>
      <c r="BJ2" s="77">
        <f t="shared" si="7"/>
        <v>-2.5057529978740321</v>
      </c>
      <c r="BK2" s="77">
        <f t="shared" si="7"/>
        <v>-2.5353494542408792</v>
      </c>
      <c r="BL2" s="77">
        <f t="shared" ref="BL2:BL65" si="8">RADIANS($AB$9)+$AB$18*(AW2-AB$15)</f>
        <v>-2.6617230799597804</v>
      </c>
    </row>
    <row r="3" spans="1:64" s="77" customFormat="1" ht="12.95" customHeight="1" thickBot="1" x14ac:dyDescent="0.25">
      <c r="B3" s="84"/>
      <c r="Z3" s="77">
        <f t="shared" ref="Z3:Z10" si="9">AC3-AF3</f>
        <v>0</v>
      </c>
      <c r="AA3" s="86" t="s">
        <v>22</v>
      </c>
      <c r="AB3" s="87">
        <f t="shared" ref="AB3:AB10" si="10">AC3*AD3</f>
        <v>2.0946161858745932E-3</v>
      </c>
      <c r="AC3" s="88">
        <v>0.20946161858745929</v>
      </c>
      <c r="AD3" s="77">
        <v>0.01</v>
      </c>
      <c r="AE3" s="89"/>
      <c r="AF3" s="88">
        <v>0.20946161858745929</v>
      </c>
      <c r="AG3" s="88"/>
      <c r="AH3" s="88"/>
      <c r="AI3" s="88"/>
      <c r="AJ3" s="88"/>
      <c r="AK3" s="88"/>
      <c r="AL3" s="88"/>
      <c r="AM3" s="88"/>
      <c r="AW3" s="77">
        <v>-2900</v>
      </c>
      <c r="AX3" s="77">
        <f t="shared" si="0"/>
        <v>1.3100317233188687E-2</v>
      </c>
      <c r="AY3" s="77">
        <f t="shared" si="1"/>
        <v>5.0788307209996908E-3</v>
      </c>
      <c r="AZ3" s="85">
        <f t="shared" si="2"/>
        <v>8.0214865121889974E-3</v>
      </c>
      <c r="BA3" s="77">
        <f t="shared" si="3"/>
        <v>1.0834535731717696</v>
      </c>
      <c r="BB3" s="77">
        <f t="shared" si="4"/>
        <v>0.87716059748923669</v>
      </c>
      <c r="BC3" s="77">
        <f t="shared" si="5"/>
        <v>-1.8805977570817489</v>
      </c>
      <c r="BD3" s="77">
        <f t="shared" si="6"/>
        <v>-1.3700940498237297</v>
      </c>
      <c r="BE3" s="77">
        <f t="shared" si="7"/>
        <v>-2.1341652977721077</v>
      </c>
      <c r="BF3" s="77">
        <f t="shared" si="7"/>
        <v>-2.134167644192694</v>
      </c>
      <c r="BG3" s="77">
        <f t="shared" si="7"/>
        <v>-2.1341836949677542</v>
      </c>
      <c r="BH3" s="77">
        <f t="shared" si="7"/>
        <v>-2.1342934799413125</v>
      </c>
      <c r="BI3" s="77">
        <f t="shared" si="7"/>
        <v>-2.1350438824570865</v>
      </c>
      <c r="BJ3" s="77">
        <f t="shared" si="7"/>
        <v>-2.1401494229818563</v>
      </c>
      <c r="BK3" s="77">
        <f t="shared" si="7"/>
        <v>-2.1738659033839043</v>
      </c>
      <c r="BL3" s="77">
        <f t="shared" si="8"/>
        <v>-2.365597469440031</v>
      </c>
    </row>
    <row r="4" spans="1:64" s="77" customFormat="1" ht="12.95" customHeight="1" thickTop="1" thickBot="1" x14ac:dyDescent="0.25">
      <c r="A4" s="90" t="s">
        <v>75</v>
      </c>
      <c r="B4" s="84"/>
      <c r="C4" s="91">
        <v>38402.183199999999</v>
      </c>
      <c r="D4" s="92">
        <v>4.1346949999999998</v>
      </c>
      <c r="Z4" s="77">
        <f t="shared" si="9"/>
        <v>0</v>
      </c>
      <c r="AA4" s="93" t="s">
        <v>23</v>
      </c>
      <c r="AB4" s="94">
        <f t="shared" si="10"/>
        <v>-1.0554061127570567E-6</v>
      </c>
      <c r="AC4" s="95">
        <v>-1.0554061127570566</v>
      </c>
      <c r="AD4" s="96">
        <v>9.9999999999999995E-7</v>
      </c>
      <c r="AE4" s="89"/>
      <c r="AF4" s="95">
        <v>-1.0554061127570566</v>
      </c>
      <c r="AG4" s="95"/>
      <c r="AH4" s="95"/>
      <c r="AI4" s="95"/>
      <c r="AJ4" s="95"/>
      <c r="AK4" s="95"/>
      <c r="AL4" s="95"/>
      <c r="AM4" s="95"/>
      <c r="AW4" s="77">
        <v>-2800</v>
      </c>
      <c r="AX4" s="77">
        <f t="shared" si="0"/>
        <v>1.1851853510610938E-2</v>
      </c>
      <c r="AY4" s="77">
        <f t="shared" si="1"/>
        <v>4.9784725139292302E-3</v>
      </c>
      <c r="AZ4" s="85">
        <f t="shared" si="2"/>
        <v>6.8733809966817069E-3</v>
      </c>
      <c r="BA4" s="77">
        <f t="shared" si="3"/>
        <v>0.9872839497045417</v>
      </c>
      <c r="BB4" s="77">
        <f t="shared" si="4"/>
        <v>0.65459360869110528</v>
      </c>
      <c r="BC4" s="77">
        <f t="shared" si="5"/>
        <v>-1.5243257954945606</v>
      </c>
      <c r="BD4" s="77">
        <f t="shared" si="6"/>
        <v>-0.95457671613536821</v>
      </c>
      <c r="BE4" s="77">
        <f t="shared" si="7"/>
        <v>-1.8030886831837547</v>
      </c>
      <c r="BF4" s="77">
        <f t="shared" si="7"/>
        <v>-1.803088708803078</v>
      </c>
      <c r="BG4" s="77">
        <f t="shared" si="7"/>
        <v>-1.8030891153532773</v>
      </c>
      <c r="BH4" s="77">
        <f t="shared" si="7"/>
        <v>-1.8030955667597843</v>
      </c>
      <c r="BI4" s="77">
        <f t="shared" si="7"/>
        <v>-1.8031979183932783</v>
      </c>
      <c r="BJ4" s="77">
        <f t="shared" si="7"/>
        <v>-1.8048158476767615</v>
      </c>
      <c r="BK4" s="77">
        <f t="shared" si="7"/>
        <v>-1.8290728628173416</v>
      </c>
      <c r="BL4" s="77">
        <f t="shared" si="8"/>
        <v>-2.0694718589202807</v>
      </c>
    </row>
    <row r="5" spans="1:64" s="77" customFormat="1" ht="12.95" customHeight="1" thickTop="1" x14ac:dyDescent="0.2">
      <c r="A5" s="97" t="s">
        <v>209</v>
      </c>
      <c r="B5" s="84"/>
      <c r="C5" s="98">
        <v>-9.5</v>
      </c>
      <c r="D5" s="77" t="s">
        <v>210</v>
      </c>
      <c r="Z5" s="77">
        <f t="shared" si="9"/>
        <v>0</v>
      </c>
      <c r="AA5" s="93" t="s">
        <v>5</v>
      </c>
      <c r="AB5" s="94">
        <f t="shared" si="10"/>
        <v>-9.0919372021839262E-12</v>
      </c>
      <c r="AC5" s="95">
        <v>-0.90919372021839262</v>
      </c>
      <c r="AD5" s="77">
        <v>9.9999999999999994E-12</v>
      </c>
      <c r="AE5" s="89"/>
      <c r="AF5" s="95">
        <v>-0.90919372021839262</v>
      </c>
      <c r="AG5" s="95"/>
      <c r="AH5" s="95"/>
      <c r="AI5" s="95"/>
      <c r="AJ5" s="95"/>
      <c r="AK5" s="95"/>
      <c r="AL5" s="95"/>
      <c r="AM5" s="95"/>
      <c r="AW5" s="77">
        <v>-2700</v>
      </c>
      <c r="AX5" s="77">
        <f t="shared" si="0"/>
        <v>1.0042994008779914E-2</v>
      </c>
      <c r="AY5" s="77">
        <f t="shared" si="1"/>
        <v>4.8779324681147247E-3</v>
      </c>
      <c r="AZ5" s="85">
        <f t="shared" si="2"/>
        <v>5.1650615406651883E-3</v>
      </c>
      <c r="BA5" s="77">
        <f t="shared" si="3"/>
        <v>0.90756757107010699</v>
      </c>
      <c r="BB5" s="77">
        <f t="shared" si="4"/>
        <v>0.4038068634399829</v>
      </c>
      <c r="BC5" s="77">
        <f t="shared" si="5"/>
        <v>-1.2263551266707067</v>
      </c>
      <c r="BD5" s="77">
        <f t="shared" si="6"/>
        <v>-0.70365916933168005</v>
      </c>
      <c r="BE5" s="77">
        <f t="shared" si="7"/>
        <v>-1.5002909643564364</v>
      </c>
      <c r="BF5" s="77">
        <f t="shared" si="7"/>
        <v>-1.5002909643435314</v>
      </c>
      <c r="BG5" s="77">
        <f t="shared" si="7"/>
        <v>-1.5002909650127436</v>
      </c>
      <c r="BH5" s="77">
        <f t="shared" si="7"/>
        <v>-1.5002909303094625</v>
      </c>
      <c r="BI5" s="77">
        <f t="shared" si="7"/>
        <v>-1.5002927299371471</v>
      </c>
      <c r="BJ5" s="77">
        <f t="shared" si="7"/>
        <v>-1.5001994660205953</v>
      </c>
      <c r="BK5" s="77">
        <f t="shared" si="7"/>
        <v>-1.5052069027560646</v>
      </c>
      <c r="BL5" s="77">
        <f t="shared" si="8"/>
        <v>-1.7733462484005305</v>
      </c>
    </row>
    <row r="6" spans="1:64" s="77" customFormat="1" ht="12.95" customHeight="1" x14ac:dyDescent="0.2">
      <c r="A6" s="90" t="s">
        <v>76</v>
      </c>
      <c r="B6" s="84"/>
      <c r="Z6" s="77">
        <f t="shared" si="9"/>
        <v>0</v>
      </c>
      <c r="AA6" s="93" t="s">
        <v>24</v>
      </c>
      <c r="AB6" s="94">
        <f t="shared" si="10"/>
        <v>8.4675182599821749E-3</v>
      </c>
      <c r="AC6" s="95">
        <v>0.84675182599821741</v>
      </c>
      <c r="AD6" s="77">
        <v>0.01</v>
      </c>
      <c r="AE6" s="89" t="s">
        <v>3</v>
      </c>
      <c r="AF6" s="95">
        <v>0.84675182599821741</v>
      </c>
      <c r="AG6" s="95"/>
      <c r="AH6" s="95"/>
      <c r="AI6" s="95"/>
      <c r="AJ6" s="95"/>
      <c r="AK6" s="95"/>
      <c r="AL6" s="95"/>
      <c r="AM6" s="95"/>
      <c r="AW6" s="77">
        <v>-2600</v>
      </c>
      <c r="AX6" s="77">
        <f t="shared" si="0"/>
        <v>7.9389854273586892E-3</v>
      </c>
      <c r="AY6" s="77">
        <f t="shared" si="1"/>
        <v>4.7772105835561778E-3</v>
      </c>
      <c r="AZ6" s="77">
        <f t="shared" si="2"/>
        <v>3.1617748438025118E-3</v>
      </c>
      <c r="BA6" s="77">
        <f t="shared" si="3"/>
        <v>0.84555980662332408</v>
      </c>
      <c r="BB6" s="77">
        <f t="shared" si="4"/>
        <v>0.15996701926694298</v>
      </c>
      <c r="BC6" s="77">
        <f t="shared" si="5"/>
        <v>-0.97133811027009664</v>
      </c>
      <c r="BD6" s="77">
        <f t="shared" si="6"/>
        <v>-0.52783782229449883</v>
      </c>
      <c r="BE6" s="77">
        <f t="shared" si="7"/>
        <v>-1.2201425108821846</v>
      </c>
      <c r="BF6" s="77">
        <f t="shared" si="7"/>
        <v>-1.2201426376041362</v>
      </c>
      <c r="BG6" s="77">
        <f t="shared" si="7"/>
        <v>-1.2201412899498971</v>
      </c>
      <c r="BH6" s="77">
        <f t="shared" si="7"/>
        <v>-1.220155622148559</v>
      </c>
      <c r="BI6" s="77">
        <f t="shared" si="7"/>
        <v>-1.2200032290842873</v>
      </c>
      <c r="BJ6" s="77">
        <f t="shared" si="7"/>
        <v>-1.221626877154613</v>
      </c>
      <c r="BK6" s="77">
        <f t="shared" si="7"/>
        <v>-1.2046828607722397</v>
      </c>
      <c r="BL6" s="77">
        <f t="shared" si="8"/>
        <v>-1.4772206378807811</v>
      </c>
    </row>
    <row r="7" spans="1:64" s="77" customFormat="1" ht="12.95" customHeight="1" x14ac:dyDescent="0.2">
      <c r="A7" s="77" t="s">
        <v>77</v>
      </c>
      <c r="B7" s="84"/>
      <c r="C7" s="77">
        <v>52501.392</v>
      </c>
      <c r="D7" s="163" t="s">
        <v>245</v>
      </c>
      <c r="Z7" s="77">
        <f t="shared" si="9"/>
        <v>0</v>
      </c>
      <c r="AA7" s="99" t="s">
        <v>30</v>
      </c>
      <c r="AB7" s="100">
        <f t="shared" si="10"/>
        <v>-0.27373537235471518</v>
      </c>
      <c r="AC7" s="95">
        <v>-0.27373537235471518</v>
      </c>
      <c r="AD7" s="77">
        <v>1</v>
      </c>
      <c r="AE7" s="89"/>
      <c r="AF7" s="95">
        <v>-0.27373537235471518</v>
      </c>
      <c r="AG7" s="95"/>
      <c r="AH7" s="95"/>
      <c r="AI7" s="95"/>
      <c r="AJ7" s="95"/>
      <c r="AK7" s="95"/>
      <c r="AL7" s="95"/>
      <c r="AM7" s="95"/>
      <c r="AW7" s="77">
        <v>-2500</v>
      </c>
      <c r="AX7" s="77">
        <f t="shared" si="0"/>
        <v>5.7310039344414037E-3</v>
      </c>
      <c r="AY7" s="77">
        <f t="shared" si="1"/>
        <v>4.6763068602535852E-3</v>
      </c>
      <c r="AZ7" s="77">
        <f t="shared" si="2"/>
        <v>1.0546970741878187E-3</v>
      </c>
      <c r="BA7" s="77">
        <f t="shared" si="3"/>
        <v>0.79912525553082481</v>
      </c>
      <c r="BB7" s="77">
        <f t="shared" si="4"/>
        <v>-6.3781413754343277E-2</v>
      </c>
      <c r="BC7" s="77">
        <f t="shared" si="5"/>
        <v>-0.74685613075578949</v>
      </c>
      <c r="BD7" s="77">
        <f t="shared" si="6"/>
        <v>-0.39181220395368255</v>
      </c>
      <c r="BE7" s="77">
        <f t="shared" si="7"/>
        <v>-0.9572805500976318</v>
      </c>
      <c r="BF7" s="77">
        <f t="shared" si="7"/>
        <v>-0.95728391769714605</v>
      </c>
      <c r="BG7" s="77">
        <f t="shared" si="7"/>
        <v>-0.9572625501649259</v>
      </c>
      <c r="BH7" s="77">
        <f t="shared" si="7"/>
        <v>-0.95739813887270264</v>
      </c>
      <c r="BI7" s="77">
        <f t="shared" si="7"/>
        <v>-0.95653819644166094</v>
      </c>
      <c r="BJ7" s="77">
        <f t="shared" si="7"/>
        <v>-0.96201012642957084</v>
      </c>
      <c r="BK7" s="77">
        <f t="shared" si="7"/>
        <v>-0.92788362669002367</v>
      </c>
      <c r="BL7" s="77">
        <f t="shared" si="8"/>
        <v>-1.1810950273610308</v>
      </c>
    </row>
    <row r="8" spans="1:64" s="77" customFormat="1" ht="12.95" customHeight="1" x14ac:dyDescent="0.2">
      <c r="A8" s="77" t="s">
        <v>78</v>
      </c>
      <c r="B8" s="84"/>
      <c r="C8" s="77">
        <v>4.1346509999999999</v>
      </c>
      <c r="D8" s="163" t="s">
        <v>245</v>
      </c>
      <c r="Z8" s="77">
        <f t="shared" si="9"/>
        <v>0</v>
      </c>
      <c r="AA8" s="93" t="s">
        <v>38</v>
      </c>
      <c r="AB8" s="100">
        <f t="shared" si="10"/>
        <v>24.019380744779262</v>
      </c>
      <c r="AC8" s="95">
        <v>2.4019380744779264</v>
      </c>
      <c r="AD8" s="77">
        <v>10</v>
      </c>
      <c r="AE8" s="89" t="s">
        <v>4</v>
      </c>
      <c r="AF8" s="95">
        <v>2.4019380744779264</v>
      </c>
      <c r="AG8" s="95"/>
      <c r="AH8" s="95"/>
      <c r="AI8" s="95"/>
      <c r="AJ8" s="95"/>
      <c r="AK8" s="95"/>
      <c r="AL8" s="95"/>
      <c r="AM8" s="95"/>
      <c r="AW8" s="77">
        <v>-2400</v>
      </c>
      <c r="AX8" s="77">
        <f t="shared" si="0"/>
        <v>3.5552201604959551E-3</v>
      </c>
      <c r="AY8" s="77">
        <f t="shared" si="1"/>
        <v>4.5752212982069504E-3</v>
      </c>
      <c r="AZ8" s="77">
        <f t="shared" si="2"/>
        <v>-1.0200011377109954E-3</v>
      </c>
      <c r="BA8" s="77">
        <f t="shared" si="3"/>
        <v>0.76572132309715246</v>
      </c>
      <c r="BB8" s="77">
        <f t="shared" si="4"/>
        <v>-0.26392814315119628</v>
      </c>
      <c r="BC8" s="77">
        <f t="shared" si="5"/>
        <v>-0.54358837481464606</v>
      </c>
      <c r="BD8" s="77">
        <f t="shared" si="6"/>
        <v>-0.2786907108901962</v>
      </c>
      <c r="BE8" s="77">
        <f t="shared" si="7"/>
        <v>-0.70713215173388855</v>
      </c>
      <c r="BF8" s="77">
        <f t="shared" si="7"/>
        <v>-0.70714837467017744</v>
      </c>
      <c r="BG8" s="77">
        <f t="shared" si="7"/>
        <v>-0.7070704192763182</v>
      </c>
      <c r="BH8" s="77">
        <f t="shared" si="7"/>
        <v>-0.70744506255056638</v>
      </c>
      <c r="BI8" s="77">
        <f t="shared" si="7"/>
        <v>-0.70564567169921433</v>
      </c>
      <c r="BJ8" s="77">
        <f t="shared" si="7"/>
        <v>-0.7143135307366465</v>
      </c>
      <c r="BK8" s="77">
        <f t="shared" si="7"/>
        <v>-0.67312681147227527</v>
      </c>
      <c r="BL8" s="77">
        <f t="shared" si="8"/>
        <v>-0.88496941684128139</v>
      </c>
    </row>
    <row r="9" spans="1:64" s="77" customFormat="1" ht="12.95" customHeight="1" x14ac:dyDescent="0.2">
      <c r="A9" s="101" t="s">
        <v>216</v>
      </c>
      <c r="B9" s="102">
        <v>220</v>
      </c>
      <c r="C9" s="103" t="str">
        <f>"F"&amp;B9</f>
        <v>F220</v>
      </c>
      <c r="D9" s="104" t="str">
        <f>"G"&amp;B9</f>
        <v>G220</v>
      </c>
      <c r="Z9" s="77">
        <f t="shared" si="9"/>
        <v>0</v>
      </c>
      <c r="AA9" s="105" t="s">
        <v>39</v>
      </c>
      <c r="AB9" s="100">
        <f t="shared" si="10"/>
        <v>226.44859229111347</v>
      </c>
      <c r="AC9" s="95">
        <v>22.644859229111347</v>
      </c>
      <c r="AD9" s="77">
        <v>10</v>
      </c>
      <c r="AE9" s="89" t="s">
        <v>35</v>
      </c>
      <c r="AF9" s="95">
        <v>22.644859229111347</v>
      </c>
      <c r="AG9" s="95"/>
      <c r="AH9" s="95"/>
      <c r="AI9" s="95"/>
      <c r="AJ9" s="95"/>
      <c r="AK9" s="95"/>
      <c r="AL9" s="95"/>
      <c r="AM9" s="95"/>
      <c r="AW9" s="77">
        <v>-2300</v>
      </c>
      <c r="AX9" s="77">
        <f t="shared" si="0"/>
        <v>1.5117018160854061E-3</v>
      </c>
      <c r="AY9" s="77">
        <f t="shared" si="1"/>
        <v>4.4739538974162699E-3</v>
      </c>
      <c r="AZ9" s="77">
        <f t="shared" si="2"/>
        <v>-2.9622520813308638E-3</v>
      </c>
      <c r="BA9" s="77">
        <f t="shared" si="3"/>
        <v>0.74328798536159135</v>
      </c>
      <c r="BB9" s="77">
        <f t="shared" si="4"/>
        <v>-0.44049875771864866</v>
      </c>
      <c r="BC9" s="77">
        <f t="shared" si="5"/>
        <v>-0.35452670851301543</v>
      </c>
      <c r="BD9" s="77">
        <f t="shared" si="6"/>
        <v>-0.17914366518038005</v>
      </c>
      <c r="BE9" s="77">
        <f t="shared" si="7"/>
        <v>-0.46587323177361328</v>
      </c>
      <c r="BF9" s="77">
        <f t="shared" si="7"/>
        <v>-0.46590506315575209</v>
      </c>
      <c r="BG9" s="77">
        <f t="shared" si="7"/>
        <v>-0.465774909324563</v>
      </c>
      <c r="BH9" s="77">
        <f t="shared" si="7"/>
        <v>-0.46630714297235293</v>
      </c>
      <c r="BI9" s="77">
        <f t="shared" si="7"/>
        <v>-0.46413159595957543</v>
      </c>
      <c r="BJ9" s="77">
        <f t="shared" si="7"/>
        <v>-0.47303944559014832</v>
      </c>
      <c r="BK9" s="77">
        <f t="shared" si="7"/>
        <v>-0.43681120162090914</v>
      </c>
      <c r="BL9" s="77">
        <f t="shared" si="8"/>
        <v>-0.5888438063215311</v>
      </c>
    </row>
    <row r="10" spans="1:64" s="77" customFormat="1" ht="12.95" customHeight="1" thickBot="1" x14ac:dyDescent="0.25">
      <c r="B10" s="84"/>
      <c r="C10" s="106" t="s">
        <v>95</v>
      </c>
      <c r="D10" s="106" t="s">
        <v>96</v>
      </c>
      <c r="Z10" s="77">
        <f t="shared" si="9"/>
        <v>0</v>
      </c>
      <c r="AA10" s="107" t="s">
        <v>32</v>
      </c>
      <c r="AB10" s="108">
        <f t="shared" si="10"/>
        <v>49332.225419261296</v>
      </c>
      <c r="AC10" s="109">
        <v>4.9332225419261295</v>
      </c>
      <c r="AD10" s="77">
        <v>10000</v>
      </c>
      <c r="AE10" s="89" t="s">
        <v>31</v>
      </c>
      <c r="AF10" s="109">
        <v>4.9332225419261295</v>
      </c>
      <c r="AG10" s="109"/>
      <c r="AH10" s="109"/>
      <c r="AI10" s="109"/>
      <c r="AJ10" s="109"/>
      <c r="AK10" s="109"/>
      <c r="AL10" s="109"/>
      <c r="AM10" s="109"/>
      <c r="AW10" s="77">
        <v>-2200</v>
      </c>
      <c r="AX10" s="77">
        <f t="shared" si="0"/>
        <v>-3.2186716261500565E-4</v>
      </c>
      <c r="AY10" s="77">
        <f t="shared" si="1"/>
        <v>4.372504657881548E-3</v>
      </c>
      <c r="AZ10" s="77">
        <f t="shared" si="2"/>
        <v>-4.6943718204965536E-3</v>
      </c>
      <c r="BA10" s="77">
        <f t="shared" si="3"/>
        <v>0.73040683974887632</v>
      </c>
      <c r="BB10" s="77">
        <f t="shared" si="4"/>
        <v>-0.59437979993129808</v>
      </c>
      <c r="BC10" s="77">
        <f t="shared" si="5"/>
        <v>-0.1741866558766868</v>
      </c>
      <c r="BD10" s="77">
        <f t="shared" si="6"/>
        <v>-8.7314206286572951E-2</v>
      </c>
      <c r="BE10" s="77">
        <f t="shared" si="7"/>
        <v>-0.23024095681658369</v>
      </c>
      <c r="BF10" s="77">
        <f t="shared" si="7"/>
        <v>-0.23026912459371218</v>
      </c>
      <c r="BG10" s="77">
        <f t="shared" si="7"/>
        <v>-0.23016343469601702</v>
      </c>
      <c r="BH10" s="77">
        <f t="shared" si="7"/>
        <v>-0.23056001321898914</v>
      </c>
      <c r="BI10" s="77">
        <f t="shared" si="7"/>
        <v>-0.22907212798628826</v>
      </c>
      <c r="BJ10" s="77">
        <f t="shared" si="7"/>
        <v>-0.23465707810416497</v>
      </c>
      <c r="BK10" s="77">
        <f t="shared" si="7"/>
        <v>-0.21373025002342289</v>
      </c>
      <c r="BL10" s="77">
        <f t="shared" si="8"/>
        <v>-0.29271819580178082</v>
      </c>
    </row>
    <row r="11" spans="1:64" s="77" customFormat="1" ht="12.95" customHeight="1" x14ac:dyDescent="0.2">
      <c r="A11" s="77" t="s">
        <v>91</v>
      </c>
      <c r="B11" s="84"/>
      <c r="C11" s="104">
        <f ca="1">INTERCEPT(INDIRECT($D$9):G973,INDIRECT($C$9):F973)</f>
        <v>3.1210187727103104E-2</v>
      </c>
      <c r="D11" s="84"/>
      <c r="AA11" s="110" t="s">
        <v>40</v>
      </c>
      <c r="AB11" s="104">
        <f>1-AB7^2</f>
        <v>0.92506894592182543</v>
      </c>
      <c r="AC11" s="104">
        <f>SUM(AE21:AE1000)</f>
        <v>7.2256926339636263E-2</v>
      </c>
      <c r="AD11" s="110" t="s">
        <v>41</v>
      </c>
      <c r="AE11" s="89"/>
      <c r="AF11" s="104">
        <v>2.4602116823650498E-3</v>
      </c>
      <c r="AG11" s="104"/>
      <c r="AH11" s="104"/>
      <c r="AI11" s="104"/>
      <c r="AJ11" s="104"/>
      <c r="AK11" s="104"/>
      <c r="AL11" s="104"/>
      <c r="AM11" s="104"/>
      <c r="AW11" s="77">
        <v>-2100</v>
      </c>
      <c r="AX11" s="77">
        <f t="shared" si="0"/>
        <v>-1.881003632333865E-3</v>
      </c>
      <c r="AY11" s="77">
        <f t="shared" si="1"/>
        <v>4.2708735796027804E-3</v>
      </c>
      <c r="AZ11" s="77">
        <f t="shared" si="2"/>
        <v>-6.1518772119366454E-3</v>
      </c>
      <c r="BA11" s="77">
        <f t="shared" si="3"/>
        <v>0.72626518609116997</v>
      </c>
      <c r="BB11" s="77">
        <f t="shared" si="4"/>
        <v>-0.72614673905921279</v>
      </c>
      <c r="BC11" s="77">
        <f t="shared" si="5"/>
        <v>2.0199478573661323E-3</v>
      </c>
      <c r="BD11" s="77">
        <f t="shared" si="6"/>
        <v>1.0099742720902783E-3</v>
      </c>
      <c r="BE11" s="77">
        <f t="shared" si="7"/>
        <v>2.6750518603593193E-3</v>
      </c>
      <c r="BF11" s="77">
        <f t="shared" si="7"/>
        <v>2.6754442621689891E-3</v>
      </c>
      <c r="BG11" s="77">
        <f t="shared" si="7"/>
        <v>2.6740107491744769E-3</v>
      </c>
      <c r="BH11" s="77">
        <f t="shared" si="7"/>
        <v>2.6792476249106602E-3</v>
      </c>
      <c r="BI11" s="77">
        <f t="shared" si="7"/>
        <v>2.6601163947981401E-3</v>
      </c>
      <c r="BJ11" s="77">
        <f t="shared" si="7"/>
        <v>2.7300061552281278E-3</v>
      </c>
      <c r="BK11" s="77">
        <f t="shared" si="7"/>
        <v>2.4746865862837375E-3</v>
      </c>
      <c r="BL11" s="77">
        <f t="shared" si="8"/>
        <v>3.407414717968571E-3</v>
      </c>
    </row>
    <row r="12" spans="1:64" s="77" customFormat="1" ht="12.95" customHeight="1" x14ac:dyDescent="0.2">
      <c r="A12" s="77" t="s">
        <v>92</v>
      </c>
      <c r="B12" s="84"/>
      <c r="C12" s="104">
        <f ca="1">SLOPE(INDIRECT($D$9):G973,INDIRECT($C$9):F973)</f>
        <v>-1.2656792089695229E-8</v>
      </c>
      <c r="D12" s="84"/>
      <c r="E12" s="157" t="s">
        <v>241</v>
      </c>
      <c r="F12" s="162" t="s">
        <v>244</v>
      </c>
      <c r="AA12" s="111" t="s">
        <v>26</v>
      </c>
      <c r="AB12" s="104">
        <f>AB7*SIN(RADIANS(AB9))</f>
        <v>0.19839148057868877</v>
      </c>
      <c r="AE12" s="89"/>
      <c r="AW12" s="77">
        <v>-2000</v>
      </c>
      <c r="AX12" s="77">
        <f t="shared" si="0"/>
        <v>-3.108215504042988E-3</v>
      </c>
      <c r="AY12" s="77">
        <f t="shared" si="1"/>
        <v>4.1690606625799714E-3</v>
      </c>
      <c r="AZ12" s="77">
        <f t="shared" si="2"/>
        <v>-7.2772761666229594E-3</v>
      </c>
      <c r="BA12" s="77">
        <f t="shared" si="3"/>
        <v>0.73060299240155158</v>
      </c>
      <c r="BB12" s="77">
        <f t="shared" si="4"/>
        <v>-0.83545202827081777</v>
      </c>
      <c r="BC12" s="77">
        <f t="shared" si="5"/>
        <v>0.17827392589635321</v>
      </c>
      <c r="BD12" s="77">
        <f t="shared" si="6"/>
        <v>8.9373791877293066E-2</v>
      </c>
      <c r="BE12" s="77">
        <f t="shared" si="7"/>
        <v>0.23562238394203031</v>
      </c>
      <c r="BF12" s="77">
        <f t="shared" si="7"/>
        <v>0.23565096144920297</v>
      </c>
      <c r="BG12" s="77">
        <f t="shared" si="7"/>
        <v>0.23554359722397386</v>
      </c>
      <c r="BH12" s="77">
        <f t="shared" si="7"/>
        <v>0.23594697343714546</v>
      </c>
      <c r="BI12" s="77">
        <f t="shared" si="7"/>
        <v>0.23443165787284004</v>
      </c>
      <c r="BJ12" s="77">
        <f t="shared" si="7"/>
        <v>0.24012693591342765</v>
      </c>
      <c r="BK12" s="77">
        <f t="shared" si="7"/>
        <v>0.21876081852965601</v>
      </c>
      <c r="BL12" s="77">
        <f t="shared" si="8"/>
        <v>0.29953302523771885</v>
      </c>
    </row>
    <row r="13" spans="1:64" s="77" customFormat="1" ht="12.95" customHeight="1" x14ac:dyDescent="0.2">
      <c r="A13" s="77" t="s">
        <v>94</v>
      </c>
      <c r="B13" s="84"/>
      <c r="C13" s="84" t="s">
        <v>89</v>
      </c>
      <c r="E13" s="155" t="s">
        <v>223</v>
      </c>
      <c r="F13" s="158">
        <v>1</v>
      </c>
      <c r="AA13" s="112" t="s">
        <v>42</v>
      </c>
      <c r="AB13" s="113">
        <f>AB6*86400*300000/149600000</f>
        <v>1.4670994204461094</v>
      </c>
      <c r="AC13" s="77" t="s">
        <v>68</v>
      </c>
      <c r="AE13" s="89"/>
      <c r="AL13" s="84"/>
      <c r="AW13" s="77">
        <v>-1900</v>
      </c>
      <c r="AX13" s="77">
        <f t="shared" si="0"/>
        <v>-3.94867833478339E-3</v>
      </c>
      <c r="AY13" s="77">
        <f t="shared" si="1"/>
        <v>4.0670659068131167E-3</v>
      </c>
      <c r="AZ13" s="77">
        <f t="shared" si="2"/>
        <v>-8.0157442415965067E-3</v>
      </c>
      <c r="BA13" s="77">
        <f t="shared" si="3"/>
        <v>0.74369262458662566</v>
      </c>
      <c r="BB13" s="77">
        <f t="shared" si="4"/>
        <v>-0.92053257681747136</v>
      </c>
      <c r="BC13" s="77">
        <f t="shared" si="5"/>
        <v>0.35876068890831564</v>
      </c>
      <c r="BD13" s="77">
        <f t="shared" si="6"/>
        <v>0.1813294269913196</v>
      </c>
      <c r="BE13" s="77">
        <f t="shared" si="7"/>
        <v>0.47135045976124545</v>
      </c>
      <c r="BF13" s="77">
        <f t="shared" si="7"/>
        <v>0.47138206645945724</v>
      </c>
      <c r="BG13" s="77">
        <f t="shared" si="7"/>
        <v>0.47125247252685343</v>
      </c>
      <c r="BH13" s="77">
        <f t="shared" si="7"/>
        <v>0.47178388860642961</v>
      </c>
      <c r="BI13" s="77">
        <f t="shared" si="7"/>
        <v>0.46960566406188309</v>
      </c>
      <c r="BJ13" s="77">
        <f t="shared" si="7"/>
        <v>0.47854947579955581</v>
      </c>
      <c r="BK13" s="77">
        <f t="shared" si="7"/>
        <v>0.44207828795683923</v>
      </c>
      <c r="BL13" s="77">
        <f t="shared" si="8"/>
        <v>0.59565863575746869</v>
      </c>
    </row>
    <row r="14" spans="1:64" s="77" customFormat="1" ht="12.95" customHeight="1" x14ac:dyDescent="0.2">
      <c r="B14" s="84"/>
      <c r="E14" s="155" t="s">
        <v>211</v>
      </c>
      <c r="F14" s="159">
        <f ca="1">NOW()+15018.5+$C$5/24</f>
        <v>60678.691556712962</v>
      </c>
      <c r="AA14" s="112" t="s">
        <v>27</v>
      </c>
      <c r="AB14" s="104">
        <f>2*AB5*365.24/C8</f>
        <v>-1.606297191093351E-9</v>
      </c>
      <c r="AC14" s="77" t="s">
        <v>67</v>
      </c>
      <c r="AE14" s="89"/>
      <c r="AL14" s="84"/>
      <c r="AW14" s="77">
        <v>-1800</v>
      </c>
      <c r="AX14" s="77">
        <f t="shared" si="0"/>
        <v>-4.3474223206921604E-3</v>
      </c>
      <c r="AY14" s="77">
        <f t="shared" si="1"/>
        <v>3.9648893123022198E-3</v>
      </c>
      <c r="AZ14" s="77">
        <f t="shared" si="2"/>
        <v>-8.3123116329943802E-3</v>
      </c>
      <c r="BA14" s="77">
        <f t="shared" si="3"/>
        <v>0.76636004543381009</v>
      </c>
      <c r="BB14" s="77">
        <f t="shared" si="4"/>
        <v>-0.97760523019527867</v>
      </c>
      <c r="BC14" s="77">
        <f t="shared" si="5"/>
        <v>0.54808310131088644</v>
      </c>
      <c r="BD14" s="77">
        <f t="shared" si="6"/>
        <v>0.28111414542217111</v>
      </c>
      <c r="BE14" s="77">
        <f t="shared" si="7"/>
        <v>0.71277552444916747</v>
      </c>
      <c r="BF14" s="77">
        <f t="shared" si="7"/>
        <v>0.71279135012956552</v>
      </c>
      <c r="BG14" s="77">
        <f t="shared" si="7"/>
        <v>0.71271493390789797</v>
      </c>
      <c r="BH14" s="77">
        <f t="shared" si="7"/>
        <v>0.71308396559670928</v>
      </c>
      <c r="BI14" s="77">
        <f t="shared" si="7"/>
        <v>0.71130291232545684</v>
      </c>
      <c r="BJ14" s="77">
        <f t="shared" si="7"/>
        <v>0.71992432189149358</v>
      </c>
      <c r="BK14" s="77">
        <f t="shared" si="7"/>
        <v>0.67876514891458162</v>
      </c>
      <c r="BL14" s="77">
        <f t="shared" si="8"/>
        <v>0.89178424627721853</v>
      </c>
    </row>
    <row r="15" spans="1:64" s="77" customFormat="1" ht="12.95" customHeight="1" x14ac:dyDescent="0.2">
      <c r="A15" s="114" t="s">
        <v>93</v>
      </c>
      <c r="B15" s="84"/>
      <c r="C15" s="115">
        <f ca="1">(C7+C11)+(C8+C12)*INT(MAX(F21:F3514))</f>
        <v>60398.606596013255</v>
      </c>
      <c r="E15" s="155" t="s">
        <v>224</v>
      </c>
      <c r="F15" s="159">
        <f ca="1">ROUND(2*($F$14-$C$7)/$C$8,0)/2+$F$13</f>
        <v>1978.5</v>
      </c>
      <c r="AA15" s="111" t="s">
        <v>43</v>
      </c>
      <c r="AB15" s="117">
        <f>(AB10-AB2)/AD2</f>
        <v>-766.48950074352194</v>
      </c>
      <c r="AC15" s="77" t="s">
        <v>33</v>
      </c>
      <c r="AE15" s="89"/>
      <c r="AW15" s="77">
        <v>-1700</v>
      </c>
      <c r="AX15" s="77">
        <f t="shared" si="0"/>
        <v>-4.24807257740105E-3</v>
      </c>
      <c r="AY15" s="77">
        <f t="shared" si="1"/>
        <v>3.862530879047278E-3</v>
      </c>
      <c r="AZ15" s="77">
        <f t="shared" si="2"/>
        <v>-8.110603456448328E-3</v>
      </c>
      <c r="BA15" s="77">
        <f t="shared" si="3"/>
        <v>0.80003827767586899</v>
      </c>
      <c r="BB15" s="77">
        <f t="shared" si="4"/>
        <v>-0.99996503508032408</v>
      </c>
      <c r="BC15" s="77">
        <f t="shared" si="5"/>
        <v>0.75175302771892605</v>
      </c>
      <c r="BD15" s="77">
        <f t="shared" si="6"/>
        <v>0.39463924814208856</v>
      </c>
      <c r="BE15" s="77">
        <f t="shared" si="7"/>
        <v>0.96317095840226508</v>
      </c>
      <c r="BF15" s="77">
        <f t="shared" si="7"/>
        <v>0.96317415956153929</v>
      </c>
      <c r="BG15" s="77">
        <f t="shared" si="7"/>
        <v>0.96315367639481408</v>
      </c>
      <c r="BH15" s="77">
        <f t="shared" si="7"/>
        <v>0.96328475187369733</v>
      </c>
      <c r="BI15" s="77">
        <f t="shared" si="7"/>
        <v>0.96244640254487335</v>
      </c>
      <c r="BJ15" s="77">
        <f t="shared" si="7"/>
        <v>0.96782599896945665</v>
      </c>
      <c r="BK15" s="77">
        <f t="shared" si="7"/>
        <v>0.93399563056931845</v>
      </c>
      <c r="BL15" s="77">
        <f t="shared" si="8"/>
        <v>1.1879098567969684</v>
      </c>
    </row>
    <row r="16" spans="1:64" s="77" customFormat="1" ht="12.95" customHeight="1" x14ac:dyDescent="0.2">
      <c r="A16" s="90" t="s">
        <v>79</v>
      </c>
      <c r="B16" s="84"/>
      <c r="C16" s="118">
        <f ca="1">+C8+C12</f>
        <v>4.1346509873432078</v>
      </c>
      <c r="E16" s="155" t="s">
        <v>212</v>
      </c>
      <c r="F16" s="159">
        <f ca="1">ROUND(2*($F$14-$C$15)/$C$16,0)/2+$F$13</f>
        <v>68.5</v>
      </c>
      <c r="AA16" s="110" t="s">
        <v>44</v>
      </c>
      <c r="AB16" s="117">
        <f>365.24*AB8</f>
        <v>8772.8386232231787</v>
      </c>
      <c r="AC16" s="77" t="s">
        <v>3</v>
      </c>
      <c r="AD16" s="104"/>
      <c r="AE16" s="89"/>
      <c r="AW16" s="77">
        <v>-1600</v>
      </c>
      <c r="AX16" s="77">
        <f t="shared" si="0"/>
        <v>-3.5939180266772825E-3</v>
      </c>
      <c r="AY16" s="77">
        <f t="shared" si="1"/>
        <v>3.7599906070482931E-3</v>
      </c>
      <c r="AZ16" s="77">
        <f t="shared" si="2"/>
        <v>-7.3539086337255756E-3</v>
      </c>
      <c r="BA16" s="77">
        <f t="shared" si="3"/>
        <v>0.8468016098395561</v>
      </c>
      <c r="BB16" s="77">
        <f t="shared" si="4"/>
        <v>-0.97661080180453863</v>
      </c>
      <c r="BC16" s="77">
        <f t="shared" si="5"/>
        <v>0.97682238928037013</v>
      </c>
      <c r="BD16" s="77">
        <f t="shared" si="6"/>
        <v>0.53134904783959469</v>
      </c>
      <c r="BE16" s="77">
        <f t="shared" si="7"/>
        <v>1.2263761800296582</v>
      </c>
      <c r="BF16" s="77">
        <f t="shared" si="7"/>
        <v>1.2263762930174622</v>
      </c>
      <c r="BG16" s="77">
        <f t="shared" si="7"/>
        <v>1.2263750705646963</v>
      </c>
      <c r="BH16" s="77">
        <f t="shared" si="7"/>
        <v>1.2263882969105098</v>
      </c>
      <c r="BI16" s="77">
        <f t="shared" si="7"/>
        <v>1.2262452201618488</v>
      </c>
      <c r="BJ16" s="77">
        <f t="shared" si="7"/>
        <v>1.2277960038519273</v>
      </c>
      <c r="BK16" s="77">
        <f t="shared" si="7"/>
        <v>1.2113297130703251</v>
      </c>
      <c r="BL16" s="77">
        <f t="shared" si="8"/>
        <v>1.4840354673167182</v>
      </c>
    </row>
    <row r="17" spans="1:64" s="77" customFormat="1" ht="12.95" customHeight="1" thickBot="1" x14ac:dyDescent="0.25">
      <c r="A17" s="116" t="s">
        <v>205</v>
      </c>
      <c r="B17" s="84"/>
      <c r="C17" s="77">
        <f>COUNT(C21:C2172)</f>
        <v>203</v>
      </c>
      <c r="E17" s="155" t="s">
        <v>242</v>
      </c>
      <c r="F17" s="160">
        <f ca="1">+$C$15+$C$16*$F$16-15018.5-$C$5/24</f>
        <v>45663.726021979601</v>
      </c>
      <c r="AA17" s="110" t="s">
        <v>45</v>
      </c>
      <c r="AB17" s="120">
        <f>AB13^3/AB8^2</f>
        <v>5.4733727251087523E-3</v>
      </c>
      <c r="AC17" s="83" t="s">
        <v>46</v>
      </c>
      <c r="AE17" s="89"/>
      <c r="AW17" s="77">
        <v>-1500</v>
      </c>
      <c r="AX17" s="77">
        <f t="shared" si="0"/>
        <v>-2.3339885583136943E-3</v>
      </c>
      <c r="AY17" s="77">
        <f t="shared" si="1"/>
        <v>3.6572684963052642E-3</v>
      </c>
      <c r="AZ17" s="77">
        <f t="shared" si="2"/>
        <v>-5.9912570546189585E-3</v>
      </c>
      <c r="BA17" s="77">
        <f t="shared" si="3"/>
        <v>0.90919785254528385</v>
      </c>
      <c r="BB17" s="77">
        <f t="shared" si="4"/>
        <v>-0.89040603841134003</v>
      </c>
      <c r="BC17" s="77">
        <f t="shared" si="5"/>
        <v>1.23267532805169</v>
      </c>
      <c r="BD17" s="77">
        <f t="shared" si="6"/>
        <v>0.7083944957483973</v>
      </c>
      <c r="BE17" s="77">
        <f t="shared" si="7"/>
        <v>1.5069828632350675</v>
      </c>
      <c r="BF17" s="77">
        <f t="shared" si="7"/>
        <v>1.5069828632265017</v>
      </c>
      <c r="BG17" s="77">
        <f t="shared" si="7"/>
        <v>1.5069828637172022</v>
      </c>
      <c r="BH17" s="77">
        <f t="shared" si="7"/>
        <v>1.5069828356067385</v>
      </c>
      <c r="BI17" s="77">
        <f t="shared" si="7"/>
        <v>1.5069844459736963</v>
      </c>
      <c r="BJ17" s="77">
        <f t="shared" si="7"/>
        <v>1.5068922580585875</v>
      </c>
      <c r="BK17" s="77">
        <f t="shared" si="7"/>
        <v>1.5124032261258804</v>
      </c>
      <c r="BL17" s="77">
        <f t="shared" si="8"/>
        <v>1.780161077836468</v>
      </c>
    </row>
    <row r="18" spans="1:64" s="77" customFormat="1" ht="12.95" customHeight="1" thickTop="1" thickBot="1" x14ac:dyDescent="0.25">
      <c r="A18" s="90" t="s">
        <v>80</v>
      </c>
      <c r="B18" s="84"/>
      <c r="C18" s="91">
        <f ca="1">+C15</f>
        <v>60398.606596013255</v>
      </c>
      <c r="D18" s="154">
        <f ca="1">+C16</f>
        <v>4.1346509873432078</v>
      </c>
      <c r="E18" s="156" t="s">
        <v>243</v>
      </c>
      <c r="F18" s="161">
        <f ca="1">+($C$15+$C$16*$F$16)-($C$16/2)-15018.5-$C$5/24</f>
        <v>45661.658696485931</v>
      </c>
      <c r="AA18" s="121" t="s">
        <v>47</v>
      </c>
      <c r="AB18" s="122">
        <f>2*PI()/(AB8*365.2422)*AD2</f>
        <v>2.9612561051974994E-3</v>
      </c>
      <c r="AC18" s="123" t="s">
        <v>25</v>
      </c>
      <c r="AD18" s="123"/>
      <c r="AE18" s="124"/>
      <c r="AH18" s="84" t="s">
        <v>59</v>
      </c>
      <c r="AW18" s="77">
        <v>-1400</v>
      </c>
      <c r="AX18" s="77">
        <f t="shared" si="0"/>
        <v>-4.4049099582049679E-4</v>
      </c>
      <c r="AY18" s="77">
        <f t="shared" si="1"/>
        <v>3.5543645468181918E-3</v>
      </c>
      <c r="AZ18" s="77">
        <f t="shared" si="2"/>
        <v>-3.9948555426386886E-3</v>
      </c>
      <c r="BA18" s="77">
        <f t="shared" si="3"/>
        <v>0.98932997201691442</v>
      </c>
      <c r="BB18" s="77">
        <f t="shared" si="4"/>
        <v>-0.71673203496674742</v>
      </c>
      <c r="BC18" s="77">
        <f t="shared" si="5"/>
        <v>1.5318070952264409</v>
      </c>
      <c r="BD18" s="77">
        <f t="shared" si="6"/>
        <v>0.96175156160685604</v>
      </c>
      <c r="BE18" s="77">
        <f t="shared" ref="BE18:BK33" si="11">$BL18+$AB$7*SIN(BF18)</f>
        <v>1.8103693713529527</v>
      </c>
      <c r="BF18" s="77">
        <f t="shared" si="11"/>
        <v>1.8103694015713601</v>
      </c>
      <c r="BG18" s="77">
        <f t="shared" si="11"/>
        <v>1.8103698667980417</v>
      </c>
      <c r="BH18" s="77">
        <f t="shared" si="11"/>
        <v>1.8103770290711432</v>
      </c>
      <c r="BI18" s="77">
        <f t="shared" si="11"/>
        <v>1.8104872674422074</v>
      </c>
      <c r="BJ18" s="77">
        <f t="shared" si="11"/>
        <v>1.8121777763548828</v>
      </c>
      <c r="BK18" s="77">
        <f t="shared" si="11"/>
        <v>1.836785447659862</v>
      </c>
      <c r="BL18" s="77">
        <f t="shared" si="8"/>
        <v>2.0762866883562179</v>
      </c>
    </row>
    <row r="19" spans="1:64" s="77" customFormat="1" ht="12.95" customHeight="1" thickTop="1" x14ac:dyDescent="0.2">
      <c r="B19" s="84"/>
      <c r="E19" s="116"/>
      <c r="F19" s="125"/>
      <c r="AA19" s="126"/>
      <c r="AC19" s="126"/>
      <c r="AE19" s="77">
        <f>COUNT(AE21:AE1131)</f>
        <v>203</v>
      </c>
      <c r="AH19" s="84" t="s">
        <v>60</v>
      </c>
      <c r="AW19" s="77">
        <v>-1300</v>
      </c>
      <c r="AX19" s="77">
        <f t="shared" si="0"/>
        <v>2.049898158983687E-3</v>
      </c>
      <c r="AY19" s="77">
        <f t="shared" si="1"/>
        <v>3.4512787585870759E-3</v>
      </c>
      <c r="AZ19" s="77">
        <f t="shared" si="2"/>
        <v>-1.4013805996033887E-3</v>
      </c>
      <c r="BA19" s="77">
        <f t="shared" si="3"/>
        <v>1.0857992644208618</v>
      </c>
      <c r="BB19" s="77">
        <f t="shared" si="4"/>
        <v>-0.427118340827847</v>
      </c>
      <c r="BC19" s="77">
        <f t="shared" si="5"/>
        <v>1.8896084022452313</v>
      </c>
      <c r="BD19" s="77">
        <f t="shared" si="6"/>
        <v>1.3831371731461348</v>
      </c>
      <c r="BE19" s="77">
        <f t="shared" si="11"/>
        <v>2.1421555906838088</v>
      </c>
      <c r="BF19" s="77">
        <f t="shared" si="11"/>
        <v>2.1421580925702415</v>
      </c>
      <c r="BG19" s="77">
        <f t="shared" si="11"/>
        <v>2.1421749935519294</v>
      </c>
      <c r="BH19" s="77">
        <f t="shared" si="11"/>
        <v>2.142289153038468</v>
      </c>
      <c r="BI19" s="77">
        <f t="shared" si="11"/>
        <v>2.1430597254458976</v>
      </c>
      <c r="BJ19" s="77">
        <f t="shared" si="11"/>
        <v>2.1482371663515432</v>
      </c>
      <c r="BK19" s="77">
        <f t="shared" si="11"/>
        <v>2.1820165987917961</v>
      </c>
      <c r="BL19" s="77">
        <f t="shared" si="8"/>
        <v>2.3724122988759682</v>
      </c>
    </row>
    <row r="20" spans="1:64" s="77" customFormat="1" ht="12.95" customHeight="1" thickBot="1" x14ac:dyDescent="0.25">
      <c r="A20" s="106" t="s">
        <v>81</v>
      </c>
      <c r="B20" s="106" t="s">
        <v>82</v>
      </c>
      <c r="C20" s="106" t="s">
        <v>83</v>
      </c>
      <c r="D20" s="106" t="s">
        <v>88</v>
      </c>
      <c r="E20" s="106" t="s">
        <v>84</v>
      </c>
      <c r="F20" s="106" t="s">
        <v>85</v>
      </c>
      <c r="G20" s="106" t="s">
        <v>86</v>
      </c>
      <c r="H20" s="127" t="s">
        <v>234</v>
      </c>
      <c r="I20" s="127" t="s">
        <v>218</v>
      </c>
      <c r="J20" s="127" t="s">
        <v>226</v>
      </c>
      <c r="K20" s="127" t="s">
        <v>235</v>
      </c>
      <c r="L20" s="127" t="s">
        <v>100</v>
      </c>
      <c r="M20" s="127" t="s">
        <v>101</v>
      </c>
      <c r="N20" s="127" t="s">
        <v>102</v>
      </c>
      <c r="O20" s="127" t="s">
        <v>98</v>
      </c>
      <c r="P20" s="128" t="s">
        <v>97</v>
      </c>
      <c r="Q20" s="106" t="s">
        <v>90</v>
      </c>
      <c r="S20" s="129" t="s">
        <v>63</v>
      </c>
      <c r="U20" s="130" t="s">
        <v>222</v>
      </c>
      <c r="Z20" s="106" t="s">
        <v>85</v>
      </c>
      <c r="AA20" s="128" t="s">
        <v>34</v>
      </c>
      <c r="AB20" s="128" t="s">
        <v>58</v>
      </c>
      <c r="AC20" s="128" t="s">
        <v>65</v>
      </c>
      <c r="AD20" s="128" t="s">
        <v>28</v>
      </c>
      <c r="AE20" s="128" t="s">
        <v>48</v>
      </c>
      <c r="AF20" s="128" t="s">
        <v>64</v>
      </c>
      <c r="AG20" s="130"/>
      <c r="AH20" s="128" t="s">
        <v>10</v>
      </c>
      <c r="AI20" s="128" t="s">
        <v>11</v>
      </c>
      <c r="AJ20" s="128" t="s">
        <v>12</v>
      </c>
      <c r="AK20" s="128" t="s">
        <v>29</v>
      </c>
      <c r="AL20" s="128" t="s">
        <v>13</v>
      </c>
      <c r="AM20" s="128" t="s">
        <v>14</v>
      </c>
      <c r="AN20" s="106" t="s">
        <v>15</v>
      </c>
      <c r="AO20" s="106" t="s">
        <v>16</v>
      </c>
      <c r="AP20" s="106" t="s">
        <v>17</v>
      </c>
      <c r="AQ20" s="106" t="s">
        <v>18</v>
      </c>
      <c r="AR20" s="106" t="s">
        <v>19</v>
      </c>
      <c r="AS20" s="106" t="s">
        <v>20</v>
      </c>
      <c r="AT20" s="106" t="s">
        <v>21</v>
      </c>
      <c r="AU20" s="106" t="s">
        <v>66</v>
      </c>
      <c r="AV20" s="131"/>
      <c r="AW20" s="77">
        <v>-1200</v>
      </c>
      <c r="AX20" s="77">
        <f t="shared" si="0"/>
        <v>4.9556859690502294E-3</v>
      </c>
      <c r="AY20" s="77">
        <f t="shared" si="1"/>
        <v>3.3480111316119159E-3</v>
      </c>
      <c r="AZ20" s="77">
        <f t="shared" si="2"/>
        <v>1.6076748374383135E-3</v>
      </c>
      <c r="BA20" s="77">
        <f t="shared" si="3"/>
        <v>1.1864239839054467</v>
      </c>
      <c r="BB20" s="77">
        <f t="shared" si="4"/>
        <v>-1.0937016842974991E-2</v>
      </c>
      <c r="BC20" s="77">
        <f t="shared" si="5"/>
        <v>2.3199745502940661</v>
      </c>
      <c r="BD20" s="77">
        <f t="shared" si="6"/>
        <v>2.295718749203008</v>
      </c>
      <c r="BE20" s="77">
        <f t="shared" si="11"/>
        <v>2.5060475671990847</v>
      </c>
      <c r="BF20" s="77">
        <f t="shared" si="11"/>
        <v>2.5060631182283002</v>
      </c>
      <c r="BG20" s="77">
        <f t="shared" si="11"/>
        <v>2.5061337096438292</v>
      </c>
      <c r="BH20" s="77">
        <f t="shared" si="11"/>
        <v>2.5064541019206161</v>
      </c>
      <c r="BI20" s="77">
        <f t="shared" si="11"/>
        <v>2.5079073124725109</v>
      </c>
      <c r="BJ20" s="77">
        <f t="shared" si="11"/>
        <v>2.5144793306943378</v>
      </c>
      <c r="BK20" s="77">
        <f t="shared" si="11"/>
        <v>2.5438219711480783</v>
      </c>
      <c r="BL20" s="77">
        <f t="shared" si="8"/>
        <v>2.6685379093957176</v>
      </c>
    </row>
    <row r="21" spans="1:64" s="77" customFormat="1" ht="12.95" customHeight="1" x14ac:dyDescent="0.2">
      <c r="A21" s="35" t="s">
        <v>225</v>
      </c>
      <c r="B21" s="40" t="s">
        <v>196</v>
      </c>
      <c r="C21" s="35">
        <v>27887.721699999998</v>
      </c>
      <c r="D21" s="35" t="s">
        <v>226</v>
      </c>
      <c r="E21" s="85">
        <f t="shared" ref="E21:E84" si="12">+(C21-C$7)/C$8</f>
        <v>-5953.022467918091</v>
      </c>
      <c r="F21" s="85">
        <f t="shared" ref="F21:F84" si="13">ROUND(2*E21,0)/2</f>
        <v>-5953</v>
      </c>
      <c r="G21" s="85">
        <f t="shared" ref="G21:G52" si="14">+C21-(C$7+F21*C$8)</f>
        <v>-9.2897000002267305E-2</v>
      </c>
      <c r="H21" s="85"/>
      <c r="I21" s="85"/>
      <c r="J21" s="85">
        <f>G21</f>
        <v>-9.2897000002267305E-2</v>
      </c>
      <c r="L21" s="85"/>
      <c r="M21" s="85"/>
      <c r="N21" s="85"/>
      <c r="O21" s="85"/>
      <c r="P21" s="85"/>
      <c r="Q21" s="132">
        <f t="shared" ref="Q21:Q84" si="15">+C21-15018.5</f>
        <v>12869.221699999998</v>
      </c>
      <c r="S21" s="9">
        <v>1</v>
      </c>
      <c r="T21" s="85"/>
      <c r="U21" s="85"/>
      <c r="V21" s="85"/>
      <c r="Z21" s="77">
        <f t="shared" ref="Z21:Z84" si="16">F21</f>
        <v>-5953</v>
      </c>
      <c r="AA21" s="85">
        <f t="shared" ref="AA21:AA84" si="17">AB$3+AB$4*Z21+AB$5*Z21^2+AH21</f>
        <v>-9.7103735359940768E-5</v>
      </c>
      <c r="AB21" s="85">
        <f t="shared" ref="AB21:AB84" si="18">IF(S21&lt;&gt;0,G21-AH21, -9999)</f>
        <v>-8.4744649462575886E-2</v>
      </c>
      <c r="AC21" s="85">
        <f t="shared" ref="AC21:AC84" si="19">+G21-P21</f>
        <v>-9.2897000002267305E-2</v>
      </c>
      <c r="AD21" s="85">
        <f t="shared" ref="AD21:AD84" si="20">IF(S21&lt;&gt;0,G21-AA21, -9999)</f>
        <v>-9.2799896266907364E-2</v>
      </c>
      <c r="AE21" s="85">
        <f t="shared" ref="AE21:AE84" si="21">+(G21-AA21)^2*S21</f>
        <v>8.6118207471487674E-3</v>
      </c>
      <c r="AF21" s="77">
        <f t="shared" ref="AF21:AF84" si="22">IF(S21&lt;&gt;0,G21-P21, -9999)</f>
        <v>-9.2897000002267305E-2</v>
      </c>
      <c r="AG21" s="9"/>
      <c r="AH21" s="77">
        <f t="shared" ref="AH21:AH84" si="23">$AB$6*($AB$11/AI21*AJ21+$AB$12)</f>
        <v>-8.1523505396914227E-3</v>
      </c>
      <c r="AI21" s="77">
        <f t="shared" ref="AI21:AI84" si="24">1+$AB$7*COS(AL21)</f>
        <v>0.79635008626390658</v>
      </c>
      <c r="AJ21" s="77">
        <f t="shared" ref="AJ21:AJ84" si="25">SIN(AL21+RADIANS($AB$9))</f>
        <v>-0.99959941749460601</v>
      </c>
      <c r="AK21" s="77">
        <f t="shared" ref="AK21:AK84" si="26">$AB$7*SIN(AL21)</f>
        <v>-0.18291464324502901</v>
      </c>
      <c r="AL21" s="77">
        <f t="shared" ref="AL21:AL84" si="27">2*ATAN(AM21)</f>
        <v>0.73180965501327255</v>
      </c>
      <c r="AM21" s="77">
        <f t="shared" ref="AM21:AM84" si="28">SQRT((1+$AB$7)/(1-$AB$7))*TAN(AN21/2)</f>
        <v>0.38315936534800288</v>
      </c>
      <c r="AN21" s="85">
        <f t="shared" ref="AN21:AT30" si="29">$AU21+$AB$7*SIN(AO21)</f>
        <v>-11.627231190899305</v>
      </c>
      <c r="AO21" s="85">
        <f t="shared" si="29"/>
        <v>-11.627227272673752</v>
      </c>
      <c r="AP21" s="85">
        <f t="shared" si="29"/>
        <v>-11.627251513443806</v>
      </c>
      <c r="AQ21" s="85">
        <f t="shared" si="29"/>
        <v>-11.627101530901072</v>
      </c>
      <c r="AR21" s="85">
        <f t="shared" si="29"/>
        <v>-11.628029010451192</v>
      </c>
      <c r="AS21" s="85">
        <f t="shared" si="29"/>
        <v>-11.622274561039402</v>
      </c>
      <c r="AT21" s="85">
        <f t="shared" si="29"/>
        <v>-11.657280166669343</v>
      </c>
      <c r="AU21" s="85">
        <f t="shared" ref="AU21:AU84" si="30">RADIANS($AB$9)+$AB$18*(F21-AB$15)</f>
        <v>-11.406312358607998</v>
      </c>
      <c r="AW21" s="77">
        <v>-1100</v>
      </c>
      <c r="AX21" s="77">
        <f t="shared" si="0"/>
        <v>7.8529625540407766E-3</v>
      </c>
      <c r="AY21" s="77">
        <f t="shared" si="1"/>
        <v>3.2445616658927125E-3</v>
      </c>
      <c r="AZ21" s="77">
        <f t="shared" si="2"/>
        <v>4.6084008881480641E-3</v>
      </c>
      <c r="BA21" s="77">
        <f t="shared" si="3"/>
        <v>1.259817648477038</v>
      </c>
      <c r="BB21" s="77">
        <f t="shared" si="4"/>
        <v>0.47100471349208411</v>
      </c>
      <c r="BC21" s="77">
        <f t="shared" si="5"/>
        <v>2.8213411795152319</v>
      </c>
      <c r="BD21" s="77">
        <f t="shared" si="6"/>
        <v>6.1916255477372681</v>
      </c>
      <c r="BE21" s="77">
        <f t="shared" si="11"/>
        <v>2.8988792391540543</v>
      </c>
      <c r="BF21" s="77">
        <f t="shared" si="11"/>
        <v>2.8988964169270353</v>
      </c>
      <c r="BG21" s="77">
        <f t="shared" si="11"/>
        <v>2.8989610642167629</v>
      </c>
      <c r="BH21" s="77">
        <f t="shared" si="11"/>
        <v>2.8992043502849523</v>
      </c>
      <c r="BI21" s="77">
        <f t="shared" si="11"/>
        <v>2.9001197736763062</v>
      </c>
      <c r="BJ21" s="77">
        <f t="shared" si="11"/>
        <v>2.9035624368984152</v>
      </c>
      <c r="BK21" s="77">
        <f t="shared" si="11"/>
        <v>2.9164840464120689</v>
      </c>
      <c r="BL21" s="77">
        <f t="shared" si="8"/>
        <v>2.9646635199154678</v>
      </c>
    </row>
    <row r="22" spans="1:64" s="77" customFormat="1" ht="12.95" customHeight="1" x14ac:dyDescent="0.2">
      <c r="A22" s="35" t="s">
        <v>225</v>
      </c>
      <c r="B22" s="40" t="s">
        <v>191</v>
      </c>
      <c r="C22" s="35">
        <v>27889.789199999999</v>
      </c>
      <c r="D22" s="35" t="s">
        <v>226</v>
      </c>
      <c r="E22" s="85">
        <f t="shared" si="12"/>
        <v>-5952.5224257138034</v>
      </c>
      <c r="F22" s="85">
        <f t="shared" si="13"/>
        <v>-5952.5</v>
      </c>
      <c r="G22" s="85">
        <f t="shared" si="14"/>
        <v>-9.2722500001400476E-2</v>
      </c>
      <c r="H22" s="85"/>
      <c r="I22" s="85"/>
      <c r="J22" s="85">
        <f>G22</f>
        <v>-9.2722500001400476E-2</v>
      </c>
      <c r="L22" s="85"/>
      <c r="M22" s="85"/>
      <c r="N22" s="85"/>
      <c r="O22" s="85"/>
      <c r="P22" s="85"/>
      <c r="Q22" s="132">
        <f t="shared" si="15"/>
        <v>12871.289199999999</v>
      </c>
      <c r="S22" s="9">
        <v>1</v>
      </c>
      <c r="T22" s="85"/>
      <c r="U22" s="85"/>
      <c r="V22" s="85"/>
      <c r="Z22" s="77">
        <f t="shared" si="16"/>
        <v>-5952.5</v>
      </c>
      <c r="AA22" s="85">
        <f t="shared" si="17"/>
        <v>-9.5480859174162588E-5</v>
      </c>
      <c r="AB22" s="85">
        <f t="shared" si="18"/>
        <v>-8.4572245918922026E-2</v>
      </c>
      <c r="AC22" s="85">
        <f t="shared" si="19"/>
        <v>-9.2722500001400476E-2</v>
      </c>
      <c r="AD22" s="85">
        <f t="shared" si="20"/>
        <v>-9.2627019142226319E-2</v>
      </c>
      <c r="AE22" s="85">
        <f t="shared" si="21"/>
        <v>8.579764675174361E-3</v>
      </c>
      <c r="AF22" s="77">
        <f t="shared" si="22"/>
        <v>-9.2722500001400476E-2</v>
      </c>
      <c r="AG22" s="9"/>
      <c r="AH22" s="77">
        <f t="shared" si="23"/>
        <v>-8.1502540824784486E-3</v>
      </c>
      <c r="AI22" s="77">
        <f t="shared" si="24"/>
        <v>0.79654328486685988</v>
      </c>
      <c r="AJ22" s="77">
        <f t="shared" si="25"/>
        <v>-0.99962873625403947</v>
      </c>
      <c r="AK22" s="77">
        <f t="shared" si="26"/>
        <v>-0.18312951467583494</v>
      </c>
      <c r="AL22" s="77">
        <f t="shared" si="27"/>
        <v>0.73286525762750754</v>
      </c>
      <c r="AM22" s="77">
        <f t="shared" si="28"/>
        <v>0.38376477623488608</v>
      </c>
      <c r="AN22" s="85">
        <f t="shared" si="29"/>
        <v>-11.625956423902226</v>
      </c>
      <c r="AO22" s="85">
        <f t="shared" si="29"/>
        <v>-11.62595254627711</v>
      </c>
      <c r="AP22" s="85">
        <f t="shared" si="29"/>
        <v>-11.625976577756697</v>
      </c>
      <c r="AQ22" s="85">
        <f t="shared" si="29"/>
        <v>-11.625827630545331</v>
      </c>
      <c r="AR22" s="85">
        <f t="shared" si="29"/>
        <v>-11.62675031684571</v>
      </c>
      <c r="AS22" s="85">
        <f t="shared" si="29"/>
        <v>-11.621015613577324</v>
      </c>
      <c r="AT22" s="85">
        <f t="shared" si="29"/>
        <v>-11.655961094237021</v>
      </c>
      <c r="AU22" s="85">
        <f t="shared" si="30"/>
        <v>-11.404831730555397</v>
      </c>
      <c r="AW22" s="77">
        <v>-1000</v>
      </c>
      <c r="AX22" s="77">
        <f t="shared" si="0"/>
        <v>1.011089657392493E-2</v>
      </c>
      <c r="AY22" s="77">
        <f t="shared" si="1"/>
        <v>3.1409303614294659E-3</v>
      </c>
      <c r="AZ22" s="77">
        <f t="shared" si="2"/>
        <v>6.9699662124954641E-3</v>
      </c>
      <c r="BA22" s="77">
        <f t="shared" si="3"/>
        <v>1.2673383567547303</v>
      </c>
      <c r="BB22" s="77">
        <f t="shared" si="4"/>
        <v>0.85590349337316263</v>
      </c>
      <c r="BC22" s="77">
        <f t="shared" si="5"/>
        <v>-2.9249780890261903</v>
      </c>
      <c r="BD22" s="77">
        <f t="shared" si="6"/>
        <v>-9.1968588070190496</v>
      </c>
      <c r="BE22" s="77">
        <f t="shared" si="11"/>
        <v>3.30543466452374</v>
      </c>
      <c r="BF22" s="77">
        <f t="shared" si="11"/>
        <v>3.3054219589319467</v>
      </c>
      <c r="BG22" s="77">
        <f t="shared" si="11"/>
        <v>3.3053749135726918</v>
      </c>
      <c r="BH22" s="77">
        <f t="shared" si="11"/>
        <v>3.305200720554911</v>
      </c>
      <c r="BI22" s="77">
        <f t="shared" si="11"/>
        <v>3.3045557864230308</v>
      </c>
      <c r="BJ22" s="77">
        <f t="shared" si="11"/>
        <v>3.3021685682514428</v>
      </c>
      <c r="BK22" s="77">
        <f t="shared" si="11"/>
        <v>3.2933402145676784</v>
      </c>
      <c r="BL22" s="77">
        <f t="shared" si="8"/>
        <v>3.2607891304352177</v>
      </c>
    </row>
    <row r="23" spans="1:64" s="77" customFormat="1" ht="12.95" customHeight="1" x14ac:dyDescent="0.2">
      <c r="A23" s="85" t="s">
        <v>87</v>
      </c>
      <c r="B23" s="9"/>
      <c r="C23" s="13">
        <v>38402.183199999999</v>
      </c>
      <c r="D23" s="13" t="s">
        <v>89</v>
      </c>
      <c r="E23" s="85">
        <f t="shared" si="12"/>
        <v>-3410.0118244562846</v>
      </c>
      <c r="F23" s="85">
        <f t="shared" si="13"/>
        <v>-3410</v>
      </c>
      <c r="G23" s="85">
        <f t="shared" si="14"/>
        <v>-4.8889999998209532E-2</v>
      </c>
      <c r="I23" s="85"/>
      <c r="J23" s="85">
        <f>+G23</f>
        <v>-4.8889999998209532E-2</v>
      </c>
      <c r="K23" s="85"/>
      <c r="L23" s="85"/>
      <c r="M23" s="85"/>
      <c r="N23" s="85"/>
      <c r="O23" s="85"/>
      <c r="P23" s="85"/>
      <c r="Q23" s="132">
        <f t="shared" si="15"/>
        <v>23383.683199999999</v>
      </c>
      <c r="S23" s="9">
        <v>1</v>
      </c>
      <c r="T23" s="85"/>
      <c r="U23" s="85"/>
      <c r="V23" s="85"/>
      <c r="Z23" s="77">
        <f t="shared" si="16"/>
        <v>-3410</v>
      </c>
      <c r="AA23" s="85">
        <f t="shared" si="17"/>
        <v>4.5255127241069903E-3</v>
      </c>
      <c r="AB23" s="85">
        <f t="shared" si="18"/>
        <v>-4.7827683646921082E-2</v>
      </c>
      <c r="AC23" s="85">
        <f t="shared" si="19"/>
        <v>-4.8889999998209532E-2</v>
      </c>
      <c r="AD23" s="85">
        <f t="shared" si="20"/>
        <v>-5.3415512722316524E-2</v>
      </c>
      <c r="AE23" s="85">
        <f t="shared" si="21"/>
        <v>2.8532169993879587E-3</v>
      </c>
      <c r="AF23" s="77">
        <f t="shared" si="22"/>
        <v>-4.8889999998209532E-2</v>
      </c>
      <c r="AG23" s="9"/>
      <c r="AH23" s="77">
        <f t="shared" si="23"/>
        <v>-1.0623163512884515E-3</v>
      </c>
      <c r="AI23" s="77">
        <f t="shared" si="24"/>
        <v>1.0978680097671589</v>
      </c>
      <c r="AJ23" s="77">
        <f t="shared" si="25"/>
        <v>-0.38434301001476417</v>
      </c>
      <c r="AK23" s="77">
        <f t="shared" si="26"/>
        <v>-0.25564214586485901</v>
      </c>
      <c r="AL23" s="77">
        <f t="shared" si="27"/>
        <v>1.9364157198450425</v>
      </c>
      <c r="AM23" s="77">
        <f t="shared" si="28"/>
        <v>1.4536076626360197</v>
      </c>
      <c r="AN23" s="85">
        <f t="shared" si="29"/>
        <v>-4.0997969868488466</v>
      </c>
      <c r="AO23" s="85">
        <f t="shared" si="29"/>
        <v>-4.0997935733765392</v>
      </c>
      <c r="AP23" s="85">
        <f t="shared" si="29"/>
        <v>-4.0997718865343558</v>
      </c>
      <c r="AQ23" s="85">
        <f t="shared" si="29"/>
        <v>-4.0996341189663958</v>
      </c>
      <c r="AR23" s="85">
        <f t="shared" si="29"/>
        <v>-4.0987595680062014</v>
      </c>
      <c r="AS23" s="85">
        <f t="shared" si="29"/>
        <v>-4.0932330043031691</v>
      </c>
      <c r="AT23" s="85">
        <f t="shared" si="29"/>
        <v>-4.0592482284937983</v>
      </c>
      <c r="AU23" s="85">
        <f t="shared" si="30"/>
        <v>-3.8758380830907555</v>
      </c>
      <c r="AW23" s="77">
        <v>-900</v>
      </c>
      <c r="AX23" s="77">
        <f t="shared" si="0"/>
        <v>1.1218688947509157E-2</v>
      </c>
      <c r="AY23" s="77">
        <f t="shared" si="1"/>
        <v>3.0371172182221753E-3</v>
      </c>
      <c r="AZ23" s="77">
        <f t="shared" si="2"/>
        <v>8.1815717292869818E-3</v>
      </c>
      <c r="BA23" s="77">
        <f t="shared" si="3"/>
        <v>1.2041826747929472</v>
      </c>
      <c r="BB23" s="77">
        <f t="shared" si="4"/>
        <v>0.999512596533499</v>
      </c>
      <c r="BC23" s="77">
        <f t="shared" si="5"/>
        <v>-2.4127003617615679</v>
      </c>
      <c r="BD23" s="77">
        <f t="shared" si="6"/>
        <v>-2.6213180987188118</v>
      </c>
      <c r="BE23" s="77">
        <f t="shared" si="11"/>
        <v>3.7025329569423104</v>
      </c>
      <c r="BF23" s="77">
        <f t="shared" si="11"/>
        <v>3.7025146212236173</v>
      </c>
      <c r="BG23" s="77">
        <f t="shared" si="11"/>
        <v>3.7024355181571136</v>
      </c>
      <c r="BH23" s="77">
        <f t="shared" si="11"/>
        <v>3.7020943005897582</v>
      </c>
      <c r="BI23" s="77">
        <f t="shared" si="11"/>
        <v>3.7006232668241155</v>
      </c>
      <c r="BJ23" s="77">
        <f t="shared" si="11"/>
        <v>3.6942968445317916</v>
      </c>
      <c r="BK23" s="77">
        <f t="shared" si="11"/>
        <v>3.667362763743105</v>
      </c>
      <c r="BL23" s="77">
        <f t="shared" si="8"/>
        <v>3.5569147409549675</v>
      </c>
    </row>
    <row r="24" spans="1:64" s="77" customFormat="1" ht="12.95" customHeight="1" x14ac:dyDescent="0.2">
      <c r="A24" s="35" t="s">
        <v>225</v>
      </c>
      <c r="B24" s="40" t="s">
        <v>191</v>
      </c>
      <c r="C24" s="35">
        <v>38404.250399999997</v>
      </c>
      <c r="D24" s="35" t="s">
        <v>226</v>
      </c>
      <c r="E24" s="85">
        <f t="shared" si="12"/>
        <v>-3409.511854809512</v>
      </c>
      <c r="F24" s="85">
        <f t="shared" si="13"/>
        <v>-3409.5</v>
      </c>
      <c r="G24" s="85">
        <f t="shared" si="14"/>
        <v>-4.9015500000678003E-2</v>
      </c>
      <c r="H24" s="85"/>
      <c r="I24" s="85"/>
      <c r="J24" s="85">
        <f>G24</f>
        <v>-4.9015500000678003E-2</v>
      </c>
      <c r="L24" s="85"/>
      <c r="M24" s="85"/>
      <c r="N24" s="85"/>
      <c r="O24" s="85"/>
      <c r="P24" s="85"/>
      <c r="Q24" s="132">
        <f t="shared" si="15"/>
        <v>23385.750399999997</v>
      </c>
      <c r="S24" s="9">
        <v>1</v>
      </c>
      <c r="T24" s="85"/>
      <c r="U24" s="85"/>
      <c r="V24" s="85"/>
      <c r="Z24" s="77">
        <f t="shared" si="16"/>
        <v>-3409.5</v>
      </c>
      <c r="AA24" s="85">
        <f t="shared" si="17"/>
        <v>4.5395135078473807E-3</v>
      </c>
      <c r="AB24" s="85">
        <f t="shared" si="18"/>
        <v>-4.7967681134953449E-2</v>
      </c>
      <c r="AC24" s="85">
        <f t="shared" si="19"/>
        <v>-4.9015500000678003E-2</v>
      </c>
      <c r="AD24" s="85">
        <f t="shared" si="20"/>
        <v>-5.3555013508525387E-2</v>
      </c>
      <c r="AE24" s="85">
        <f t="shared" si="21"/>
        <v>2.8681394718983368E-3</v>
      </c>
      <c r="AF24" s="77">
        <f t="shared" si="22"/>
        <v>-4.9015500000678003E-2</v>
      </c>
      <c r="AG24" s="9"/>
      <c r="AH24" s="77">
        <f t="shared" si="23"/>
        <v>-1.0478188657245568E-3</v>
      </c>
      <c r="AI24" s="77">
        <f t="shared" si="24"/>
        <v>1.0983808187332187</v>
      </c>
      <c r="AJ24" s="77">
        <f t="shared" si="25"/>
        <v>-0.38248963779237155</v>
      </c>
      <c r="AK24" s="77">
        <f t="shared" si="26"/>
        <v>-0.25544523597741281</v>
      </c>
      <c r="AL24" s="77">
        <f t="shared" si="27"/>
        <v>1.9384224561182863</v>
      </c>
      <c r="AM24" s="77">
        <f t="shared" si="28"/>
        <v>1.4567356860819964</v>
      </c>
      <c r="AN24" s="85">
        <f t="shared" si="29"/>
        <v>-4.09803936355486</v>
      </c>
      <c r="AO24" s="85">
        <f t="shared" si="29"/>
        <v>-4.0980359070828642</v>
      </c>
      <c r="AP24" s="85">
        <f t="shared" si="29"/>
        <v>-4.0980140018034845</v>
      </c>
      <c r="AQ24" s="85">
        <f t="shared" si="29"/>
        <v>-4.0978751936157787</v>
      </c>
      <c r="AR24" s="85">
        <f t="shared" si="29"/>
        <v>-4.0969962352210878</v>
      </c>
      <c r="AS24" s="85">
        <f t="shared" si="29"/>
        <v>-4.0914556556071791</v>
      </c>
      <c r="AT24" s="85">
        <f t="shared" si="29"/>
        <v>-4.0574665303057813</v>
      </c>
      <c r="AU24" s="85">
        <f t="shared" si="30"/>
        <v>-3.8743574550381563</v>
      </c>
      <c r="AW24" s="77">
        <v>-800</v>
      </c>
      <c r="AX24" s="77">
        <f t="shared" si="0"/>
        <v>1.1098466692031017E-2</v>
      </c>
      <c r="AY24" s="77">
        <f t="shared" si="1"/>
        <v>2.9331222362708408E-3</v>
      </c>
      <c r="AZ24" s="77">
        <f t="shared" si="2"/>
        <v>8.1653444557601759E-3</v>
      </c>
      <c r="BA24" s="77">
        <f t="shared" si="3"/>
        <v>1.1057715856816082</v>
      </c>
      <c r="BB24" s="77">
        <f t="shared" si="4"/>
        <v>0.91553727774265103</v>
      </c>
      <c r="BC24" s="77">
        <f t="shared" si="5"/>
        <v>-1.9675225022577627</v>
      </c>
      <c r="BD24" s="77">
        <f t="shared" si="6"/>
        <v>-1.503149036768971</v>
      </c>
      <c r="BE24" s="77">
        <f t="shared" si="11"/>
        <v>4.0726432130000534</v>
      </c>
      <c r="BF24" s="77">
        <f t="shared" si="11"/>
        <v>4.072639097013707</v>
      </c>
      <c r="BG24" s="77">
        <f t="shared" si="11"/>
        <v>4.0726139106713148</v>
      </c>
      <c r="BH24" s="77">
        <f t="shared" si="11"/>
        <v>4.0724598101986933</v>
      </c>
      <c r="BI24" s="77">
        <f t="shared" si="11"/>
        <v>4.0715176533417932</v>
      </c>
      <c r="BJ24" s="77">
        <f t="shared" si="11"/>
        <v>4.0657830401427031</v>
      </c>
      <c r="BK24" s="77">
        <f t="shared" si="11"/>
        <v>4.0317706526994543</v>
      </c>
      <c r="BL24" s="77">
        <f t="shared" si="8"/>
        <v>3.8530403514747178</v>
      </c>
    </row>
    <row r="25" spans="1:64" s="77" customFormat="1" ht="12.95" customHeight="1" x14ac:dyDescent="0.2">
      <c r="A25" s="35" t="s">
        <v>225</v>
      </c>
      <c r="B25" s="40" t="s">
        <v>196</v>
      </c>
      <c r="C25" s="35">
        <v>38435.260300000002</v>
      </c>
      <c r="D25" s="35" t="s">
        <v>226</v>
      </c>
      <c r="E25" s="85">
        <f t="shared" si="12"/>
        <v>-3402.0118505769892</v>
      </c>
      <c r="F25" s="85">
        <f t="shared" si="13"/>
        <v>-3402</v>
      </c>
      <c r="G25" s="85">
        <f t="shared" si="14"/>
        <v>-4.8997999998391606E-2</v>
      </c>
      <c r="H25" s="85"/>
      <c r="I25" s="85"/>
      <c r="J25" s="85">
        <f>G25</f>
        <v>-4.8997999998391606E-2</v>
      </c>
      <c r="L25" s="85"/>
      <c r="M25" s="85"/>
      <c r="N25" s="85"/>
      <c r="O25" s="85"/>
      <c r="P25" s="85"/>
      <c r="Q25" s="132">
        <f t="shared" si="15"/>
        <v>23416.760300000002</v>
      </c>
      <c r="S25" s="9">
        <v>1</v>
      </c>
      <c r="T25" s="85"/>
      <c r="U25" s="85"/>
      <c r="V25" s="85"/>
      <c r="Z25" s="77">
        <f t="shared" si="16"/>
        <v>-3402</v>
      </c>
      <c r="AA25" s="85">
        <f t="shared" si="17"/>
        <v>4.7507037042062699E-3</v>
      </c>
      <c r="AB25" s="85">
        <f t="shared" si="18"/>
        <v>-4.8168822401894719E-2</v>
      </c>
      <c r="AC25" s="85">
        <f t="shared" si="19"/>
        <v>-4.8997999998391606E-2</v>
      </c>
      <c r="AD25" s="85">
        <f t="shared" si="20"/>
        <v>-5.3748703702597878E-2</v>
      </c>
      <c r="AE25" s="85">
        <f t="shared" si="21"/>
        <v>2.888923149709659E-3</v>
      </c>
      <c r="AF25" s="77">
        <f t="shared" si="22"/>
        <v>-4.8997999998391606E-2</v>
      </c>
      <c r="AG25" s="9"/>
      <c r="AH25" s="77">
        <f t="shared" si="23"/>
        <v>-8.2917759649688558E-4</v>
      </c>
      <c r="AI25" s="77">
        <f t="shared" si="24"/>
        <v>1.1060811988036414</v>
      </c>
      <c r="AJ25" s="77">
        <f t="shared" si="25"/>
        <v>-0.35429742846490692</v>
      </c>
      <c r="AK25" s="77">
        <f t="shared" si="26"/>
        <v>-0.25234467170629316</v>
      </c>
      <c r="AL25" s="77">
        <f t="shared" si="27"/>
        <v>1.9687491316596903</v>
      </c>
      <c r="AM25" s="77">
        <f t="shared" si="28"/>
        <v>1.5051499545844567</v>
      </c>
      <c r="AN25" s="85">
        <f t="shared" si="29"/>
        <v>-4.0715764346414005</v>
      </c>
      <c r="AO25" s="85">
        <f t="shared" si="29"/>
        <v>-4.0715722893886168</v>
      </c>
      <c r="AP25" s="85">
        <f t="shared" si="29"/>
        <v>-4.0715469602589174</v>
      </c>
      <c r="AQ25" s="85">
        <f t="shared" si="29"/>
        <v>-4.0713922079664844</v>
      </c>
      <c r="AR25" s="85">
        <f t="shared" si="29"/>
        <v>-4.0704474206676293</v>
      </c>
      <c r="AS25" s="85">
        <f t="shared" si="29"/>
        <v>-4.0647050135093314</v>
      </c>
      <c r="AT25" s="85">
        <f t="shared" si="29"/>
        <v>-4.0306932584814446</v>
      </c>
      <c r="AU25" s="85">
        <f t="shared" si="30"/>
        <v>-3.8521480342491756</v>
      </c>
      <c r="AW25" s="77">
        <v>-700</v>
      </c>
      <c r="AX25" s="77">
        <f t="shared" si="0"/>
        <v>1.0011055087240667E-2</v>
      </c>
      <c r="AY25" s="77">
        <f t="shared" si="1"/>
        <v>2.8289454155754627E-3</v>
      </c>
      <c r="AZ25" s="77">
        <f t="shared" si="2"/>
        <v>7.1821096716652042E-3</v>
      </c>
      <c r="BA25" s="77">
        <f t="shared" si="3"/>
        <v>1.0070223331416761</v>
      </c>
      <c r="BB25" s="77">
        <f t="shared" si="4"/>
        <v>0.70737107584601289</v>
      </c>
      <c r="BC25" s="77">
        <f t="shared" si="5"/>
        <v>-1.5964528707722108</v>
      </c>
      <c r="BD25" s="77">
        <f t="shared" si="6"/>
        <v>-1.0259913944241419</v>
      </c>
      <c r="BE25" s="77">
        <f t="shared" si="11"/>
        <v>4.4105240240867909</v>
      </c>
      <c r="BF25" s="77">
        <f t="shared" si="11"/>
        <v>4.4105239208713529</v>
      </c>
      <c r="BG25" s="77">
        <f t="shared" si="11"/>
        <v>4.4105226525893606</v>
      </c>
      <c r="BH25" s="77">
        <f t="shared" si="11"/>
        <v>4.4105070687221239</v>
      </c>
      <c r="BI25" s="77">
        <f t="shared" si="11"/>
        <v>4.4103156473935918</v>
      </c>
      <c r="BJ25" s="77">
        <f t="shared" si="11"/>
        <v>4.4079738809743452</v>
      </c>
      <c r="BK25" s="77">
        <f t="shared" si="11"/>
        <v>4.3806198102838039</v>
      </c>
      <c r="BL25" s="77">
        <f t="shared" si="8"/>
        <v>4.1491659619944672</v>
      </c>
    </row>
    <row r="26" spans="1:64" s="77" customFormat="1" ht="12.95" customHeight="1" x14ac:dyDescent="0.2">
      <c r="A26" s="34" t="s">
        <v>194</v>
      </c>
      <c r="B26" s="9"/>
      <c r="C26" s="13">
        <v>39092.678</v>
      </c>
      <c r="D26" s="13"/>
      <c r="E26" s="85">
        <f t="shared" si="12"/>
        <v>-3243.0098695149845</v>
      </c>
      <c r="F26" s="85">
        <f t="shared" si="13"/>
        <v>-3243</v>
      </c>
      <c r="G26" s="85">
        <f t="shared" si="14"/>
        <v>-4.0806999997585081E-2</v>
      </c>
      <c r="H26" s="85"/>
      <c r="I26" s="85">
        <f>G26</f>
        <v>-4.0806999997585081E-2</v>
      </c>
      <c r="J26" s="85"/>
      <c r="L26" s="85"/>
      <c r="M26" s="85"/>
      <c r="N26" s="85"/>
      <c r="O26" s="85"/>
      <c r="P26" s="85"/>
      <c r="Q26" s="132">
        <f t="shared" si="15"/>
        <v>24074.178</v>
      </c>
      <c r="S26" s="9">
        <v>0.1</v>
      </c>
      <c r="T26" s="85"/>
      <c r="U26" s="85"/>
      <c r="V26" s="85"/>
      <c r="Z26" s="77">
        <f t="shared" si="16"/>
        <v>-3243</v>
      </c>
      <c r="AA26" s="85">
        <f t="shared" si="17"/>
        <v>9.4247482684993514E-3</v>
      </c>
      <c r="AB26" s="85">
        <f t="shared" si="18"/>
        <v>-4.4810070405598992E-2</v>
      </c>
      <c r="AC26" s="85">
        <f t="shared" si="19"/>
        <v>-4.0806999997585081E-2</v>
      </c>
      <c r="AD26" s="85">
        <f t="shared" si="20"/>
        <v>-5.0231748266084432E-2</v>
      </c>
      <c r="AE26" s="85">
        <f t="shared" si="21"/>
        <v>2.5232285338672769E-4</v>
      </c>
      <c r="AF26" s="77">
        <f t="shared" si="22"/>
        <v>-4.0806999997585081E-2</v>
      </c>
      <c r="AG26" s="9"/>
      <c r="AH26" s="77">
        <f t="shared" si="23"/>
        <v>4.0030704080139144E-3</v>
      </c>
      <c r="AI26" s="77">
        <f t="shared" si="24"/>
        <v>1.2486668384333202</v>
      </c>
      <c r="AJ26" s="77">
        <f t="shared" si="25"/>
        <v>0.37033988601974022</v>
      </c>
      <c r="AK26" s="77">
        <f t="shared" si="26"/>
        <v>-0.11443713357888521</v>
      </c>
      <c r="AL26" s="77">
        <f t="shared" si="27"/>
        <v>2.7102866822880634</v>
      </c>
      <c r="AM26" s="77">
        <f t="shared" si="28"/>
        <v>4.5649711282564303</v>
      </c>
      <c r="AN26" s="85">
        <f t="shared" si="29"/>
        <v>-3.4694500706485969</v>
      </c>
      <c r="AO26" s="85">
        <f t="shared" si="29"/>
        <v>-3.4694299120986769</v>
      </c>
      <c r="AP26" s="85">
        <f t="shared" si="29"/>
        <v>-3.4693521278860127</v>
      </c>
      <c r="AQ26" s="85">
        <f t="shared" si="29"/>
        <v>-3.4690520073345836</v>
      </c>
      <c r="AR26" s="85">
        <f t="shared" si="29"/>
        <v>-3.4678943165455101</v>
      </c>
      <c r="AS26" s="85">
        <f t="shared" si="29"/>
        <v>-3.4634328466114654</v>
      </c>
      <c r="AT26" s="85">
        <f t="shared" si="29"/>
        <v>-3.4463003247922384</v>
      </c>
      <c r="AU26" s="85">
        <f t="shared" si="30"/>
        <v>-3.3813083135227728</v>
      </c>
      <c r="AW26" s="77">
        <v>-600</v>
      </c>
      <c r="AX26" s="77">
        <f t="shared" si="0"/>
        <v>8.2950920502008196E-3</v>
      </c>
      <c r="AY26" s="77">
        <f t="shared" si="1"/>
        <v>2.7245867561360407E-3</v>
      </c>
      <c r="AZ26" s="77">
        <f t="shared" si="2"/>
        <v>5.5705052940647785E-3</v>
      </c>
      <c r="BA26" s="77">
        <f t="shared" si="3"/>
        <v>0.92339263320793519</v>
      </c>
      <c r="BB26" s="77">
        <f t="shared" si="4"/>
        <v>0.45864343181595285</v>
      </c>
      <c r="BC26" s="77">
        <f t="shared" si="5"/>
        <v>-1.287148864095474</v>
      </c>
      <c r="BD26" s="77">
        <f t="shared" si="6"/>
        <v>-0.75011457388598513</v>
      </c>
      <c r="BE26" s="77">
        <f t="shared" si="11"/>
        <v>4.7190209250819208</v>
      </c>
      <c r="BF26" s="77">
        <f t="shared" si="11"/>
        <v>4.7190209250819208</v>
      </c>
      <c r="BG26" s="77">
        <f t="shared" si="11"/>
        <v>4.7190209250818924</v>
      </c>
      <c r="BH26" s="77">
        <f t="shared" si="11"/>
        <v>4.7190209250975181</v>
      </c>
      <c r="BI26" s="77">
        <f t="shared" si="11"/>
        <v>4.719020916489975</v>
      </c>
      <c r="BJ26" s="77">
        <f t="shared" si="11"/>
        <v>4.7190256562457602</v>
      </c>
      <c r="BK26" s="77">
        <f t="shared" si="11"/>
        <v>4.7093205754250551</v>
      </c>
      <c r="BL26" s="77">
        <f t="shared" si="8"/>
        <v>4.4452915725142175</v>
      </c>
    </row>
    <row r="27" spans="1:64" s="77" customFormat="1" ht="12.95" customHeight="1" x14ac:dyDescent="0.2">
      <c r="A27" s="35" t="s">
        <v>225</v>
      </c>
      <c r="B27" s="40" t="s">
        <v>191</v>
      </c>
      <c r="C27" s="41">
        <v>39098.878299999997</v>
      </c>
      <c r="D27" s="35" t="s">
        <v>226</v>
      </c>
      <c r="E27" s="85">
        <f t="shared" si="12"/>
        <v>-3241.5102749905623</v>
      </c>
      <c r="F27" s="85">
        <f t="shared" si="13"/>
        <v>-3241.5</v>
      </c>
      <c r="G27" s="85">
        <f t="shared" si="14"/>
        <v>-4.248350000125356E-2</v>
      </c>
      <c r="H27" s="85"/>
      <c r="I27" s="85"/>
      <c r="J27" s="85">
        <f>G27</f>
        <v>-4.248350000125356E-2</v>
      </c>
      <c r="L27" s="85"/>
      <c r="M27" s="85"/>
      <c r="N27" s="85"/>
      <c r="O27" s="85"/>
      <c r="P27" s="85"/>
      <c r="Q27" s="132">
        <f t="shared" si="15"/>
        <v>24080.378299999997</v>
      </c>
      <c r="S27" s="9">
        <v>1</v>
      </c>
      <c r="T27" s="85"/>
      <c r="U27" s="85"/>
      <c r="V27" s="85"/>
      <c r="Z27" s="77">
        <f t="shared" si="16"/>
        <v>-3241.5</v>
      </c>
      <c r="AA27" s="85">
        <f t="shared" si="17"/>
        <v>9.4668968748375503E-3</v>
      </c>
      <c r="AB27" s="85">
        <f t="shared" si="18"/>
        <v>-4.6530213689774627E-2</v>
      </c>
      <c r="AC27" s="85">
        <f t="shared" si="19"/>
        <v>-4.248350000125356E-2</v>
      </c>
      <c r="AD27" s="85">
        <f t="shared" si="20"/>
        <v>-5.1950396876091112E-2</v>
      </c>
      <c r="AE27" s="85">
        <f t="shared" si="21"/>
        <v>2.698843735583377E-3</v>
      </c>
      <c r="AF27" s="77">
        <f t="shared" si="22"/>
        <v>-4.248350000125356E-2</v>
      </c>
      <c r="AG27" s="9"/>
      <c r="AH27" s="77">
        <f t="shared" si="23"/>
        <v>4.0467136885210678E-3</v>
      </c>
      <c r="AI27" s="77">
        <f t="shared" si="24"/>
        <v>1.2495506838241079</v>
      </c>
      <c r="AJ27" s="77">
        <f t="shared" si="25"/>
        <v>0.37756413639030373</v>
      </c>
      <c r="AK27" s="77">
        <f t="shared" si="26"/>
        <v>-0.11249671231238138</v>
      </c>
      <c r="AL27" s="77">
        <f t="shared" si="27"/>
        <v>2.718076097025826</v>
      </c>
      <c r="AM27" s="77">
        <f t="shared" si="28"/>
        <v>4.651567547376497</v>
      </c>
      <c r="AN27" s="85">
        <f t="shared" si="29"/>
        <v>-3.4634522813536135</v>
      </c>
      <c r="AO27" s="85">
        <f t="shared" si="29"/>
        <v>-3.4634322649962299</v>
      </c>
      <c r="AP27" s="85">
        <f t="shared" si="29"/>
        <v>-3.4633551852662361</v>
      </c>
      <c r="AQ27" s="85">
        <f t="shared" si="29"/>
        <v>-3.4630583822804097</v>
      </c>
      <c r="AR27" s="85">
        <f t="shared" si="29"/>
        <v>-3.461915787189537</v>
      </c>
      <c r="AS27" s="85">
        <f t="shared" si="29"/>
        <v>-3.4575211911173143</v>
      </c>
      <c r="AT27" s="85">
        <f t="shared" si="29"/>
        <v>-3.4406766705952356</v>
      </c>
      <c r="AU27" s="85">
        <f t="shared" si="30"/>
        <v>-3.3768664293649771</v>
      </c>
      <c r="AW27" s="77">
        <v>-500</v>
      </c>
      <c r="AX27" s="77">
        <f t="shared" si="0"/>
        <v>6.232951943613417E-3</v>
      </c>
      <c r="AY27" s="77">
        <f t="shared" si="1"/>
        <v>2.620046257952576E-3</v>
      </c>
      <c r="AZ27" s="77">
        <f t="shared" si="2"/>
        <v>3.6129056856608406E-3</v>
      </c>
      <c r="BA27" s="77">
        <f t="shared" si="3"/>
        <v>0.8576574876044234</v>
      </c>
      <c r="BB27" s="77">
        <f t="shared" si="4"/>
        <v>0.21165107638941372</v>
      </c>
      <c r="BC27" s="77">
        <f t="shared" si="5"/>
        <v>-1.0239448681294925</v>
      </c>
      <c r="BD27" s="77">
        <f t="shared" si="6"/>
        <v>-0.56195115275862983</v>
      </c>
      <c r="BE27" s="77">
        <f t="shared" si="11"/>
        <v>5.003625445006433</v>
      </c>
      <c r="BF27" s="77">
        <f t="shared" si="11"/>
        <v>5.0036254074332103</v>
      </c>
      <c r="BG27" s="77">
        <f t="shared" si="11"/>
        <v>5.0036258854666933</v>
      </c>
      <c r="BH27" s="77">
        <f t="shared" si="11"/>
        <v>5.0036198035250834</v>
      </c>
      <c r="BI27" s="77">
        <f t="shared" si="11"/>
        <v>5.0036971738706413</v>
      </c>
      <c r="BJ27" s="77">
        <f t="shared" si="11"/>
        <v>5.0027114271513806</v>
      </c>
      <c r="BK27" s="77">
        <f t="shared" si="11"/>
        <v>5.0150372337721185</v>
      </c>
      <c r="BL27" s="77">
        <f t="shared" si="8"/>
        <v>4.7414171830339678</v>
      </c>
    </row>
    <row r="28" spans="1:64" s="77" customFormat="1" ht="12.95" customHeight="1" x14ac:dyDescent="0.2">
      <c r="A28" s="35" t="s">
        <v>225</v>
      </c>
      <c r="B28" s="40" t="s">
        <v>196</v>
      </c>
      <c r="C28" s="35">
        <v>39154.696400000001</v>
      </c>
      <c r="D28" s="35" t="s">
        <v>226</v>
      </c>
      <c r="E28" s="85">
        <f t="shared" si="12"/>
        <v>-3228.0101996516755</v>
      </c>
      <c r="F28" s="85">
        <f t="shared" si="13"/>
        <v>-3228</v>
      </c>
      <c r="G28" s="85">
        <f t="shared" si="14"/>
        <v>-4.2172000001301058E-2</v>
      </c>
      <c r="H28" s="85"/>
      <c r="I28" s="85"/>
      <c r="J28" s="85">
        <f>G28</f>
        <v>-4.2172000001301058E-2</v>
      </c>
      <c r="L28" s="85"/>
      <c r="M28" s="85"/>
      <c r="N28" s="85"/>
      <c r="O28" s="85"/>
      <c r="P28" s="85"/>
      <c r="Q28" s="132">
        <f t="shared" si="15"/>
        <v>24136.196400000001</v>
      </c>
      <c r="S28" s="9">
        <v>1</v>
      </c>
      <c r="T28" s="85"/>
      <c r="U28" s="85"/>
      <c r="V28" s="85"/>
      <c r="Z28" s="77">
        <f t="shared" si="16"/>
        <v>-3228</v>
      </c>
      <c r="AA28" s="85">
        <f t="shared" si="17"/>
        <v>9.8407689741260435E-3</v>
      </c>
      <c r="AB28" s="85">
        <f t="shared" si="18"/>
        <v>-4.6606039697748493E-2</v>
      </c>
      <c r="AC28" s="85">
        <f t="shared" si="19"/>
        <v>-4.2172000001301058E-2</v>
      </c>
      <c r="AD28" s="85">
        <f t="shared" si="20"/>
        <v>-5.2012768975427101E-2</v>
      </c>
      <c r="AE28" s="85">
        <f t="shared" si="21"/>
        <v>2.705328136491152E-3</v>
      </c>
      <c r="AF28" s="77">
        <f t="shared" si="22"/>
        <v>-4.2172000001301058E-2</v>
      </c>
      <c r="AG28" s="9"/>
      <c r="AH28" s="77">
        <f t="shared" si="23"/>
        <v>4.4340396964474326E-3</v>
      </c>
      <c r="AI28" s="77">
        <f t="shared" si="24"/>
        <v>1.2568624478922212</v>
      </c>
      <c r="AJ28" s="77">
        <f t="shared" si="25"/>
        <v>0.44192246149765718</v>
      </c>
      <c r="AK28" s="77">
        <f t="shared" si="26"/>
        <v>-9.4618903719027092E-2</v>
      </c>
      <c r="AL28" s="77">
        <f t="shared" si="27"/>
        <v>2.7886524152638814</v>
      </c>
      <c r="AM28" s="77">
        <f t="shared" si="28"/>
        <v>5.6077358687494208</v>
      </c>
      <c r="AN28" s="85">
        <f t="shared" si="29"/>
        <v>-3.4092910933930947</v>
      </c>
      <c r="AO28" s="85">
        <f t="shared" si="29"/>
        <v>-3.4092728295184416</v>
      </c>
      <c r="AP28" s="85">
        <f t="shared" si="29"/>
        <v>-3.4092036453863872</v>
      </c>
      <c r="AQ28" s="85">
        <f t="shared" si="29"/>
        <v>-3.4089415856144027</v>
      </c>
      <c r="AR28" s="85">
        <f t="shared" si="29"/>
        <v>-3.4079491103910962</v>
      </c>
      <c r="AS28" s="85">
        <f t="shared" si="29"/>
        <v>-3.4041928244529656</v>
      </c>
      <c r="AT28" s="85">
        <f t="shared" si="29"/>
        <v>-3.3900099340170788</v>
      </c>
      <c r="AU28" s="85">
        <f t="shared" si="30"/>
        <v>-3.3368894719448106</v>
      </c>
      <c r="AW28" s="77">
        <v>-400</v>
      </c>
      <c r="AX28" s="77">
        <f t="shared" si="0"/>
        <v>4.0305897338488049E-3</v>
      </c>
      <c r="AY28" s="77">
        <f t="shared" si="1"/>
        <v>2.5153239210250664E-3</v>
      </c>
      <c r="AZ28" s="77">
        <f t="shared" si="2"/>
        <v>1.5152658128237382E-3</v>
      </c>
      <c r="BA28" s="77">
        <f t="shared" si="3"/>
        <v>0.80805305903636448</v>
      </c>
      <c r="BB28" s="77">
        <f t="shared" si="4"/>
        <v>-1.6981892575978895E-2</v>
      </c>
      <c r="BC28" s="77">
        <f t="shared" si="5"/>
        <v>-0.79369815949486944</v>
      </c>
      <c r="BD28" s="77">
        <f t="shared" si="6"/>
        <v>-0.41908398766997157</v>
      </c>
      <c r="BE28" s="77">
        <f t="shared" si="11"/>
        <v>5.2698370803518202</v>
      </c>
      <c r="BF28" s="77">
        <f t="shared" si="11"/>
        <v>5.269835067749705</v>
      </c>
      <c r="BG28" s="77">
        <f t="shared" si="11"/>
        <v>5.2698489656610183</v>
      </c>
      <c r="BH28" s="77">
        <f t="shared" si="11"/>
        <v>5.2697529880934804</v>
      </c>
      <c r="BI28" s="77">
        <f t="shared" si="11"/>
        <v>5.270415498428104</v>
      </c>
      <c r="BJ28" s="77">
        <f t="shared" si="11"/>
        <v>5.2658278999147141</v>
      </c>
      <c r="BK28" s="77">
        <f t="shared" si="11"/>
        <v>5.2969348707318966</v>
      </c>
      <c r="BL28" s="77">
        <f t="shared" si="8"/>
        <v>5.0375427935537171</v>
      </c>
    </row>
    <row r="29" spans="1:64" s="77" customFormat="1" ht="12.95" customHeight="1" x14ac:dyDescent="0.2">
      <c r="A29" s="34" t="s">
        <v>195</v>
      </c>
      <c r="B29" s="9" t="s">
        <v>196</v>
      </c>
      <c r="C29" s="13">
        <v>39435.856</v>
      </c>
      <c r="D29" s="13"/>
      <c r="E29" s="85">
        <f t="shared" si="12"/>
        <v>-3160.0093937795477</v>
      </c>
      <c r="F29" s="85">
        <f t="shared" si="13"/>
        <v>-3160</v>
      </c>
      <c r="G29" s="85">
        <f t="shared" si="14"/>
        <v>-3.8840000001073349E-2</v>
      </c>
      <c r="H29" s="85"/>
      <c r="I29" s="85">
        <f>G29</f>
        <v>-3.8840000001073349E-2</v>
      </c>
      <c r="J29" s="85"/>
      <c r="L29" s="85"/>
      <c r="M29" s="85"/>
      <c r="N29" s="85"/>
      <c r="O29" s="85"/>
      <c r="P29" s="85"/>
      <c r="Q29" s="132">
        <f t="shared" si="15"/>
        <v>24417.356</v>
      </c>
      <c r="S29" s="9">
        <v>0.1</v>
      </c>
      <c r="T29" s="85"/>
      <c r="U29" s="85"/>
      <c r="V29" s="85"/>
      <c r="Z29" s="77">
        <f t="shared" si="16"/>
        <v>-3160</v>
      </c>
      <c r="AA29" s="85">
        <f t="shared" si="17"/>
        <v>1.1522470905487383E-2</v>
      </c>
      <c r="AB29" s="85">
        <f t="shared" si="18"/>
        <v>-4.5023559852499971E-2</v>
      </c>
      <c r="AC29" s="85">
        <f t="shared" si="19"/>
        <v>-3.8840000001073349E-2</v>
      </c>
      <c r="AD29" s="85">
        <f t="shared" si="20"/>
        <v>-5.0362470906560736E-2</v>
      </c>
      <c r="AE29" s="85">
        <f t="shared" si="21"/>
        <v>2.5363784758141767E-4</v>
      </c>
      <c r="AF29" s="77">
        <f t="shared" si="22"/>
        <v>-3.8840000001073349E-2</v>
      </c>
      <c r="AG29" s="9"/>
      <c r="AH29" s="77">
        <f t="shared" si="23"/>
        <v>6.1835598514266192E-3</v>
      </c>
      <c r="AI29" s="77">
        <f t="shared" si="24"/>
        <v>1.2737186139529266</v>
      </c>
      <c r="AJ29" s="77">
        <f t="shared" si="25"/>
        <v>0.73233607187249961</v>
      </c>
      <c r="AK29" s="77">
        <f t="shared" si="26"/>
        <v>3.0289360942857414E-3</v>
      </c>
      <c r="AL29" s="77">
        <f t="shared" si="27"/>
        <v>-3.1305272297776585</v>
      </c>
      <c r="AM29" s="77">
        <f t="shared" si="28"/>
        <v>-180.7413458938413</v>
      </c>
      <c r="AN29" s="85">
        <f t="shared" si="29"/>
        <v>-3.1332370505641451</v>
      </c>
      <c r="AO29" s="85">
        <f t="shared" si="29"/>
        <v>-3.1332377493077073</v>
      </c>
      <c r="AP29" s="85">
        <f t="shared" si="29"/>
        <v>-3.1332403020210697</v>
      </c>
      <c r="AQ29" s="85">
        <f t="shared" si="29"/>
        <v>-3.1332496278246174</v>
      </c>
      <c r="AR29" s="85">
        <f t="shared" si="29"/>
        <v>-3.1332836976882215</v>
      </c>
      <c r="AS29" s="85">
        <f t="shared" si="29"/>
        <v>-3.1334081646940195</v>
      </c>
      <c r="AT29" s="85">
        <f t="shared" si="29"/>
        <v>-3.133862877383423</v>
      </c>
      <c r="AU29" s="85">
        <f t="shared" si="30"/>
        <v>-3.1355240567913807</v>
      </c>
      <c r="AW29" s="77">
        <v>-300</v>
      </c>
      <c r="AX29" s="77">
        <f t="shared" si="0"/>
        <v>1.8343993279541725E-3</v>
      </c>
      <c r="AY29" s="77">
        <f t="shared" si="1"/>
        <v>2.4104197453535137E-3</v>
      </c>
      <c r="AZ29" s="77">
        <f t="shared" si="2"/>
        <v>-5.7602041739934133E-4</v>
      </c>
      <c r="BA29" s="77">
        <f t="shared" si="3"/>
        <v>0.77200602218849934</v>
      </c>
      <c r="BB29" s="77">
        <f t="shared" si="4"/>
        <v>-0.22233664066815281</v>
      </c>
      <c r="BC29" s="77">
        <f t="shared" si="5"/>
        <v>-0.58647042179677455</v>
      </c>
      <c r="BD29" s="77">
        <f t="shared" si="6"/>
        <v>-0.30193951072042019</v>
      </c>
      <c r="BE29" s="77">
        <f t="shared" si="11"/>
        <v>5.5224073652409231</v>
      </c>
      <c r="BF29" s="77">
        <f t="shared" si="11"/>
        <v>5.522394776278535</v>
      </c>
      <c r="BG29" s="77">
        <f t="shared" si="11"/>
        <v>5.5224582702802394</v>
      </c>
      <c r="BH29" s="77">
        <f t="shared" si="11"/>
        <v>5.5221379912173258</v>
      </c>
      <c r="BI29" s="77">
        <f t="shared" si="11"/>
        <v>5.5237525617298164</v>
      </c>
      <c r="BJ29" s="77">
        <f t="shared" si="11"/>
        <v>5.5155877980657362</v>
      </c>
      <c r="BK29" s="77">
        <f t="shared" si="11"/>
        <v>5.5562520519928649</v>
      </c>
      <c r="BL29" s="77">
        <f t="shared" si="8"/>
        <v>5.3336684040734674</v>
      </c>
    </row>
    <row r="30" spans="1:64" s="77" customFormat="1" ht="12.95" customHeight="1" x14ac:dyDescent="0.2">
      <c r="A30" s="35" t="s">
        <v>197</v>
      </c>
      <c r="B30" s="9" t="s">
        <v>191</v>
      </c>
      <c r="C30" s="13">
        <v>39859.656999999999</v>
      </c>
      <c r="D30" s="13"/>
      <c r="E30" s="85">
        <f t="shared" si="12"/>
        <v>-3057.5095697315205</v>
      </c>
      <c r="F30" s="85">
        <f t="shared" si="13"/>
        <v>-3057.5</v>
      </c>
      <c r="G30" s="85">
        <f t="shared" si="14"/>
        <v>-3.9567500003613532E-2</v>
      </c>
      <c r="H30" s="85"/>
      <c r="I30" s="85">
        <f>G30</f>
        <v>-3.9567500003613532E-2</v>
      </c>
      <c r="J30" s="85"/>
      <c r="L30" s="85"/>
      <c r="M30" s="85"/>
      <c r="N30" s="85"/>
      <c r="O30" s="85"/>
      <c r="P30" s="85"/>
      <c r="Q30" s="132">
        <f t="shared" si="15"/>
        <v>24841.156999999999</v>
      </c>
      <c r="S30" s="9">
        <v>0.1</v>
      </c>
      <c r="T30" s="85"/>
      <c r="U30" s="85"/>
      <c r="V30" s="85"/>
      <c r="Z30" s="77">
        <f t="shared" si="16"/>
        <v>-3057.5</v>
      </c>
      <c r="AA30" s="85">
        <f t="shared" si="17"/>
        <v>1.313234866539463E-2</v>
      </c>
      <c r="AB30" s="85">
        <f t="shared" si="18"/>
        <v>-4.7463322506750651E-2</v>
      </c>
      <c r="AC30" s="85">
        <f t="shared" si="19"/>
        <v>-3.9567500003613532E-2</v>
      </c>
      <c r="AD30" s="85">
        <f t="shared" si="20"/>
        <v>-5.2699848669008162E-2</v>
      </c>
      <c r="AE30" s="85">
        <f t="shared" si="21"/>
        <v>2.7772740497363613E-4</v>
      </c>
      <c r="AF30" s="77">
        <f t="shared" si="22"/>
        <v>-3.9567500003613532E-2</v>
      </c>
      <c r="AG30" s="9"/>
      <c r="AH30" s="77">
        <f t="shared" si="23"/>
        <v>7.8958225031371208E-3</v>
      </c>
      <c r="AI30" s="77">
        <f t="shared" si="24"/>
        <v>1.2330377437367721</v>
      </c>
      <c r="AJ30" s="77">
        <f t="shared" si="25"/>
        <v>0.97848206987121089</v>
      </c>
      <c r="AK30" s="77">
        <f t="shared" si="26"/>
        <v>0.1436122002903972</v>
      </c>
      <c r="AL30" s="77">
        <f t="shared" si="27"/>
        <v>-2.5893018628618258</v>
      </c>
      <c r="AM30" s="77">
        <f t="shared" si="28"/>
        <v>-3.5287608926452272</v>
      </c>
      <c r="AN30" s="85">
        <f t="shared" si="29"/>
        <v>-2.7199788997704961</v>
      </c>
      <c r="AO30" s="85">
        <f t="shared" si="29"/>
        <v>-2.7199999474303498</v>
      </c>
      <c r="AP30" s="85">
        <f t="shared" si="29"/>
        <v>-2.7200842151349032</v>
      </c>
      <c r="AQ30" s="85">
        <f t="shared" si="29"/>
        <v>-2.7204215626143022</v>
      </c>
      <c r="AR30" s="85">
        <f t="shared" si="29"/>
        <v>-2.7217715502106321</v>
      </c>
      <c r="AS30" s="85">
        <f t="shared" si="29"/>
        <v>-2.7271657952040065</v>
      </c>
      <c r="AT30" s="85">
        <f t="shared" si="29"/>
        <v>-2.7485949397441245</v>
      </c>
      <c r="AU30" s="85">
        <f t="shared" si="30"/>
        <v>-2.8319953060086371</v>
      </c>
      <c r="AW30" s="77">
        <v>-200</v>
      </c>
      <c r="AX30" s="77">
        <f t="shared" si="0"/>
        <v>-2.4903560638797834E-4</v>
      </c>
      <c r="AY30" s="77">
        <f t="shared" si="1"/>
        <v>2.3053337309379171E-3</v>
      </c>
      <c r="AZ30" s="77">
        <f t="shared" si="2"/>
        <v>-2.5543693373258954E-3</v>
      </c>
      <c r="BA30" s="77">
        <f t="shared" si="3"/>
        <v>0.74732440180881721</v>
      </c>
      <c r="BB30" s="77">
        <f t="shared" si="4"/>
        <v>-0.40397613031205282</v>
      </c>
      <c r="BC30" s="77">
        <f t="shared" si="5"/>
        <v>-0.39482157995557693</v>
      </c>
      <c r="BD30" s="77">
        <f t="shared" si="6"/>
        <v>-0.2000158393812724</v>
      </c>
      <c r="BE30" s="77">
        <f t="shared" si="11"/>
        <v>5.7653096928447285</v>
      </c>
      <c r="BF30" s="77">
        <f t="shared" si="11"/>
        <v>5.7652803914729427</v>
      </c>
      <c r="BG30" s="77">
        <f t="shared" si="11"/>
        <v>5.7654035864061912</v>
      </c>
      <c r="BH30" s="77">
        <f t="shared" si="11"/>
        <v>5.7648855663204301</v>
      </c>
      <c r="BI30" s="77">
        <f t="shared" si="11"/>
        <v>5.7670627510677281</v>
      </c>
      <c r="BJ30" s="77">
        <f t="shared" si="11"/>
        <v>5.757893949464008</v>
      </c>
      <c r="BK30" s="77">
        <f t="shared" si="11"/>
        <v>5.7961930045894885</v>
      </c>
      <c r="BL30" s="77">
        <f t="shared" si="8"/>
        <v>5.6297940145932177</v>
      </c>
    </row>
    <row r="31" spans="1:64" s="77" customFormat="1" ht="12.95" customHeight="1" x14ac:dyDescent="0.2">
      <c r="A31" s="35" t="s">
        <v>197</v>
      </c>
      <c r="B31" s="9" t="s">
        <v>196</v>
      </c>
      <c r="C31" s="13">
        <v>39890.68</v>
      </c>
      <c r="D31" s="13"/>
      <c r="E31" s="85">
        <f t="shared" si="12"/>
        <v>-3050.0063971541977</v>
      </c>
      <c r="F31" s="85">
        <f t="shared" si="13"/>
        <v>-3050</v>
      </c>
      <c r="G31" s="85">
        <f t="shared" si="14"/>
        <v>-2.644999999756692E-2</v>
      </c>
      <c r="H31" s="85"/>
      <c r="I31" s="85">
        <f>G31</f>
        <v>-2.644999999756692E-2</v>
      </c>
      <c r="J31" s="85"/>
      <c r="L31" s="85"/>
      <c r="M31" s="85"/>
      <c r="N31" s="85"/>
      <c r="O31" s="85"/>
      <c r="P31" s="85"/>
      <c r="Q31" s="132">
        <f t="shared" si="15"/>
        <v>24872.18</v>
      </c>
      <c r="S31" s="9">
        <v>0.1</v>
      </c>
      <c r="T31" s="85"/>
      <c r="U31" s="85"/>
      <c r="V31" s="85"/>
      <c r="Z31" s="77">
        <f t="shared" si="16"/>
        <v>-3050</v>
      </c>
      <c r="AA31" s="85">
        <f t="shared" si="17"/>
        <v>1.3198441949215208E-2</v>
      </c>
      <c r="AB31" s="85">
        <f t="shared" si="18"/>
        <v>-3.441941486282183E-2</v>
      </c>
      <c r="AC31" s="85">
        <f t="shared" si="19"/>
        <v>-2.644999999756692E-2</v>
      </c>
      <c r="AD31" s="85">
        <f t="shared" si="20"/>
        <v>-3.9648441946782131E-2</v>
      </c>
      <c r="AE31" s="85">
        <f t="shared" si="21"/>
        <v>1.5719989488073528E-4</v>
      </c>
      <c r="AF31" s="77">
        <f t="shared" si="22"/>
        <v>-2.644999999756692E-2</v>
      </c>
      <c r="AG31" s="9"/>
      <c r="AH31" s="77">
        <f t="shared" si="23"/>
        <v>7.9694148652549087E-3</v>
      </c>
      <c r="AI31" s="77">
        <f t="shared" si="24"/>
        <v>1.2274468760559425</v>
      </c>
      <c r="AJ31" s="77">
        <f t="shared" si="25"/>
        <v>0.98557742943154192</v>
      </c>
      <c r="AK31" s="77">
        <f t="shared" si="26"/>
        <v>0.15231208964020981</v>
      </c>
      <c r="AL31" s="77">
        <f t="shared" si="27"/>
        <v>-2.551520559947503</v>
      </c>
      <c r="AM31" s="77">
        <f t="shared" si="28"/>
        <v>-3.2904955187375191</v>
      </c>
      <c r="AN31" s="85">
        <f t="shared" ref="AN31:AT40" si="31">$AU31+$AB$7*SIN(AO31)</f>
        <v>-2.6904420345829259</v>
      </c>
      <c r="AO31" s="85">
        <f t="shared" si="31"/>
        <v>-2.6904628683248801</v>
      </c>
      <c r="AP31" s="85">
        <f t="shared" si="31"/>
        <v>-2.6905474364333193</v>
      </c>
      <c r="AQ31" s="85">
        <f t="shared" si="31"/>
        <v>-2.6908906788629969</v>
      </c>
      <c r="AR31" s="85">
        <f t="shared" si="31"/>
        <v>-2.6922832361548696</v>
      </c>
      <c r="AS31" s="85">
        <f t="shared" si="31"/>
        <v>-2.6979233948445041</v>
      </c>
      <c r="AT31" s="85">
        <f t="shared" si="31"/>
        <v>-2.7206161009891687</v>
      </c>
      <c r="AU31" s="85">
        <f t="shared" si="30"/>
        <v>-2.8097858852196556</v>
      </c>
      <c r="AW31" s="77">
        <v>-100</v>
      </c>
      <c r="AX31" s="77">
        <f t="shared" si="0"/>
        <v>-2.1380674895684812E-3</v>
      </c>
      <c r="AY31" s="77">
        <f t="shared" si="1"/>
        <v>2.2000658777782769E-3</v>
      </c>
      <c r="AZ31" s="77">
        <f t="shared" si="2"/>
        <v>-4.3381333673467581E-3</v>
      </c>
      <c r="BA31" s="77">
        <f t="shared" si="3"/>
        <v>0.73245040045032939</v>
      </c>
      <c r="BB31" s="77">
        <f t="shared" si="4"/>
        <v>-0.5627316943089582</v>
      </c>
      <c r="BC31" s="77">
        <f t="shared" si="5"/>
        <v>-0.21299419393342794</v>
      </c>
      <c r="BD31" s="77">
        <f t="shared" si="6"/>
        <v>-0.10690154887264565</v>
      </c>
      <c r="BE31" s="77">
        <f t="shared" si="11"/>
        <v>6.001911304103869</v>
      </c>
      <c r="BF31" s="77">
        <f t="shared" si="11"/>
        <v>6.0018798720115081</v>
      </c>
      <c r="BG31" s="77">
        <f t="shared" si="11"/>
        <v>6.0019993945640246</v>
      </c>
      <c r="BH31" s="77">
        <f t="shared" si="11"/>
        <v>6.0015448803678959</v>
      </c>
      <c r="BI31" s="77">
        <f t="shared" si="11"/>
        <v>6.0032729659386197</v>
      </c>
      <c r="BJ31" s="77">
        <f t="shared" si="11"/>
        <v>5.9966980731869199</v>
      </c>
      <c r="BK31" s="77">
        <f t="shared" si="11"/>
        <v>6.021648684301864</v>
      </c>
      <c r="BL31" s="77">
        <f t="shared" si="8"/>
        <v>5.9259196251129671</v>
      </c>
    </row>
    <row r="32" spans="1:64" s="77" customFormat="1" ht="12.95" customHeight="1" x14ac:dyDescent="0.2">
      <c r="A32" s="35" t="s">
        <v>197</v>
      </c>
      <c r="B32" s="9" t="s">
        <v>191</v>
      </c>
      <c r="C32" s="13">
        <v>39892.737999999998</v>
      </c>
      <c r="D32" s="13"/>
      <c r="E32" s="85">
        <f t="shared" si="12"/>
        <v>-3049.5086526045375</v>
      </c>
      <c r="F32" s="85">
        <f t="shared" si="13"/>
        <v>-3049.5</v>
      </c>
      <c r="G32" s="85">
        <f t="shared" si="14"/>
        <v>-3.5775500000454485E-2</v>
      </c>
      <c r="H32" s="85"/>
      <c r="I32" s="85">
        <f>G32</f>
        <v>-3.5775500000454485E-2</v>
      </c>
      <c r="J32" s="85"/>
      <c r="L32" s="85"/>
      <c r="M32" s="85"/>
      <c r="N32" s="85"/>
      <c r="O32" s="85"/>
      <c r="P32" s="85"/>
      <c r="Q32" s="132">
        <f t="shared" si="15"/>
        <v>24874.237999999998</v>
      </c>
      <c r="S32" s="9">
        <v>0.1</v>
      </c>
      <c r="T32" s="85"/>
      <c r="U32" s="85"/>
      <c r="V32" s="85"/>
      <c r="Z32" s="77">
        <f t="shared" si="16"/>
        <v>-3049.5</v>
      </c>
      <c r="AA32" s="85">
        <f t="shared" si="17"/>
        <v>1.3202590261823115E-2</v>
      </c>
      <c r="AB32" s="85">
        <f t="shared" si="18"/>
        <v>-4.3749563153238198E-2</v>
      </c>
      <c r="AC32" s="85">
        <f t="shared" si="19"/>
        <v>-3.5775500000454485E-2</v>
      </c>
      <c r="AD32" s="85">
        <f t="shared" si="20"/>
        <v>-4.8978090262277604E-2</v>
      </c>
      <c r="AE32" s="85">
        <f t="shared" si="21"/>
        <v>2.3988533257398122E-4</v>
      </c>
      <c r="AF32" s="77">
        <f t="shared" si="22"/>
        <v>-3.5775500000454485E-2</v>
      </c>
      <c r="AG32" s="9"/>
      <c r="AH32" s="77">
        <f t="shared" si="23"/>
        <v>7.9740631527837127E-3</v>
      </c>
      <c r="AI32" s="77">
        <f t="shared" si="24"/>
        <v>1.2270644003087829</v>
      </c>
      <c r="AJ32" s="77">
        <f t="shared" si="25"/>
        <v>0.98599848635150911</v>
      </c>
      <c r="AK32" s="77">
        <f t="shared" si="26"/>
        <v>0.15288169344492292</v>
      </c>
      <c r="AL32" s="77">
        <f t="shared" si="27"/>
        <v>-2.5490141160543223</v>
      </c>
      <c r="AM32" s="77">
        <f t="shared" si="28"/>
        <v>-3.2757340750147832</v>
      </c>
      <c r="AN32" s="85">
        <f t="shared" si="31"/>
        <v>-2.6884777248710625</v>
      </c>
      <c r="AO32" s="85">
        <f t="shared" si="31"/>
        <v>-2.6884985366426317</v>
      </c>
      <c r="AP32" s="85">
        <f t="shared" si="31"/>
        <v>-2.6885830961921795</v>
      </c>
      <c r="AQ32" s="85">
        <f t="shared" si="31"/>
        <v>-2.6889266312238966</v>
      </c>
      <c r="AR32" s="85">
        <f t="shared" si="31"/>
        <v>-2.6903217010440823</v>
      </c>
      <c r="AS32" s="85">
        <f t="shared" si="31"/>
        <v>-2.6959773368262896</v>
      </c>
      <c r="AT32" s="85">
        <f t="shared" si="31"/>
        <v>-2.7187523775168629</v>
      </c>
      <c r="AU32" s="85">
        <f t="shared" si="30"/>
        <v>-2.8083052571670573</v>
      </c>
      <c r="AW32" s="77">
        <v>0</v>
      </c>
      <c r="AX32" s="77">
        <f t="shared" si="0"/>
        <v>-3.7659456411011155E-3</v>
      </c>
      <c r="AY32" s="77">
        <f t="shared" si="1"/>
        <v>2.0946161858745932E-3</v>
      </c>
      <c r="AZ32" s="77">
        <f t="shared" si="2"/>
        <v>-5.8605618269757086E-3</v>
      </c>
      <c r="BA32" s="77">
        <f t="shared" si="3"/>
        <v>0.72644446452052869</v>
      </c>
      <c r="BB32" s="77">
        <f t="shared" si="4"/>
        <v>-0.69930908322979068</v>
      </c>
      <c r="BC32" s="77">
        <f t="shared" si="5"/>
        <v>-3.625039062629351E-2</v>
      </c>
      <c r="BD32" s="77">
        <f t="shared" si="6"/>
        <v>-1.8127180420073396E-2</v>
      </c>
      <c r="BE32" s="77">
        <f t="shared" si="11"/>
        <v>6.2351822380837847</v>
      </c>
      <c r="BF32" s="77">
        <f t="shared" si="11"/>
        <v>6.2351752512693466</v>
      </c>
      <c r="BG32" s="77">
        <f t="shared" si="11"/>
        <v>6.2352008046715541</v>
      </c>
      <c r="BH32" s="77">
        <f t="shared" si="11"/>
        <v>6.2351073461382382</v>
      </c>
      <c r="BI32" s="77">
        <f t="shared" si="11"/>
        <v>6.2354491575866637</v>
      </c>
      <c r="BJ32" s="77">
        <f t="shared" si="11"/>
        <v>6.2341990028354397</v>
      </c>
      <c r="BK32" s="77">
        <f t="shared" si="11"/>
        <v>6.2387710108770928</v>
      </c>
      <c r="BL32" s="77">
        <f t="shared" si="8"/>
        <v>6.2220452356327165</v>
      </c>
    </row>
    <row r="33" spans="1:64" s="77" customFormat="1" ht="12.95" customHeight="1" x14ac:dyDescent="0.2">
      <c r="A33" s="35" t="s">
        <v>225</v>
      </c>
      <c r="B33" s="40" t="s">
        <v>196</v>
      </c>
      <c r="C33" s="35">
        <v>39940.288</v>
      </c>
      <c r="D33" s="35" t="s">
        <v>226</v>
      </c>
      <c r="E33" s="85">
        <f t="shared" si="12"/>
        <v>-3038.0082865518757</v>
      </c>
      <c r="F33" s="85">
        <f t="shared" si="13"/>
        <v>-3038</v>
      </c>
      <c r="G33" s="85">
        <f t="shared" si="14"/>
        <v>-3.4262000001035631E-2</v>
      </c>
      <c r="H33" s="85"/>
      <c r="I33" s="85"/>
      <c r="J33" s="85">
        <f>G33</f>
        <v>-3.4262000001035631E-2</v>
      </c>
      <c r="L33" s="85"/>
      <c r="M33" s="85"/>
      <c r="N33" s="85"/>
      <c r="O33" s="85"/>
      <c r="P33" s="85"/>
      <c r="Q33" s="132">
        <f t="shared" si="15"/>
        <v>24921.788</v>
      </c>
      <c r="S33" s="9">
        <v>1</v>
      </c>
      <c r="T33" s="85"/>
      <c r="U33" s="85"/>
      <c r="V33" s="85"/>
      <c r="Z33" s="77">
        <f t="shared" si="16"/>
        <v>-3038</v>
      </c>
      <c r="AA33" s="85">
        <f t="shared" si="17"/>
        <v>1.328912824014063E-2</v>
      </c>
      <c r="AB33" s="85">
        <f t="shared" si="18"/>
        <v>-4.2334101810004798E-2</v>
      </c>
      <c r="AC33" s="85">
        <f t="shared" si="19"/>
        <v>-3.4262000001035631E-2</v>
      </c>
      <c r="AD33" s="85">
        <f t="shared" si="20"/>
        <v>-4.7551128241176258E-2</v>
      </c>
      <c r="AE33" s="85">
        <f t="shared" si="21"/>
        <v>2.2611097970087904E-3</v>
      </c>
      <c r="AF33" s="77">
        <f t="shared" si="22"/>
        <v>-3.4262000001035631E-2</v>
      </c>
      <c r="AG33" s="9"/>
      <c r="AH33" s="77">
        <f t="shared" si="23"/>
        <v>8.0721018089691711E-3</v>
      </c>
      <c r="AI33" s="77">
        <f t="shared" si="24"/>
        <v>1.2179516477221819</v>
      </c>
      <c r="AJ33" s="77">
        <f t="shared" si="25"/>
        <v>0.99391993895681041</v>
      </c>
      <c r="AK33" s="77">
        <f t="shared" si="26"/>
        <v>0.16561441161131038</v>
      </c>
      <c r="AL33" s="77">
        <f t="shared" si="27"/>
        <v>-2.4918060875321326</v>
      </c>
      <c r="AM33" s="77">
        <f t="shared" si="28"/>
        <v>-2.9688661469320938</v>
      </c>
      <c r="AN33" s="85">
        <f t="shared" si="31"/>
        <v>-2.643471481844812</v>
      </c>
      <c r="AO33" s="85">
        <f t="shared" si="31"/>
        <v>-2.6434915448146077</v>
      </c>
      <c r="AP33" s="85">
        <f t="shared" si="31"/>
        <v>-2.6435749737984473</v>
      </c>
      <c r="AQ33" s="85">
        <f t="shared" si="31"/>
        <v>-2.6439218606920689</v>
      </c>
      <c r="AR33" s="85">
        <f t="shared" si="31"/>
        <v>-2.6453634714305347</v>
      </c>
      <c r="AS33" s="85">
        <f t="shared" si="31"/>
        <v>-2.6513426105802558</v>
      </c>
      <c r="AT33" s="85">
        <f t="shared" si="31"/>
        <v>-2.6759426171349157</v>
      </c>
      <c r="AU33" s="85">
        <f t="shared" si="30"/>
        <v>-2.7742508119572857</v>
      </c>
      <c r="AW33" s="77">
        <v>100</v>
      </c>
      <c r="AX33" s="77">
        <f t="shared" si="0"/>
        <v>-5.0740781416054957E-3</v>
      </c>
      <c r="AY33" s="77">
        <f t="shared" si="1"/>
        <v>1.9889846552268655E-3</v>
      </c>
      <c r="AZ33" s="77">
        <f t="shared" si="2"/>
        <v>-7.0630627968323607E-3</v>
      </c>
      <c r="BA33" s="77">
        <f t="shared" si="3"/>
        <v>0.72892922823355621</v>
      </c>
      <c r="BB33" s="77">
        <f t="shared" si="4"/>
        <v>-0.81360372943588899</v>
      </c>
      <c r="BC33" s="77">
        <f t="shared" si="5"/>
        <v>0.13964279109805813</v>
      </c>
      <c r="BD33" s="77">
        <f t="shared" si="6"/>
        <v>6.9935077638083307E-2</v>
      </c>
      <c r="BE33" s="77">
        <f t="shared" si="11"/>
        <v>6.467890900686478</v>
      </c>
      <c r="BF33" s="77">
        <f t="shared" si="11"/>
        <v>6.4679150167261152</v>
      </c>
      <c r="BG33" s="77">
        <f t="shared" si="11"/>
        <v>6.4678253927661888</v>
      </c>
      <c r="BH33" s="77">
        <f t="shared" si="11"/>
        <v>6.4681584755225447</v>
      </c>
      <c r="BI33" s="77">
        <f t="shared" si="11"/>
        <v>6.4669206953604688</v>
      </c>
      <c r="BJ33" s="77">
        <f t="shared" si="11"/>
        <v>6.4715219055016799</v>
      </c>
      <c r="BK33" s="77">
        <f t="shared" si="11"/>
        <v>6.4544373345125168</v>
      </c>
      <c r="BL33" s="77">
        <f t="shared" si="8"/>
        <v>6.5181708461524668</v>
      </c>
    </row>
    <row r="34" spans="1:64" s="77" customFormat="1" ht="12.95" customHeight="1" x14ac:dyDescent="0.2">
      <c r="A34" s="35" t="s">
        <v>225</v>
      </c>
      <c r="B34" s="40" t="s">
        <v>196</v>
      </c>
      <c r="C34" s="35">
        <v>40246.253799999999</v>
      </c>
      <c r="D34" s="35" t="s">
        <v>226</v>
      </c>
      <c r="E34" s="85">
        <f t="shared" si="12"/>
        <v>-2964.0078932901474</v>
      </c>
      <c r="F34" s="85">
        <f t="shared" si="13"/>
        <v>-2964</v>
      </c>
      <c r="G34" s="85">
        <f t="shared" si="14"/>
        <v>-3.263600000354927E-2</v>
      </c>
      <c r="H34" s="85"/>
      <c r="I34" s="85"/>
      <c r="J34" s="85">
        <f>G34</f>
        <v>-3.263600000354927E-2</v>
      </c>
      <c r="L34" s="85"/>
      <c r="M34" s="85"/>
      <c r="N34" s="85"/>
      <c r="O34" s="85"/>
      <c r="P34" s="85"/>
      <c r="Q34" s="132">
        <f t="shared" si="15"/>
        <v>25227.753799999999</v>
      </c>
      <c r="S34" s="9">
        <v>1</v>
      </c>
      <c r="T34" s="85"/>
      <c r="U34" s="85"/>
      <c r="V34" s="85"/>
      <c r="Z34" s="77">
        <f t="shared" si="16"/>
        <v>-2964</v>
      </c>
      <c r="AA34" s="85">
        <f t="shared" si="17"/>
        <v>1.345249827863015E-2</v>
      </c>
      <c r="AB34" s="85">
        <f t="shared" si="18"/>
        <v>-4.0945533737627507E-2</v>
      </c>
      <c r="AC34" s="85">
        <f t="shared" si="19"/>
        <v>-3.263600000354927E-2</v>
      </c>
      <c r="AD34" s="85">
        <f t="shared" si="20"/>
        <v>-4.6088498282179424E-2</v>
      </c>
      <c r="AE34" s="85">
        <f t="shared" si="21"/>
        <v>2.1241496739064559E-3</v>
      </c>
      <c r="AF34" s="77">
        <f t="shared" si="22"/>
        <v>-3.263600000354927E-2</v>
      </c>
      <c r="AG34" s="9"/>
      <c r="AH34" s="77">
        <f t="shared" si="23"/>
        <v>8.3095337340782383E-3</v>
      </c>
      <c r="AI34" s="77">
        <f t="shared" si="24"/>
        <v>1.1489321479350838</v>
      </c>
      <c r="AJ34" s="77">
        <f t="shared" si="25"/>
        <v>0.97242195369582818</v>
      </c>
      <c r="AK34" s="77">
        <f t="shared" si="26"/>
        <v>0.2296742680180279</v>
      </c>
      <c r="AL34" s="77">
        <f t="shared" si="27"/>
        <v>-2.1460807425701516</v>
      </c>
      <c r="AM34" s="77">
        <f t="shared" si="28"/>
        <v>-1.8402911389996128</v>
      </c>
      <c r="AN34" s="85">
        <f t="shared" si="31"/>
        <v>-2.3628525858835281</v>
      </c>
      <c r="AO34" s="85">
        <f t="shared" si="31"/>
        <v>-2.3628620348394489</v>
      </c>
      <c r="AP34" s="85">
        <f t="shared" si="31"/>
        <v>-2.3629105280628826</v>
      </c>
      <c r="AQ34" s="85">
        <f t="shared" si="31"/>
        <v>-2.3631593648517781</v>
      </c>
      <c r="AR34" s="85">
        <f t="shared" si="31"/>
        <v>-2.3644352800300963</v>
      </c>
      <c r="AS34" s="85">
        <f t="shared" si="31"/>
        <v>-2.3709526067768913</v>
      </c>
      <c r="AT34" s="85">
        <f t="shared" si="31"/>
        <v>-2.4036249489677446</v>
      </c>
      <c r="AU34" s="85">
        <f t="shared" si="30"/>
        <v>-2.555117860172671</v>
      </c>
      <c r="AW34" s="77">
        <v>200</v>
      </c>
      <c r="AX34" s="77">
        <f t="shared" si="0"/>
        <v>-6.0073494544588026E-3</v>
      </c>
      <c r="AY34" s="77">
        <f t="shared" si="1"/>
        <v>1.8831712858350944E-3</v>
      </c>
      <c r="AZ34" s="77">
        <f t="shared" si="2"/>
        <v>-7.8905207402938972E-3</v>
      </c>
      <c r="BA34" s="77">
        <f t="shared" si="3"/>
        <v>0.74006062510700454</v>
      </c>
      <c r="BB34" s="77">
        <f t="shared" si="4"/>
        <v>-0.9042058981541311</v>
      </c>
      <c r="BC34" s="77">
        <f t="shared" si="5"/>
        <v>0.31883587627321602</v>
      </c>
      <c r="BD34" s="77">
        <f t="shared" si="6"/>
        <v>0.16078229606835606</v>
      </c>
      <c r="BE34" s="77">
        <f t="shared" ref="BE34:BK49" si="32">$BL34+$AB$7*SIN(BF34)</f>
        <v>6.7027727961655907</v>
      </c>
      <c r="BF34" s="77">
        <f t="shared" si="32"/>
        <v>6.7028060596784718</v>
      </c>
      <c r="BG34" s="77">
        <f t="shared" si="32"/>
        <v>6.702673002685259</v>
      </c>
      <c r="BH34" s="77">
        <f t="shared" si="32"/>
        <v>6.7032052898342842</v>
      </c>
      <c r="BI34" s="77">
        <f t="shared" si="32"/>
        <v>6.7010766616809931</v>
      </c>
      <c r="BJ34" s="77">
        <f t="shared" si="32"/>
        <v>6.7096013010295081</v>
      </c>
      <c r="BK34" s="77">
        <f t="shared" si="32"/>
        <v>6.675651752568446</v>
      </c>
      <c r="BL34" s="77">
        <f t="shared" si="8"/>
        <v>6.8142964566722171</v>
      </c>
    </row>
    <row r="35" spans="1:64" s="77" customFormat="1" ht="12.95" customHeight="1" x14ac:dyDescent="0.2">
      <c r="A35" s="35" t="s">
        <v>225</v>
      </c>
      <c r="B35" s="40" t="s">
        <v>191</v>
      </c>
      <c r="C35" s="35">
        <v>40248.321499999998</v>
      </c>
      <c r="D35" s="35" t="s">
        <v>226</v>
      </c>
      <c r="E35" s="85">
        <f t="shared" si="12"/>
        <v>-2963.5078027141835</v>
      </c>
      <c r="F35" s="85">
        <f t="shared" si="13"/>
        <v>-2963.5</v>
      </c>
      <c r="G35" s="85">
        <f t="shared" si="14"/>
        <v>-3.2261500004096888E-2</v>
      </c>
      <c r="H35" s="85"/>
      <c r="I35" s="85"/>
      <c r="J35" s="85">
        <f>G35</f>
        <v>-3.2261500004096888E-2</v>
      </c>
      <c r="L35" s="85"/>
      <c r="M35" s="85"/>
      <c r="N35" s="85"/>
      <c r="O35" s="85"/>
      <c r="P35" s="85"/>
      <c r="Q35" s="132">
        <f t="shared" si="15"/>
        <v>25229.821499999998</v>
      </c>
      <c r="S35" s="9">
        <v>1</v>
      </c>
      <c r="T35" s="85"/>
      <c r="U35" s="85"/>
      <c r="V35" s="85"/>
      <c r="Z35" s="77">
        <f t="shared" si="16"/>
        <v>-2963.5</v>
      </c>
      <c r="AA35" s="85">
        <f t="shared" si="17"/>
        <v>1.3451401926471145E-2</v>
      </c>
      <c r="AB35" s="85">
        <f t="shared" si="18"/>
        <v>-4.0570438142843619E-2</v>
      </c>
      <c r="AC35" s="85">
        <f t="shared" si="19"/>
        <v>-3.2261500004096888E-2</v>
      </c>
      <c r="AD35" s="85">
        <f t="shared" si="20"/>
        <v>-4.5712901930568033E-2</v>
      </c>
      <c r="AE35" s="85">
        <f t="shared" si="21"/>
        <v>2.0896694029137308E-3</v>
      </c>
      <c r="AF35" s="77">
        <f t="shared" si="22"/>
        <v>-3.2261500004096888E-2</v>
      </c>
      <c r="AG35" s="9"/>
      <c r="AH35" s="77">
        <f t="shared" si="23"/>
        <v>8.3089381387467295E-3</v>
      </c>
      <c r="AI35" s="77">
        <f t="shared" si="24"/>
        <v>1.1484274759551312</v>
      </c>
      <c r="AJ35" s="77">
        <f t="shared" si="25"/>
        <v>0.97190749217238015</v>
      </c>
      <c r="AK35" s="77">
        <f t="shared" si="26"/>
        <v>0.2300007357809177</v>
      </c>
      <c r="AL35" s="77">
        <f t="shared" si="27"/>
        <v>-2.1438849661062958</v>
      </c>
      <c r="AM35" s="77">
        <f t="shared" si="28"/>
        <v>-1.8354847730225026</v>
      </c>
      <c r="AN35" s="85">
        <f t="shared" si="31"/>
        <v>-2.3610140328034346</v>
      </c>
      <c r="AO35" s="85">
        <f t="shared" si="31"/>
        <v>-2.3610234059669333</v>
      </c>
      <c r="AP35" s="85">
        <f t="shared" si="31"/>
        <v>-2.3610715977315264</v>
      </c>
      <c r="AQ35" s="85">
        <f t="shared" si="31"/>
        <v>-2.3613193375615911</v>
      </c>
      <c r="AR35" s="85">
        <f t="shared" si="31"/>
        <v>-2.3625919385796004</v>
      </c>
      <c r="AS35" s="85">
        <f t="shared" si="31"/>
        <v>-2.3691040954146256</v>
      </c>
      <c r="AT35" s="85">
        <f t="shared" si="31"/>
        <v>-2.401806913795538</v>
      </c>
      <c r="AU35" s="85">
        <f t="shared" si="30"/>
        <v>-2.5536372321200718</v>
      </c>
      <c r="AW35" s="77">
        <v>300</v>
      </c>
      <c r="AX35" s="77">
        <f t="shared" si="0"/>
        <v>-6.5109866867245677E-3</v>
      </c>
      <c r="AY35" s="77">
        <f t="shared" si="1"/>
        <v>1.7771760776992796E-3</v>
      </c>
      <c r="AZ35" s="77">
        <f t="shared" si="2"/>
        <v>-8.2881627644238471E-3</v>
      </c>
      <c r="BA35" s="77">
        <f t="shared" si="3"/>
        <v>0.76054016513756473</v>
      </c>
      <c r="BB35" s="77">
        <f t="shared" si="4"/>
        <v>-0.96783640715350316</v>
      </c>
      <c r="BC35" s="77">
        <f t="shared" si="5"/>
        <v>0.50580264615694992</v>
      </c>
      <c r="BD35" s="77">
        <f t="shared" si="6"/>
        <v>0.25843470901027005</v>
      </c>
      <c r="BE35" s="77">
        <f t="shared" si="32"/>
        <v>6.9426926098673993</v>
      </c>
      <c r="BF35" s="77">
        <f t="shared" si="32"/>
        <v>6.9427122702635389</v>
      </c>
      <c r="BG35" s="77">
        <f t="shared" si="32"/>
        <v>6.9426213911965693</v>
      </c>
      <c r="BH35" s="77">
        <f t="shared" si="32"/>
        <v>6.943041528165196</v>
      </c>
      <c r="BI35" s="77">
        <f t="shared" si="32"/>
        <v>6.9411003649551493</v>
      </c>
      <c r="BJ35" s="77">
        <f t="shared" si="32"/>
        <v>6.9500937814254176</v>
      </c>
      <c r="BK35" s="77">
        <f t="shared" si="32"/>
        <v>6.9089353927569359</v>
      </c>
      <c r="BL35" s="77">
        <f t="shared" si="8"/>
        <v>7.1104220671919673</v>
      </c>
    </row>
    <row r="36" spans="1:64" s="77" customFormat="1" ht="12.95" customHeight="1" x14ac:dyDescent="0.2">
      <c r="A36" s="34" t="s">
        <v>198</v>
      </c>
      <c r="B36" s="40"/>
      <c r="C36" s="35">
        <v>40498.4683</v>
      </c>
      <c r="D36" s="35"/>
      <c r="E36" s="85">
        <f t="shared" si="12"/>
        <v>-2903.007702463884</v>
      </c>
      <c r="F36" s="85">
        <f t="shared" si="13"/>
        <v>-2903</v>
      </c>
      <c r="G36" s="85">
        <f t="shared" si="14"/>
        <v>-3.1846999998379033E-2</v>
      </c>
      <c r="H36" s="85"/>
      <c r="I36" s="85"/>
      <c r="J36" s="85">
        <f>G36</f>
        <v>-3.1846999998379033E-2</v>
      </c>
      <c r="L36" s="85"/>
      <c r="M36" s="85"/>
      <c r="N36" s="85"/>
      <c r="O36" s="85"/>
      <c r="P36" s="85"/>
      <c r="Q36" s="132">
        <f t="shared" si="15"/>
        <v>25479.9683</v>
      </c>
      <c r="S36" s="9">
        <v>1</v>
      </c>
      <c r="T36" s="85"/>
      <c r="U36" s="85"/>
      <c r="V36" s="85"/>
      <c r="Z36" s="77">
        <f t="shared" si="16"/>
        <v>-2903</v>
      </c>
      <c r="AA36" s="85">
        <f t="shared" si="17"/>
        <v>1.3125727227030965E-2</v>
      </c>
      <c r="AB36" s="85">
        <f t="shared" si="18"/>
        <v>-3.9890888567606787E-2</v>
      </c>
      <c r="AC36" s="85">
        <f t="shared" si="19"/>
        <v>-3.1846999998379033E-2</v>
      </c>
      <c r="AD36" s="85">
        <f t="shared" si="20"/>
        <v>-4.497272722541E-2</v>
      </c>
      <c r="AE36" s="85">
        <f t="shared" si="21"/>
        <v>2.0225461940911339E-3</v>
      </c>
      <c r="AF36" s="77">
        <f t="shared" si="22"/>
        <v>-3.1846999998379033E-2</v>
      </c>
      <c r="AG36" s="9"/>
      <c r="AH36" s="77">
        <f t="shared" si="23"/>
        <v>8.043888569227756E-3</v>
      </c>
      <c r="AI36" s="77">
        <f t="shared" si="24"/>
        <v>1.0865120365589516</v>
      </c>
      <c r="AJ36" s="77">
        <f t="shared" si="25"/>
        <v>0.88274408428253848</v>
      </c>
      <c r="AK36" s="77">
        <f t="shared" si="26"/>
        <v>0.25970506658245462</v>
      </c>
      <c r="AL36" s="77">
        <f t="shared" si="27"/>
        <v>-1.8923516968253729</v>
      </c>
      <c r="AM36" s="77">
        <f t="shared" si="28"/>
        <v>-1.3871404730538461</v>
      </c>
      <c r="AN36" s="85">
        <f t="shared" si="31"/>
        <v>-2.1445848139090873</v>
      </c>
      <c r="AO36" s="85">
        <f t="shared" si="31"/>
        <v>-2.144587364400933</v>
      </c>
      <c r="AP36" s="85">
        <f t="shared" si="31"/>
        <v>-2.1446045289159792</v>
      </c>
      <c r="AQ36" s="85">
        <f t="shared" si="31"/>
        <v>-2.1447200322626703</v>
      </c>
      <c r="AR36" s="85">
        <f t="shared" si="31"/>
        <v>-2.1454967407464194</v>
      </c>
      <c r="AS36" s="85">
        <f t="shared" si="31"/>
        <v>-2.150695780993332</v>
      </c>
      <c r="AT36" s="85">
        <f t="shared" si="31"/>
        <v>-2.1844928506733678</v>
      </c>
      <c r="AU36" s="85">
        <f t="shared" si="30"/>
        <v>-2.3744812377556235</v>
      </c>
      <c r="AW36" s="77">
        <v>400</v>
      </c>
      <c r="AX36" s="77">
        <f t="shared" si="0"/>
        <v>-6.5289343912724208E-3</v>
      </c>
      <c r="AY36" s="77">
        <f t="shared" si="1"/>
        <v>1.6709990308194211E-3</v>
      </c>
      <c r="AZ36" s="77">
        <f t="shared" si="2"/>
        <v>-8.1999334220918419E-3</v>
      </c>
      <c r="BA36" s="77">
        <f t="shared" si="3"/>
        <v>0.79166348696075683</v>
      </c>
      <c r="BB36" s="77">
        <f t="shared" si="4"/>
        <v>-0.99852574591026821</v>
      </c>
      <c r="BC36" s="77">
        <f t="shared" si="5"/>
        <v>0.7058086177662739</v>
      </c>
      <c r="BD36" s="77">
        <f t="shared" si="6"/>
        <v>0.3683232929422921</v>
      </c>
      <c r="BE36" s="77">
        <f t="shared" si="32"/>
        <v>7.1908283160057467</v>
      </c>
      <c r="BF36" s="77">
        <f t="shared" si="32"/>
        <v>7.1908333319180588</v>
      </c>
      <c r="BG36" s="77">
        <f t="shared" si="32"/>
        <v>7.1908035665358403</v>
      </c>
      <c r="BH36" s="77">
        <f t="shared" si="32"/>
        <v>7.1909802166104804</v>
      </c>
      <c r="BI36" s="77">
        <f t="shared" si="32"/>
        <v>7.1899324269069931</v>
      </c>
      <c r="BJ36" s="77">
        <f t="shared" si="32"/>
        <v>7.1961680515484554</v>
      </c>
      <c r="BK36" s="77">
        <f t="shared" si="32"/>
        <v>7.1597587395373736</v>
      </c>
      <c r="BL36" s="77">
        <f t="shared" si="8"/>
        <v>7.4065476777117176</v>
      </c>
    </row>
    <row r="37" spans="1:64" s="77" customFormat="1" ht="12.95" customHeight="1" x14ac:dyDescent="0.2">
      <c r="A37" s="35" t="s">
        <v>197</v>
      </c>
      <c r="B37" s="40" t="s">
        <v>196</v>
      </c>
      <c r="C37" s="35">
        <v>40539.821000000004</v>
      </c>
      <c r="D37" s="35"/>
      <c r="E37" s="85">
        <f t="shared" si="12"/>
        <v>-2893.0062053605002</v>
      </c>
      <c r="F37" s="85">
        <f t="shared" si="13"/>
        <v>-2893</v>
      </c>
      <c r="G37" s="85">
        <f t="shared" si="14"/>
        <v>-2.5656999998318497E-2</v>
      </c>
      <c r="H37" s="85"/>
      <c r="I37" s="85">
        <f>G37</f>
        <v>-2.5656999998318497E-2</v>
      </c>
      <c r="J37" s="85"/>
      <c r="L37" s="85"/>
      <c r="M37" s="85"/>
      <c r="N37" s="85"/>
      <c r="O37" s="85"/>
      <c r="P37" s="85"/>
      <c r="Q37" s="132">
        <f t="shared" si="15"/>
        <v>25521.321000000004</v>
      </c>
      <c r="S37" s="9">
        <v>0.1</v>
      </c>
      <c r="T37" s="85"/>
      <c r="U37" s="85"/>
      <c r="V37" s="85"/>
      <c r="Z37" s="77">
        <f t="shared" si="16"/>
        <v>-2893</v>
      </c>
      <c r="AA37" s="85">
        <f t="shared" si="17"/>
        <v>1.3037916372714564E-2</v>
      </c>
      <c r="AB37" s="85">
        <f t="shared" si="18"/>
        <v>-3.3623104805677186E-2</v>
      </c>
      <c r="AC37" s="85">
        <f t="shared" si="19"/>
        <v>-2.5656999998318497E-2</v>
      </c>
      <c r="AD37" s="85">
        <f t="shared" si="20"/>
        <v>-3.8694916371033061E-2</v>
      </c>
      <c r="AE37" s="85">
        <f t="shared" si="21"/>
        <v>1.4972965529612425E-4</v>
      </c>
      <c r="AF37" s="77">
        <f t="shared" si="22"/>
        <v>-2.5656999998318497E-2</v>
      </c>
      <c r="AG37" s="9"/>
      <c r="AH37" s="77">
        <f t="shared" si="23"/>
        <v>7.9661048073586867E-3</v>
      </c>
      <c r="AI37" s="77">
        <f t="shared" si="24"/>
        <v>1.0763405025852975</v>
      </c>
      <c r="AJ37" s="77">
        <f t="shared" si="25"/>
        <v>0.86379185863963015</v>
      </c>
      <c r="AK37" s="77">
        <f t="shared" si="26"/>
        <v>0.26287484045301629</v>
      </c>
      <c r="AL37" s="77">
        <f t="shared" si="27"/>
        <v>-1.8534284637166367</v>
      </c>
      <c r="AM37" s="77">
        <f t="shared" si="28"/>
        <v>-1.3317207319525954</v>
      </c>
      <c r="AN37" s="85">
        <f t="shared" si="31"/>
        <v>-2.109967121396759</v>
      </c>
      <c r="AO37" s="85">
        <f t="shared" si="31"/>
        <v>-2.1099690373953086</v>
      </c>
      <c r="AP37" s="85">
        <f t="shared" si="31"/>
        <v>-2.1099826700754258</v>
      </c>
      <c r="AQ37" s="85">
        <f t="shared" si="31"/>
        <v>-2.1100796601218206</v>
      </c>
      <c r="AR37" s="85">
        <f t="shared" si="31"/>
        <v>-2.1107692450941418</v>
      </c>
      <c r="AS37" s="85">
        <f t="shared" si="31"/>
        <v>-2.1156494247054192</v>
      </c>
      <c r="AT37" s="85">
        <f t="shared" si="31"/>
        <v>-2.1491287737448297</v>
      </c>
      <c r="AU37" s="85">
        <f t="shared" si="30"/>
        <v>-2.3448686767036486</v>
      </c>
      <c r="AW37" s="77">
        <v>500</v>
      </c>
      <c r="AX37" s="77">
        <f t="shared" si="0"/>
        <v>-6.0042758446931469E-3</v>
      </c>
      <c r="AY37" s="77">
        <f t="shared" si="1"/>
        <v>1.5646401451955188E-3</v>
      </c>
      <c r="AZ37" s="77">
        <f t="shared" si="2"/>
        <v>-7.5689159898886657E-3</v>
      </c>
      <c r="BA37" s="77">
        <f t="shared" si="3"/>
        <v>0.83536759620964895</v>
      </c>
      <c r="BB37" s="77">
        <f t="shared" si="4"/>
        <v>-0.98635385095258055</v>
      </c>
      <c r="BC37" s="77">
        <f t="shared" si="5"/>
        <v>0.92550771163828705</v>
      </c>
      <c r="BD37" s="77">
        <f t="shared" si="6"/>
        <v>0.49888330724943503</v>
      </c>
      <c r="BE37" s="77">
        <f t="shared" si="32"/>
        <v>7.4508783026466405</v>
      </c>
      <c r="BF37" s="77">
        <f t="shared" si="32"/>
        <v>7.4508786059365324</v>
      </c>
      <c r="BG37" s="77">
        <f t="shared" si="32"/>
        <v>7.4508757814763698</v>
      </c>
      <c r="BH37" s="77">
        <f t="shared" si="32"/>
        <v>7.4509020856660353</v>
      </c>
      <c r="BI37" s="77">
        <f t="shared" si="32"/>
        <v>7.4506571775910109</v>
      </c>
      <c r="BJ37" s="77">
        <f t="shared" si="32"/>
        <v>7.4529428907067796</v>
      </c>
      <c r="BK37" s="77">
        <f t="shared" si="32"/>
        <v>7.4320654205276453</v>
      </c>
      <c r="BL37" s="77">
        <f t="shared" si="8"/>
        <v>7.702673288231467</v>
      </c>
    </row>
    <row r="38" spans="1:64" s="77" customFormat="1" ht="12.95" customHeight="1" x14ac:dyDescent="0.2">
      <c r="A38" s="35" t="s">
        <v>199</v>
      </c>
      <c r="B38" s="40" t="s">
        <v>191</v>
      </c>
      <c r="C38" s="35">
        <v>40930.541400000002</v>
      </c>
      <c r="D38" s="35">
        <v>1E-4</v>
      </c>
      <c r="E38" s="85">
        <f t="shared" si="12"/>
        <v>-2798.5072016961039</v>
      </c>
      <c r="F38" s="85">
        <f t="shared" si="13"/>
        <v>-2798.5</v>
      </c>
      <c r="G38" s="85">
        <f t="shared" si="14"/>
        <v>-2.977649999957066E-2</v>
      </c>
      <c r="H38" s="85"/>
      <c r="I38" s="85"/>
      <c r="J38" s="85">
        <f>G38</f>
        <v>-2.977649999957066E-2</v>
      </c>
      <c r="L38" s="85"/>
      <c r="M38" s="85"/>
      <c r="N38" s="85"/>
      <c r="O38" s="85"/>
      <c r="P38" s="85"/>
      <c r="Q38" s="132">
        <f t="shared" si="15"/>
        <v>25912.041400000002</v>
      </c>
      <c r="S38" s="9">
        <v>1</v>
      </c>
      <c r="T38" s="85"/>
      <c r="U38" s="85"/>
      <c r="V38" s="85"/>
      <c r="Z38" s="77">
        <f t="shared" si="16"/>
        <v>-2798.5</v>
      </c>
      <c r="AA38" s="85">
        <f t="shared" si="17"/>
        <v>1.1828097202232792E-2</v>
      </c>
      <c r="AB38" s="85">
        <f t="shared" si="18"/>
        <v>-3.6627631445227717E-2</v>
      </c>
      <c r="AC38" s="85">
        <f t="shared" si="19"/>
        <v>-2.977649999957066E-2</v>
      </c>
      <c r="AD38" s="85">
        <f t="shared" si="20"/>
        <v>-4.1604597201803456E-2</v>
      </c>
      <c r="AE38" s="85">
        <f t="shared" si="21"/>
        <v>1.730942508324312E-3</v>
      </c>
      <c r="AF38" s="77">
        <f t="shared" si="22"/>
        <v>-2.977649999957066E-2</v>
      </c>
      <c r="AG38" s="9"/>
      <c r="AH38" s="77">
        <f t="shared" si="23"/>
        <v>6.8511314456570589E-3</v>
      </c>
      <c r="AI38" s="77">
        <f t="shared" si="24"/>
        <v>0.9859552819352938</v>
      </c>
      <c r="AJ38" s="77">
        <f t="shared" si="25"/>
        <v>0.65091208762568487</v>
      </c>
      <c r="AK38" s="77">
        <f t="shared" si="26"/>
        <v>0.27337483419776859</v>
      </c>
      <c r="AL38" s="77">
        <f t="shared" si="27"/>
        <v>-1.519466141310166</v>
      </c>
      <c r="AM38" s="77">
        <f t="shared" si="28"/>
        <v>-0.94994352736265375</v>
      </c>
      <c r="AN38" s="85">
        <f t="shared" si="31"/>
        <v>-1.7983512538127262</v>
      </c>
      <c r="AO38" s="85">
        <f t="shared" si="31"/>
        <v>-1.79835127675588</v>
      </c>
      <c r="AP38" s="85">
        <f t="shared" si="31"/>
        <v>-1.7983516482826412</v>
      </c>
      <c r="AQ38" s="85">
        <f t="shared" si="31"/>
        <v>-1.7983576644664716</v>
      </c>
      <c r="AR38" s="85">
        <f t="shared" si="31"/>
        <v>-1.7984550636085512</v>
      </c>
      <c r="AS38" s="85">
        <f t="shared" si="31"/>
        <v>-1.8000262505885862</v>
      </c>
      <c r="AT38" s="85">
        <f t="shared" si="31"/>
        <v>-1.8240518320304349</v>
      </c>
      <c r="AU38" s="85">
        <f t="shared" si="30"/>
        <v>-2.065029974762485</v>
      </c>
      <c r="AW38" s="77">
        <v>600</v>
      </c>
      <c r="AX38" s="77">
        <f t="shared" si="0"/>
        <v>-4.8838392048872453E-3</v>
      </c>
      <c r="AY38" s="77">
        <f t="shared" si="1"/>
        <v>1.4580994208275731E-3</v>
      </c>
      <c r="AZ38" s="77">
        <f t="shared" si="2"/>
        <v>-6.3419386257148186E-3</v>
      </c>
      <c r="BA38" s="77">
        <f t="shared" si="3"/>
        <v>0.89413558044670993</v>
      </c>
      <c r="BB38" s="77">
        <f t="shared" si="4"/>
        <v>-0.91568512670141278</v>
      </c>
      <c r="BC38" s="77">
        <f t="shared" si="5"/>
        <v>1.173702427119286</v>
      </c>
      <c r="BD38" s="77">
        <f t="shared" si="6"/>
        <v>0.66500482268120265</v>
      </c>
      <c r="BE38" s="77">
        <f t="shared" si="32"/>
        <v>7.72725851060083</v>
      </c>
      <c r="BF38" s="77">
        <f t="shared" si="32"/>
        <v>7.7272585105665446</v>
      </c>
      <c r="BG38" s="77">
        <f t="shared" si="32"/>
        <v>7.7272585115575865</v>
      </c>
      <c r="BH38" s="77">
        <f t="shared" si="32"/>
        <v>7.7272584829112985</v>
      </c>
      <c r="BI38" s="77">
        <f t="shared" si="32"/>
        <v>7.7272593109409291</v>
      </c>
      <c r="BJ38" s="77">
        <f t="shared" si="32"/>
        <v>7.7272353786638375</v>
      </c>
      <c r="BK38" s="77">
        <f t="shared" si="32"/>
        <v>7.7279289080129701</v>
      </c>
      <c r="BL38" s="77">
        <f t="shared" si="8"/>
        <v>7.9987988987512173</v>
      </c>
    </row>
    <row r="39" spans="1:64" s="77" customFormat="1" ht="12.95" customHeight="1" x14ac:dyDescent="0.2">
      <c r="A39" s="35" t="s">
        <v>199</v>
      </c>
      <c r="B39" s="40" t="s">
        <v>191</v>
      </c>
      <c r="C39" s="35">
        <v>40930.541499999999</v>
      </c>
      <c r="D39" s="35">
        <v>2.0000000000000001E-4</v>
      </c>
      <c r="E39" s="85">
        <f t="shared" si="12"/>
        <v>-2798.5071775102665</v>
      </c>
      <c r="F39" s="85">
        <f t="shared" si="13"/>
        <v>-2798.5</v>
      </c>
      <c r="G39" s="85">
        <f t="shared" si="14"/>
        <v>-2.9676500002096873E-2</v>
      </c>
      <c r="H39" s="85"/>
      <c r="I39" s="85"/>
      <c r="J39" s="85">
        <f>G39</f>
        <v>-2.9676500002096873E-2</v>
      </c>
      <c r="L39" s="85"/>
      <c r="M39" s="85"/>
      <c r="N39" s="85"/>
      <c r="O39" s="85"/>
      <c r="P39" s="85"/>
      <c r="Q39" s="132">
        <f t="shared" si="15"/>
        <v>25912.041499999999</v>
      </c>
      <c r="S39" s="9">
        <v>1</v>
      </c>
      <c r="T39" s="85"/>
      <c r="U39" s="85"/>
      <c r="V39" s="85"/>
      <c r="Z39" s="77">
        <f t="shared" si="16"/>
        <v>-2798.5</v>
      </c>
      <c r="AA39" s="85">
        <f t="shared" si="17"/>
        <v>1.1828097202232792E-2</v>
      </c>
      <c r="AB39" s="85">
        <f t="shared" si="18"/>
        <v>-3.6527631447753929E-2</v>
      </c>
      <c r="AC39" s="85">
        <f t="shared" si="19"/>
        <v>-2.9676500002096873E-2</v>
      </c>
      <c r="AD39" s="85">
        <f t="shared" si="20"/>
        <v>-4.1504597204329668E-2</v>
      </c>
      <c r="AE39" s="85">
        <f t="shared" si="21"/>
        <v>1.7226315890936502E-3</v>
      </c>
      <c r="AF39" s="77">
        <f t="shared" si="22"/>
        <v>-2.9676500002096873E-2</v>
      </c>
      <c r="AG39" s="9"/>
      <c r="AH39" s="77">
        <f t="shared" si="23"/>
        <v>6.8511314456570589E-3</v>
      </c>
      <c r="AI39" s="77">
        <f t="shared" si="24"/>
        <v>0.9859552819352938</v>
      </c>
      <c r="AJ39" s="77">
        <f t="shared" si="25"/>
        <v>0.65091208762568487</v>
      </c>
      <c r="AK39" s="77">
        <f t="shared" si="26"/>
        <v>0.27337483419776859</v>
      </c>
      <c r="AL39" s="77">
        <f t="shared" si="27"/>
        <v>-1.519466141310166</v>
      </c>
      <c r="AM39" s="77">
        <f t="shared" si="28"/>
        <v>-0.94994352736265375</v>
      </c>
      <c r="AN39" s="85">
        <f t="shared" si="31"/>
        <v>-1.7983512538127262</v>
      </c>
      <c r="AO39" s="85">
        <f t="shared" si="31"/>
        <v>-1.79835127675588</v>
      </c>
      <c r="AP39" s="85">
        <f t="shared" si="31"/>
        <v>-1.7983516482826412</v>
      </c>
      <c r="AQ39" s="85">
        <f t="shared" si="31"/>
        <v>-1.7983576644664716</v>
      </c>
      <c r="AR39" s="85">
        <f t="shared" si="31"/>
        <v>-1.7984550636085512</v>
      </c>
      <c r="AS39" s="85">
        <f t="shared" si="31"/>
        <v>-1.8000262505885862</v>
      </c>
      <c r="AT39" s="85">
        <f t="shared" si="31"/>
        <v>-1.8240518320304349</v>
      </c>
      <c r="AU39" s="85">
        <f t="shared" si="30"/>
        <v>-2.065029974762485</v>
      </c>
      <c r="AW39" s="77">
        <v>700</v>
      </c>
      <c r="AX39" s="77">
        <f t="shared" si="0"/>
        <v>-3.1323408682522942E-3</v>
      </c>
      <c r="AY39" s="77">
        <f t="shared" si="1"/>
        <v>1.3513768577155835E-3</v>
      </c>
      <c r="AZ39" s="77">
        <f t="shared" si="2"/>
        <v>-4.4837177259678777E-3</v>
      </c>
      <c r="BA39" s="77">
        <f t="shared" si="3"/>
        <v>0.9703223737016452</v>
      </c>
      <c r="BB39" s="77">
        <f t="shared" si="4"/>
        <v>-0.76351985154804958</v>
      </c>
      <c r="BC39" s="77">
        <f t="shared" si="5"/>
        <v>1.4621655873556865</v>
      </c>
      <c r="BD39" s="77">
        <f t="shared" si="6"/>
        <v>0.89686940003911597</v>
      </c>
      <c r="BE39" s="77">
        <f t="shared" si="32"/>
        <v>8.0251913155239478</v>
      </c>
      <c r="BF39" s="77">
        <f t="shared" si="32"/>
        <v>8.02519132050503</v>
      </c>
      <c r="BG39" s="77">
        <f t="shared" si="32"/>
        <v>8.0251914273091671</v>
      </c>
      <c r="BH39" s="77">
        <f t="shared" si="32"/>
        <v>8.025193717383015</v>
      </c>
      <c r="BI39" s="77">
        <f t="shared" si="32"/>
        <v>8.0252428134117579</v>
      </c>
      <c r="BJ39" s="77">
        <f t="shared" si="32"/>
        <v>8.0262920329397183</v>
      </c>
      <c r="BK39" s="77">
        <f t="shared" si="32"/>
        <v>8.0473720201828254</v>
      </c>
      <c r="BL39" s="77">
        <f t="shared" si="8"/>
        <v>8.2949245092709667</v>
      </c>
    </row>
    <row r="40" spans="1:64" s="77" customFormat="1" ht="12.95" customHeight="1" x14ac:dyDescent="0.2">
      <c r="A40" s="35" t="s">
        <v>200</v>
      </c>
      <c r="B40" s="40" t="s">
        <v>201</v>
      </c>
      <c r="C40" s="35">
        <v>41544.525000000001</v>
      </c>
      <c r="D40" s="35">
        <v>0.01</v>
      </c>
      <c r="E40" s="85">
        <f t="shared" si="12"/>
        <v>-2650.0101217732763</v>
      </c>
      <c r="F40" s="85">
        <f t="shared" si="13"/>
        <v>-2650</v>
      </c>
      <c r="G40" s="85">
        <f t="shared" si="14"/>
        <v>-4.1850000001431908E-2</v>
      </c>
      <c r="H40" s="85"/>
      <c r="I40" s="85">
        <f>G40</f>
        <v>-4.1850000001431908E-2</v>
      </c>
      <c r="J40" s="85"/>
      <c r="L40" s="85"/>
      <c r="M40" s="85"/>
      <c r="N40" s="85"/>
      <c r="O40" s="85"/>
      <c r="P40" s="85"/>
      <c r="Q40" s="132">
        <f t="shared" si="15"/>
        <v>26526.025000000001</v>
      </c>
      <c r="S40" s="9">
        <v>0.1</v>
      </c>
      <c r="T40" s="85"/>
      <c r="U40" s="85"/>
      <c r="V40" s="85"/>
      <c r="Z40" s="77">
        <f t="shared" si="16"/>
        <v>-2650</v>
      </c>
      <c r="AA40" s="85">
        <f t="shared" si="17"/>
        <v>9.014394843615145E-3</v>
      </c>
      <c r="AB40" s="85">
        <f t="shared" si="18"/>
        <v>-4.6036800589368598E-2</v>
      </c>
      <c r="AC40" s="85">
        <f t="shared" si="19"/>
        <v>-4.1850000001431908E-2</v>
      </c>
      <c r="AD40" s="85">
        <f t="shared" si="20"/>
        <v>-5.0864394845047053E-2</v>
      </c>
      <c r="AE40" s="85">
        <f t="shared" si="21"/>
        <v>2.5871866629528496E-4</v>
      </c>
      <c r="AF40" s="77">
        <f t="shared" si="22"/>
        <v>-4.1850000001431908E-2</v>
      </c>
      <c r="AG40" s="9"/>
      <c r="AH40" s="77">
        <f t="shared" si="23"/>
        <v>4.1868005879366881E-3</v>
      </c>
      <c r="AI40" s="77">
        <f t="shared" si="24"/>
        <v>0.87445424604736044</v>
      </c>
      <c r="AJ40" s="77">
        <f t="shared" si="25"/>
        <v>0.27986386024256432</v>
      </c>
      <c r="AK40" s="77">
        <f t="shared" si="26"/>
        <v>0.24324744138970475</v>
      </c>
      <c r="AL40" s="77">
        <f t="shared" si="27"/>
        <v>-1.0943331682896011</v>
      </c>
      <c r="AM40" s="77">
        <f t="shared" si="28"/>
        <v>-0.60921347232040235</v>
      </c>
      <c r="AN40" s="85">
        <f t="shared" si="31"/>
        <v>-1.3577375792582114</v>
      </c>
      <c r="AO40" s="85">
        <f t="shared" si="31"/>
        <v>-1.3577375832830669</v>
      </c>
      <c r="AP40" s="85">
        <f t="shared" si="31"/>
        <v>-1.3577375137469143</v>
      </c>
      <c r="AQ40" s="85">
        <f t="shared" si="31"/>
        <v>-1.3577387151041176</v>
      </c>
      <c r="AR40" s="85">
        <f t="shared" si="31"/>
        <v>-1.3577179605202405</v>
      </c>
      <c r="AS40" s="85">
        <f t="shared" si="31"/>
        <v>-1.358076795993042</v>
      </c>
      <c r="AT40" s="85">
        <f t="shared" si="31"/>
        <v>-1.3519543093278414</v>
      </c>
      <c r="AU40" s="85">
        <f t="shared" si="30"/>
        <v>-1.6252834431406562</v>
      </c>
      <c r="AW40" s="77">
        <v>800</v>
      </c>
      <c r="AX40" s="77">
        <f t="shared" si="0"/>
        <v>-7.6706637343757801E-4</v>
      </c>
      <c r="AY40" s="77">
        <f t="shared" si="1"/>
        <v>1.2444724558595501E-3</v>
      </c>
      <c r="AZ40" s="77">
        <f t="shared" si="2"/>
        <v>-2.0115388292971281E-3</v>
      </c>
      <c r="BA40" s="77">
        <f t="shared" si="3"/>
        <v>1.0637407690919194</v>
      </c>
      <c r="BB40" s="77">
        <f t="shared" si="4"/>
        <v>-0.50130183399147876</v>
      </c>
      <c r="BC40" s="77">
        <f t="shared" si="5"/>
        <v>1.8058091277323172</v>
      </c>
      <c r="BD40" s="77">
        <f t="shared" si="6"/>
        <v>1.2677028613542964</v>
      </c>
      <c r="BE40" s="77">
        <f t="shared" si="32"/>
        <v>8.35034986698229</v>
      </c>
      <c r="BF40" s="77">
        <f t="shared" si="32"/>
        <v>8.3503511620531725</v>
      </c>
      <c r="BG40" s="77">
        <f t="shared" si="32"/>
        <v>8.3503610963263082</v>
      </c>
      <c r="BH40" s="77">
        <f t="shared" si="32"/>
        <v>8.3504372944228269</v>
      </c>
      <c r="BI40" s="77">
        <f t="shared" si="32"/>
        <v>8.3510213948856293</v>
      </c>
      <c r="BJ40" s="77">
        <f t="shared" si="32"/>
        <v>8.355478143534425</v>
      </c>
      <c r="BK40" s="77">
        <f t="shared" si="32"/>
        <v>8.3883649347745379</v>
      </c>
      <c r="BL40" s="77">
        <f t="shared" si="8"/>
        <v>8.591050119790717</v>
      </c>
    </row>
    <row r="41" spans="1:64" s="77" customFormat="1" ht="12.95" customHeight="1" x14ac:dyDescent="0.2">
      <c r="A41" s="35" t="s">
        <v>202</v>
      </c>
      <c r="B41" s="40"/>
      <c r="C41" s="35">
        <v>41941.464</v>
      </c>
      <c r="D41" s="35"/>
      <c r="E41" s="85">
        <f t="shared" si="12"/>
        <v>-2554.0070975760714</v>
      </c>
      <c r="F41" s="85">
        <f t="shared" si="13"/>
        <v>-2554</v>
      </c>
      <c r="G41" s="85">
        <f t="shared" si="14"/>
        <v>-2.9346000002988148E-2</v>
      </c>
      <c r="H41" s="85"/>
      <c r="I41" s="85"/>
      <c r="J41" s="85">
        <f>G41</f>
        <v>-2.9346000002988148E-2</v>
      </c>
      <c r="L41" s="85"/>
      <c r="M41" s="85"/>
      <c r="N41" s="85"/>
      <c r="O41" s="85"/>
      <c r="P41" s="85"/>
      <c r="Q41" s="132">
        <f t="shared" si="15"/>
        <v>26922.964</v>
      </c>
      <c r="S41" s="9">
        <v>1</v>
      </c>
      <c r="T41" s="85"/>
      <c r="U41" s="85"/>
      <c r="V41" s="85"/>
      <c r="Z41" s="77">
        <f t="shared" si="16"/>
        <v>-2554</v>
      </c>
      <c r="AA41" s="85">
        <f t="shared" si="17"/>
        <v>6.9269564098163577E-3</v>
      </c>
      <c r="AB41" s="85">
        <f t="shared" si="18"/>
        <v>-3.1542138957595514E-2</v>
      </c>
      <c r="AC41" s="85">
        <f t="shared" si="19"/>
        <v>-2.9346000002988148E-2</v>
      </c>
      <c r="AD41" s="85">
        <f t="shared" si="20"/>
        <v>-3.6272956412804508E-2</v>
      </c>
      <c r="AE41" s="85">
        <f t="shared" si="21"/>
        <v>1.3157273669252157E-3</v>
      </c>
      <c r="AF41" s="77">
        <f t="shared" si="22"/>
        <v>-2.9346000002988148E-2</v>
      </c>
      <c r="AG41" s="9"/>
      <c r="AH41" s="77">
        <f t="shared" si="23"/>
        <v>2.1961389546073626E-3</v>
      </c>
      <c r="AI41" s="77">
        <f t="shared" si="24"/>
        <v>0.82242580304176538</v>
      </c>
      <c r="AJ41" s="77">
        <f t="shared" si="25"/>
        <v>5.4203976703334281E-2</v>
      </c>
      <c r="AK41" s="77">
        <f t="shared" si="26"/>
        <v>0.20832296717551974</v>
      </c>
      <c r="AL41" s="77">
        <f t="shared" si="27"/>
        <v>-0.86491142277675725</v>
      </c>
      <c r="AM41" s="77">
        <f t="shared" si="28"/>
        <v>-0.4615966098229643</v>
      </c>
      <c r="AN41" s="85">
        <f t="shared" ref="AN41:AT50" si="33">$AU41+$AB$7*SIN(AO41)</f>
        <v>-1.0973746027994247</v>
      </c>
      <c r="AO41" s="85">
        <f t="shared" si="33"/>
        <v>-1.0973753985236223</v>
      </c>
      <c r="AP41" s="85">
        <f t="shared" si="33"/>
        <v>-1.0973690228317052</v>
      </c>
      <c r="AQ41" s="85">
        <f t="shared" si="33"/>
        <v>-1.0974201099062901</v>
      </c>
      <c r="AR41" s="85">
        <f t="shared" si="33"/>
        <v>-1.0970109029832775</v>
      </c>
      <c r="AS41" s="85">
        <f t="shared" si="33"/>
        <v>-1.100297879759341</v>
      </c>
      <c r="AT41" s="85">
        <f t="shared" si="33"/>
        <v>-1.0744630409141813</v>
      </c>
      <c r="AU41" s="85">
        <f t="shared" si="30"/>
        <v>-1.3410028570416959</v>
      </c>
      <c r="AW41" s="77">
        <v>900</v>
      </c>
      <c r="AX41" s="77">
        <f t="shared" si="0"/>
        <v>2.0709212788451612E-3</v>
      </c>
      <c r="AY41" s="77">
        <f t="shared" si="1"/>
        <v>1.1373862152594732E-3</v>
      </c>
      <c r="AZ41" s="77">
        <f t="shared" si="2"/>
        <v>9.3353506358568813E-4</v>
      </c>
      <c r="BA41" s="77">
        <f t="shared" si="3"/>
        <v>1.1654087675401119</v>
      </c>
      <c r="BB41" s="77">
        <f t="shared" si="4"/>
        <v>-0.11104260850507724</v>
      </c>
      <c r="BC41" s="77">
        <f t="shared" si="5"/>
        <v>2.2196397000045738</v>
      </c>
      <c r="BD41" s="77">
        <f t="shared" si="6"/>
        <v>2.0134274258348972</v>
      </c>
      <c r="BE41" s="77">
        <f t="shared" si="32"/>
        <v>8.7071751580001546</v>
      </c>
      <c r="BF41" s="77">
        <f t="shared" si="32"/>
        <v>8.707187208095732</v>
      </c>
      <c r="BG41" s="77">
        <f t="shared" si="32"/>
        <v>8.7072456369535605</v>
      </c>
      <c r="BH41" s="77">
        <f t="shared" si="32"/>
        <v>8.7075289062843471</v>
      </c>
      <c r="BI41" s="77">
        <f t="shared" si="32"/>
        <v>8.7089012356392885</v>
      </c>
      <c r="BJ41" s="77">
        <f t="shared" si="32"/>
        <v>8.7155266240496374</v>
      </c>
      <c r="BK41" s="77">
        <f t="shared" si="32"/>
        <v>8.7470018880387173</v>
      </c>
      <c r="BL41" s="77">
        <f t="shared" si="8"/>
        <v>8.8871757303104673</v>
      </c>
    </row>
    <row r="42" spans="1:64" s="77" customFormat="1" ht="12.95" customHeight="1" x14ac:dyDescent="0.2">
      <c r="A42" s="34" t="s">
        <v>106</v>
      </c>
      <c r="B42" s="40"/>
      <c r="C42" s="35">
        <v>42036.572999999997</v>
      </c>
      <c r="D42" s="35"/>
      <c r="E42" s="85">
        <f t="shared" si="12"/>
        <v>-2531.0041887453144</v>
      </c>
      <c r="F42" s="85">
        <f t="shared" si="13"/>
        <v>-2531</v>
      </c>
      <c r="G42" s="85">
        <f t="shared" si="14"/>
        <v>-1.7319000005954877E-2</v>
      </c>
      <c r="H42" s="85"/>
      <c r="I42" s="85">
        <f t="shared" ref="I42:I73" si="34">G42</f>
        <v>-1.7319000005954877E-2</v>
      </c>
      <c r="J42" s="85"/>
      <c r="K42" s="85"/>
      <c r="L42" s="85"/>
      <c r="M42" s="85"/>
      <c r="N42" s="85"/>
      <c r="O42" s="85"/>
      <c r="P42" s="85"/>
      <c r="Q42" s="132">
        <f t="shared" si="15"/>
        <v>27018.072999999997</v>
      </c>
      <c r="S42" s="9">
        <v>0.1</v>
      </c>
      <c r="T42" s="85"/>
      <c r="U42" s="85"/>
      <c r="V42" s="85"/>
      <c r="Z42" s="77">
        <f t="shared" si="16"/>
        <v>-2531</v>
      </c>
      <c r="AA42" s="85">
        <f t="shared" si="17"/>
        <v>6.4175293732075967E-3</v>
      </c>
      <c r="AB42" s="85">
        <f t="shared" si="18"/>
        <v>-1.9028922917031409E-2</v>
      </c>
      <c r="AC42" s="85">
        <f t="shared" si="19"/>
        <v>-1.7319000005954877E-2</v>
      </c>
      <c r="AD42" s="85">
        <f t="shared" si="20"/>
        <v>-2.3736529379162472E-2</v>
      </c>
      <c r="AE42" s="85">
        <f t="shared" si="21"/>
        <v>5.6342282696784314E-5</v>
      </c>
      <c r="AF42" s="77">
        <f t="shared" si="22"/>
        <v>-1.7319000005954877E-2</v>
      </c>
      <c r="AG42" s="9"/>
      <c r="AH42" s="77">
        <f t="shared" si="23"/>
        <v>1.7099229110765319E-3</v>
      </c>
      <c r="AI42" s="77">
        <f t="shared" si="24"/>
        <v>0.81201363872235899</v>
      </c>
      <c r="AJ42" s="77">
        <f t="shared" si="25"/>
        <v>3.1140438160341339E-3</v>
      </c>
      <c r="AK42" s="77">
        <f t="shared" si="26"/>
        <v>0.19897784311768682</v>
      </c>
      <c r="AL42" s="77">
        <f t="shared" si="27"/>
        <v>-0.81379491724539554</v>
      </c>
      <c r="AM42" s="77">
        <f t="shared" si="28"/>
        <v>-0.43094753533114383</v>
      </c>
      <c r="AN42" s="85">
        <f t="shared" si="33"/>
        <v>-1.0372106444870006</v>
      </c>
      <c r="AO42" s="85">
        <f t="shared" si="33"/>
        <v>-1.0372122233738794</v>
      </c>
      <c r="AP42" s="85">
        <f t="shared" si="33"/>
        <v>-1.0372008831826718</v>
      </c>
      <c r="AQ42" s="85">
        <f t="shared" si="33"/>
        <v>-1.0372823377634246</v>
      </c>
      <c r="AR42" s="85">
        <f t="shared" si="33"/>
        <v>-1.0366975131207807</v>
      </c>
      <c r="AS42" s="85">
        <f t="shared" si="33"/>
        <v>-1.0409093490945129</v>
      </c>
      <c r="AT42" s="85">
        <f t="shared" si="33"/>
        <v>-1.0112154653279388</v>
      </c>
      <c r="AU42" s="85">
        <f t="shared" si="30"/>
        <v>-1.2728939666221537</v>
      </c>
      <c r="AW42" s="77">
        <v>1000</v>
      </c>
      <c r="AX42" s="77">
        <f t="shared" si="0"/>
        <v>5.0158550671007976E-3</v>
      </c>
      <c r="AY42" s="77">
        <f t="shared" si="1"/>
        <v>1.0301181359153525E-3</v>
      </c>
      <c r="AZ42" s="77">
        <f t="shared" si="2"/>
        <v>3.9857369311854449E-3</v>
      </c>
      <c r="BA42" s="77">
        <f t="shared" si="3"/>
        <v>1.2483126164103711</v>
      </c>
      <c r="BB42" s="77">
        <f t="shared" si="4"/>
        <v>0.36747247732922178</v>
      </c>
      <c r="BC42" s="77">
        <f t="shared" si="5"/>
        <v>2.7072016760585611</v>
      </c>
      <c r="BD42" s="77">
        <f t="shared" si="6"/>
        <v>4.5315199813955749</v>
      </c>
      <c r="BE42" s="77">
        <f t="shared" si="32"/>
        <v>9.0945439329592936</v>
      </c>
      <c r="BF42" s="77">
        <f t="shared" si="32"/>
        <v>9.0945641449711108</v>
      </c>
      <c r="BG42" s="77">
        <f t="shared" si="32"/>
        <v>9.0946421987719237</v>
      </c>
      <c r="BH42" s="77">
        <f t="shared" si="32"/>
        <v>9.0949436036929505</v>
      </c>
      <c r="BI42" s="77">
        <f t="shared" si="32"/>
        <v>9.0961071878960009</v>
      </c>
      <c r="BJ42" s="77">
        <f t="shared" si="32"/>
        <v>9.10059493378151</v>
      </c>
      <c r="BK42" s="77">
        <f t="shared" si="32"/>
        <v>9.1178411771258787</v>
      </c>
      <c r="BL42" s="77">
        <f t="shared" si="8"/>
        <v>9.1833013408302158</v>
      </c>
    </row>
    <row r="43" spans="1:64" s="77" customFormat="1" ht="12.95" customHeight="1" x14ac:dyDescent="0.2">
      <c r="A43" s="34" t="s">
        <v>107</v>
      </c>
      <c r="B43" s="40"/>
      <c r="C43" s="35">
        <v>42396.269</v>
      </c>
      <c r="D43" s="35"/>
      <c r="E43" s="85">
        <f t="shared" si="12"/>
        <v>-2444.0086962599744</v>
      </c>
      <c r="F43" s="85">
        <f t="shared" si="13"/>
        <v>-2444</v>
      </c>
      <c r="G43" s="85">
        <f t="shared" si="14"/>
        <v>-3.595599999971455E-2</v>
      </c>
      <c r="H43" s="85"/>
      <c r="I43" s="85">
        <f t="shared" si="34"/>
        <v>-3.595599999971455E-2</v>
      </c>
      <c r="J43" s="85"/>
      <c r="K43" s="85"/>
      <c r="L43" s="85"/>
      <c r="M43" s="85"/>
      <c r="N43" s="85"/>
      <c r="O43" s="85"/>
      <c r="P43" s="85"/>
      <c r="Q43" s="132">
        <f t="shared" si="15"/>
        <v>27377.769</v>
      </c>
      <c r="S43" s="9">
        <v>0.1</v>
      </c>
      <c r="T43" s="85"/>
      <c r="U43" s="85"/>
      <c r="V43" s="85"/>
      <c r="Z43" s="77">
        <f t="shared" si="16"/>
        <v>-2444</v>
      </c>
      <c r="AA43" s="85">
        <f t="shared" si="17"/>
        <v>4.5015422646381966E-3</v>
      </c>
      <c r="AB43" s="85">
        <f t="shared" si="18"/>
        <v>-3.5837820916312012E-2</v>
      </c>
      <c r="AC43" s="85">
        <f t="shared" si="19"/>
        <v>-3.595599999971455E-2</v>
      </c>
      <c r="AD43" s="85">
        <f t="shared" si="20"/>
        <v>-4.0457542264352747E-2</v>
      </c>
      <c r="AE43" s="85">
        <f t="shared" si="21"/>
        <v>1.636812726071889E-4</v>
      </c>
      <c r="AF43" s="77">
        <f t="shared" si="22"/>
        <v>-3.595599999971455E-2</v>
      </c>
      <c r="AG43" s="9"/>
      <c r="AH43" s="77">
        <f t="shared" si="23"/>
        <v>-1.1817908340253903E-4</v>
      </c>
      <c r="AI43" s="77">
        <f t="shared" si="24"/>
        <v>0.77896030409287675</v>
      </c>
      <c r="AJ43" s="77">
        <f t="shared" si="25"/>
        <v>-0.17880920919831664</v>
      </c>
      <c r="AK43" s="77">
        <f t="shared" si="26"/>
        <v>0.16146983282167937</v>
      </c>
      <c r="AL43" s="77">
        <f t="shared" si="27"/>
        <v>-0.63090484679898973</v>
      </c>
      <c r="AM43" s="77">
        <f t="shared" si="28"/>
        <v>-0.32634997836275054</v>
      </c>
      <c r="AN43" s="85">
        <f t="shared" si="33"/>
        <v>-0.81589142344574728</v>
      </c>
      <c r="AO43" s="85">
        <f t="shared" si="33"/>
        <v>-0.81590071027403832</v>
      </c>
      <c r="AP43" s="85">
        <f t="shared" si="33"/>
        <v>-0.81585119950204921</v>
      </c>
      <c r="AQ43" s="85">
        <f t="shared" si="33"/>
        <v>-0.81611518586266107</v>
      </c>
      <c r="AR43" s="85">
        <f t="shared" si="33"/>
        <v>-0.8147084917601809</v>
      </c>
      <c r="AS43" s="85">
        <f t="shared" si="33"/>
        <v>-0.82222875222748026</v>
      </c>
      <c r="AT43" s="85">
        <f t="shared" si="33"/>
        <v>-0.78269359041326358</v>
      </c>
      <c r="AU43" s="85">
        <f t="shared" si="30"/>
        <v>-1.0152646854699707</v>
      </c>
      <c r="AW43" s="77">
        <v>1100</v>
      </c>
      <c r="AX43" s="77">
        <f t="shared" si="0"/>
        <v>7.4638774967603566E-3</v>
      </c>
      <c r="AY43" s="77">
        <f t="shared" si="1"/>
        <v>9.2266821782718833E-4</v>
      </c>
      <c r="AZ43" s="77">
        <f t="shared" si="2"/>
        <v>6.5412092789331683E-3</v>
      </c>
      <c r="BA43" s="77">
        <f t="shared" si="3"/>
        <v>1.2723793808552835</v>
      </c>
      <c r="BB43" s="77">
        <f t="shared" si="4"/>
        <v>0.78966175747670919</v>
      </c>
      <c r="BC43" s="77">
        <f t="shared" si="5"/>
        <v>-3.0420160147616948</v>
      </c>
      <c r="BD43" s="77">
        <f t="shared" si="6"/>
        <v>-20.068433378050692</v>
      </c>
      <c r="BE43" s="77">
        <f t="shared" si="32"/>
        <v>9.4999955725160081</v>
      </c>
      <c r="BF43" s="77">
        <f t="shared" si="32"/>
        <v>9.4999893802697404</v>
      </c>
      <c r="BG43" s="77">
        <f t="shared" si="32"/>
        <v>9.4999666948699648</v>
      </c>
      <c r="BH43" s="77">
        <f t="shared" si="32"/>
        <v>9.4998835868521958</v>
      </c>
      <c r="BI43" s="77">
        <f t="shared" si="32"/>
        <v>9.4995791248603325</v>
      </c>
      <c r="BJ43" s="77">
        <f t="shared" si="32"/>
        <v>9.4984638029758575</v>
      </c>
      <c r="BK43" s="77">
        <f t="shared" si="32"/>
        <v>9.4943788681944863</v>
      </c>
      <c r="BL43" s="77">
        <f t="shared" si="8"/>
        <v>9.4794269513499678</v>
      </c>
    </row>
    <row r="44" spans="1:64" s="77" customFormat="1" ht="12.95" customHeight="1" x14ac:dyDescent="0.2">
      <c r="A44" s="34" t="s">
        <v>107</v>
      </c>
      <c r="B44" s="40" t="s">
        <v>191</v>
      </c>
      <c r="C44" s="35">
        <v>42402.48</v>
      </c>
      <c r="D44" s="35"/>
      <c r="E44" s="85">
        <f t="shared" si="12"/>
        <v>-2442.5065138508662</v>
      </c>
      <c r="F44" s="85">
        <f t="shared" si="13"/>
        <v>-2442.5</v>
      </c>
      <c r="G44" s="85">
        <f t="shared" si="14"/>
        <v>-2.6932499997201376E-2</v>
      </c>
      <c r="H44" s="85"/>
      <c r="I44" s="85">
        <f t="shared" si="34"/>
        <v>-2.6932499997201376E-2</v>
      </c>
      <c r="J44" s="85"/>
      <c r="K44" s="85"/>
      <c r="L44" s="85"/>
      <c r="M44" s="85"/>
      <c r="N44" s="85"/>
      <c r="O44" s="85"/>
      <c r="P44" s="85"/>
      <c r="Q44" s="132">
        <f t="shared" si="15"/>
        <v>27383.980000000003</v>
      </c>
      <c r="S44" s="9">
        <v>0.1</v>
      </c>
      <c r="T44" s="85"/>
      <c r="U44" s="85"/>
      <c r="V44" s="85"/>
      <c r="Z44" s="77">
        <f t="shared" si="16"/>
        <v>-2442.5</v>
      </c>
      <c r="AA44" s="85">
        <f t="shared" si="17"/>
        <v>4.468936458690744E-3</v>
      </c>
      <c r="AB44" s="85">
        <f t="shared" si="18"/>
        <v>-2.6783231575393814E-2</v>
      </c>
      <c r="AC44" s="85">
        <f t="shared" si="19"/>
        <v>-2.6932499997201376E-2</v>
      </c>
      <c r="AD44" s="85">
        <f t="shared" si="20"/>
        <v>-3.1401436455892121E-2</v>
      </c>
      <c r="AE44" s="85">
        <f t="shared" si="21"/>
        <v>9.8605021149343069E-5</v>
      </c>
      <c r="AF44" s="77">
        <f t="shared" si="22"/>
        <v>-2.6932499997201376E-2</v>
      </c>
      <c r="AG44" s="9"/>
      <c r="AH44" s="77">
        <f t="shared" si="23"/>
        <v>-1.4926842180756301E-4</v>
      </c>
      <c r="AI44" s="77">
        <f t="shared" si="24"/>
        <v>0.77847248492581578</v>
      </c>
      <c r="AJ44" s="77">
        <f t="shared" si="25"/>
        <v>-0.18178698928427336</v>
      </c>
      <c r="AK44" s="77">
        <f t="shared" si="26"/>
        <v>0.16079991959958087</v>
      </c>
      <c r="AL44" s="77">
        <f t="shared" si="27"/>
        <v>-0.62787745256903627</v>
      </c>
      <c r="AM44" s="77">
        <f t="shared" si="28"/>
        <v>-0.32467589169532829</v>
      </c>
      <c r="AN44" s="85">
        <f t="shared" si="33"/>
        <v>-0.81215223958705907</v>
      </c>
      <c r="AO44" s="85">
        <f t="shared" si="33"/>
        <v>-0.81216173406397041</v>
      </c>
      <c r="AP44" s="85">
        <f t="shared" si="33"/>
        <v>-0.81211131629499889</v>
      </c>
      <c r="AQ44" s="85">
        <f t="shared" si="33"/>
        <v>-0.81237907648087226</v>
      </c>
      <c r="AR44" s="85">
        <f t="shared" si="33"/>
        <v>-0.81095791219669411</v>
      </c>
      <c r="AS44" s="85">
        <f t="shared" si="33"/>
        <v>-0.81852545014980538</v>
      </c>
      <c r="AT44" s="85">
        <f t="shared" si="33"/>
        <v>-0.77889525858809172</v>
      </c>
      <c r="AU44" s="85">
        <f t="shared" si="30"/>
        <v>-1.0108228013121749</v>
      </c>
      <c r="AW44" s="77">
        <v>1200</v>
      </c>
      <c r="AX44" s="77">
        <f t="shared" si="0"/>
        <v>8.8415647155570248E-3</v>
      </c>
      <c r="AY44" s="77">
        <f t="shared" si="1"/>
        <v>8.1503646099498025E-4</v>
      </c>
      <c r="AZ44" s="77">
        <f t="shared" si="2"/>
        <v>8.0265282545620448E-3</v>
      </c>
      <c r="BA44" s="77">
        <f t="shared" si="3"/>
        <v>1.2224589164938904</v>
      </c>
      <c r="BB44" s="77">
        <f t="shared" si="4"/>
        <v>0.99048572208615782</v>
      </c>
      <c r="BC44" s="77">
        <f t="shared" si="5"/>
        <v>-2.5195308313111657</v>
      </c>
      <c r="BD44" s="77">
        <f t="shared" si="6"/>
        <v>-3.1107626846092713</v>
      </c>
      <c r="BE44" s="77">
        <f t="shared" si="32"/>
        <v>9.9010458256165226</v>
      </c>
      <c r="BF44" s="77">
        <f t="shared" si="32"/>
        <v>9.9010253419442176</v>
      </c>
      <c r="BG44" s="77">
        <f t="shared" si="32"/>
        <v>9.9009411439483745</v>
      </c>
      <c r="BH44" s="77">
        <f t="shared" si="32"/>
        <v>9.9005950870480852</v>
      </c>
      <c r="BI44" s="77">
        <f t="shared" si="32"/>
        <v>9.8991734274055077</v>
      </c>
      <c r="BJ44" s="77">
        <f t="shared" si="32"/>
        <v>9.8933438380750758</v>
      </c>
      <c r="BK44" s="77">
        <f t="shared" si="32"/>
        <v>9.8696149732640386</v>
      </c>
      <c r="BL44" s="77">
        <f t="shared" si="8"/>
        <v>9.7755525618697163</v>
      </c>
    </row>
    <row r="45" spans="1:64" s="77" customFormat="1" ht="12.95" customHeight="1" x14ac:dyDescent="0.2">
      <c r="A45" s="34" t="s">
        <v>108</v>
      </c>
      <c r="B45" s="40" t="s">
        <v>191</v>
      </c>
      <c r="C45" s="35">
        <v>42427.279000000002</v>
      </c>
      <c r="D45" s="35"/>
      <c r="E45" s="85">
        <f t="shared" si="12"/>
        <v>-2436.5086678416142</v>
      </c>
      <c r="F45" s="85">
        <f t="shared" si="13"/>
        <v>-2436.5</v>
      </c>
      <c r="G45" s="85">
        <f t="shared" si="14"/>
        <v>-3.5838499999954365E-2</v>
      </c>
      <c r="H45" s="85"/>
      <c r="I45" s="85">
        <f t="shared" si="34"/>
        <v>-3.5838499999954365E-2</v>
      </c>
      <c r="J45" s="85"/>
      <c r="K45" s="85"/>
      <c r="L45" s="85"/>
      <c r="M45" s="85"/>
      <c r="N45" s="85"/>
      <c r="O45" s="85"/>
      <c r="P45" s="85"/>
      <c r="Q45" s="132">
        <f t="shared" si="15"/>
        <v>27408.779000000002</v>
      </c>
      <c r="S45" s="9">
        <v>0.1</v>
      </c>
      <c r="T45" s="85"/>
      <c r="U45" s="85"/>
      <c r="V45" s="85"/>
      <c r="Z45" s="77">
        <f t="shared" si="16"/>
        <v>-2436.5</v>
      </c>
      <c r="AA45" s="85">
        <f t="shared" si="17"/>
        <v>4.338731092010239E-3</v>
      </c>
      <c r="AB45" s="85">
        <f t="shared" si="18"/>
        <v>-3.5565092490773186E-2</v>
      </c>
      <c r="AC45" s="85">
        <f t="shared" si="19"/>
        <v>-3.5838499999954365E-2</v>
      </c>
      <c r="AD45" s="85">
        <f t="shared" si="20"/>
        <v>-4.0177231091964603E-2</v>
      </c>
      <c r="AE45" s="85">
        <f t="shared" si="21"/>
        <v>1.6142098982171275E-4</v>
      </c>
      <c r="AF45" s="77">
        <f t="shared" si="22"/>
        <v>-3.5838499999954365E-2</v>
      </c>
      <c r="AG45" s="9"/>
      <c r="AH45" s="77">
        <f t="shared" si="23"/>
        <v>-2.7340750918118293E-4</v>
      </c>
      <c r="AI45" s="77">
        <f t="shared" si="24"/>
        <v>0.77654749813111867</v>
      </c>
      <c r="AJ45" s="77">
        <f t="shared" si="25"/>
        <v>-0.19364430469453267</v>
      </c>
      <c r="AK45" s="77">
        <f t="shared" si="26"/>
        <v>0.15811398890266531</v>
      </c>
      <c r="AL45" s="77">
        <f t="shared" si="27"/>
        <v>-0.61580545843223433</v>
      </c>
      <c r="AM45" s="77">
        <f t="shared" si="28"/>
        <v>-0.31801658306646047</v>
      </c>
      <c r="AN45" s="85">
        <f t="shared" si="33"/>
        <v>-0.79721873226102902</v>
      </c>
      <c r="AO45" s="85">
        <f t="shared" si="33"/>
        <v>-0.79722908080140542</v>
      </c>
      <c r="AP45" s="85">
        <f t="shared" si="33"/>
        <v>-0.79717497416691574</v>
      </c>
      <c r="AQ45" s="85">
        <f t="shared" si="33"/>
        <v>-0.79745790014463847</v>
      </c>
      <c r="AR45" s="85">
        <f t="shared" si="33"/>
        <v>-0.79597937252515294</v>
      </c>
      <c r="AS45" s="85">
        <f t="shared" si="33"/>
        <v>-0.80373085619752915</v>
      </c>
      <c r="AT45" s="85">
        <f t="shared" si="33"/>
        <v>-0.76374756296540869</v>
      </c>
      <c r="AU45" s="85">
        <f t="shared" si="30"/>
        <v>-0.99305526468099004</v>
      </c>
      <c r="AW45" s="77">
        <v>1300</v>
      </c>
      <c r="AX45" s="77">
        <f t="shared" si="0"/>
        <v>8.9702832511097882E-3</v>
      </c>
      <c r="AY45" s="77">
        <f t="shared" si="1"/>
        <v>7.0722286541872862E-4</v>
      </c>
      <c r="AZ45" s="77">
        <f t="shared" si="2"/>
        <v>8.2630603856910598E-3</v>
      </c>
      <c r="BA45" s="77">
        <f t="shared" si="3"/>
        <v>1.1281601041700364</v>
      </c>
      <c r="BB45" s="77">
        <f t="shared" si="4"/>
        <v>0.94814775024553877</v>
      </c>
      <c r="BC45" s="77">
        <f t="shared" si="5"/>
        <v>-2.0580373695863927</v>
      </c>
      <c r="BD45" s="77">
        <f t="shared" si="6"/>
        <v>-1.6615474934728338</v>
      </c>
      <c r="BE45" s="77">
        <f t="shared" si="32"/>
        <v>10.277890288646718</v>
      </c>
      <c r="BF45" s="77">
        <f t="shared" si="32"/>
        <v>10.277883713395227</v>
      </c>
      <c r="BG45" s="77">
        <f t="shared" si="32"/>
        <v>10.27784718927753</v>
      </c>
      <c r="BH45" s="77">
        <f t="shared" si="32"/>
        <v>10.277644333413958</v>
      </c>
      <c r="BI45" s="77">
        <f t="shared" si="32"/>
        <v>10.276518523052999</v>
      </c>
      <c r="BJ45" s="77">
        <f t="shared" si="32"/>
        <v>10.270296585886253</v>
      </c>
      <c r="BK45" s="77">
        <f t="shared" si="32"/>
        <v>10.236662809298862</v>
      </c>
      <c r="BL45" s="77">
        <f t="shared" si="8"/>
        <v>10.071678172389467</v>
      </c>
    </row>
    <row r="46" spans="1:64" s="77" customFormat="1" ht="12.95" customHeight="1" x14ac:dyDescent="0.2">
      <c r="A46" s="34" t="s">
        <v>108</v>
      </c>
      <c r="B46" s="40"/>
      <c r="C46" s="35">
        <v>42429.345000000001</v>
      </c>
      <c r="D46" s="35"/>
      <c r="E46" s="85">
        <f t="shared" si="12"/>
        <v>-2436.0089884248996</v>
      </c>
      <c r="F46" s="85">
        <f t="shared" si="13"/>
        <v>-2436</v>
      </c>
      <c r="G46" s="85">
        <f t="shared" si="14"/>
        <v>-3.7164000001212116E-2</v>
      </c>
      <c r="H46" s="85"/>
      <c r="I46" s="85">
        <f t="shared" si="34"/>
        <v>-3.7164000001212116E-2</v>
      </c>
      <c r="J46" s="85"/>
      <c r="K46" s="85"/>
      <c r="L46" s="85"/>
      <c r="M46" s="85"/>
      <c r="N46" s="85"/>
      <c r="O46" s="85"/>
      <c r="P46" s="85"/>
      <c r="Q46" s="132">
        <f t="shared" si="15"/>
        <v>27410.845000000001</v>
      </c>
      <c r="S46" s="9">
        <v>0.1</v>
      </c>
      <c r="T46" s="85"/>
      <c r="U46" s="85"/>
      <c r="V46" s="85"/>
      <c r="Z46" s="77">
        <f t="shared" si="16"/>
        <v>-2436</v>
      </c>
      <c r="AA46" s="85">
        <f t="shared" si="17"/>
        <v>4.3278967932189579E-3</v>
      </c>
      <c r="AB46" s="85">
        <f t="shared" si="18"/>
        <v>-3.688026374606402E-2</v>
      </c>
      <c r="AC46" s="85">
        <f t="shared" si="19"/>
        <v>-3.7164000001212116E-2</v>
      </c>
      <c r="AD46" s="85">
        <f t="shared" si="20"/>
        <v>-4.1491896794431077E-2</v>
      </c>
      <c r="AE46" s="85">
        <f t="shared" si="21"/>
        <v>1.7215774995997198E-4</v>
      </c>
      <c r="AF46" s="77">
        <f t="shared" si="22"/>
        <v>-3.7164000001212116E-2</v>
      </c>
      <c r="AG46" s="9"/>
      <c r="AH46" s="77">
        <f t="shared" si="23"/>
        <v>-2.837362551480942E-4</v>
      </c>
      <c r="AI46" s="77">
        <f t="shared" si="24"/>
        <v>0.77638897259632289</v>
      </c>
      <c r="AJ46" s="77">
        <f t="shared" si="25"/>
        <v>-0.19462853045492962</v>
      </c>
      <c r="AK46" s="77">
        <f t="shared" si="26"/>
        <v>0.15788971626311354</v>
      </c>
      <c r="AL46" s="77">
        <f t="shared" si="27"/>
        <v>-0.61480214411087508</v>
      </c>
      <c r="AM46" s="77">
        <f t="shared" si="28"/>
        <v>-0.31746427910167907</v>
      </c>
      <c r="AN46" s="85">
        <f t="shared" si="33"/>
        <v>-0.79597593473318928</v>
      </c>
      <c r="AO46" s="85">
        <f t="shared" si="33"/>
        <v>-0.79598635610195423</v>
      </c>
      <c r="AP46" s="85">
        <f t="shared" si="33"/>
        <v>-0.79593193789836214</v>
      </c>
      <c r="AQ46" s="85">
        <f t="shared" si="33"/>
        <v>-0.79621613170283967</v>
      </c>
      <c r="AR46" s="85">
        <f t="shared" si="33"/>
        <v>-0.7947328651163027</v>
      </c>
      <c r="AS46" s="85">
        <f t="shared" si="33"/>
        <v>-0.80249929462237835</v>
      </c>
      <c r="AT46" s="85">
        <f t="shared" si="33"/>
        <v>-0.76248853404526062</v>
      </c>
      <c r="AU46" s="85">
        <f t="shared" si="30"/>
        <v>-0.99157463662839085</v>
      </c>
      <c r="AW46" s="77">
        <v>1400</v>
      </c>
      <c r="AX46" s="77">
        <f t="shared" si="0"/>
        <v>8.0604789751565556E-3</v>
      </c>
      <c r="AY46" s="77">
        <f t="shared" si="1"/>
        <v>5.9922743109843324E-4</v>
      </c>
      <c r="AZ46" s="77">
        <f t="shared" si="2"/>
        <v>7.4612515440581218E-3</v>
      </c>
      <c r="BA46" s="77">
        <f t="shared" si="3"/>
        <v>1.0275253699570703</v>
      </c>
      <c r="BB46" s="77">
        <f t="shared" si="4"/>
        <v>0.75839057709480207</v>
      </c>
      <c r="BC46" s="77">
        <f t="shared" si="5"/>
        <v>-1.6715212276436604</v>
      </c>
      <c r="BD46" s="77">
        <f t="shared" si="6"/>
        <v>-1.1061612096148066</v>
      </c>
      <c r="BE46" s="77">
        <f t="shared" si="32"/>
        <v>10.622732383478386</v>
      </c>
      <c r="BF46" s="77">
        <f t="shared" si="32"/>
        <v>10.622732073124212</v>
      </c>
      <c r="BG46" s="77">
        <f t="shared" si="32"/>
        <v>10.622728960627656</v>
      </c>
      <c r="BH46" s="77">
        <f t="shared" si="32"/>
        <v>10.622697747225329</v>
      </c>
      <c r="BI46" s="77">
        <f t="shared" si="32"/>
        <v>10.622384863935183</v>
      </c>
      <c r="BJ46" s="77">
        <f t="shared" si="32"/>
        <v>10.619262220579257</v>
      </c>
      <c r="BK46" s="77">
        <f t="shared" si="32"/>
        <v>10.589348493932437</v>
      </c>
      <c r="BL46" s="77">
        <f t="shared" si="8"/>
        <v>10.367803782909217</v>
      </c>
    </row>
    <row r="47" spans="1:64" s="77" customFormat="1" ht="12.95" customHeight="1" x14ac:dyDescent="0.2">
      <c r="A47" s="34" t="s">
        <v>108</v>
      </c>
      <c r="B47" s="40" t="s">
        <v>191</v>
      </c>
      <c r="C47" s="35">
        <v>42431.45</v>
      </c>
      <c r="D47" s="35"/>
      <c r="E47" s="85">
        <f t="shared" si="12"/>
        <v>-2435.4998765312966</v>
      </c>
      <c r="F47" s="85">
        <f t="shared" si="13"/>
        <v>-2435.5</v>
      </c>
      <c r="G47" s="85">
        <f t="shared" si="14"/>
        <v>5.1049999456154183E-4</v>
      </c>
      <c r="H47" s="85"/>
      <c r="I47" s="85">
        <f t="shared" si="34"/>
        <v>5.1049999456154183E-4</v>
      </c>
      <c r="J47" s="85"/>
      <c r="K47" s="85"/>
      <c r="L47" s="85"/>
      <c r="M47" s="85"/>
      <c r="N47" s="85"/>
      <c r="O47" s="85"/>
      <c r="P47" s="85"/>
      <c r="Q47" s="132">
        <f t="shared" si="15"/>
        <v>27412.949999999997</v>
      </c>
      <c r="S47" s="9">
        <v>0.1</v>
      </c>
      <c r="T47" s="85"/>
      <c r="U47" s="85"/>
      <c r="V47" s="85"/>
      <c r="Z47" s="77">
        <f t="shared" si="16"/>
        <v>-2435.5</v>
      </c>
      <c r="AA47" s="85">
        <f t="shared" si="17"/>
        <v>4.317065034248932E-3</v>
      </c>
      <c r="AB47" s="85">
        <f t="shared" si="18"/>
        <v>8.0456245130932367E-4</v>
      </c>
      <c r="AC47" s="85">
        <f t="shared" si="19"/>
        <v>5.1049999456154183E-4</v>
      </c>
      <c r="AD47" s="85">
        <f t="shared" si="20"/>
        <v>-3.8065650396873901E-3</v>
      </c>
      <c r="AE47" s="85">
        <f t="shared" si="21"/>
        <v>1.4489937401370262E-6</v>
      </c>
      <c r="AF47" s="77">
        <f t="shared" si="22"/>
        <v>5.1049999456154183E-4</v>
      </c>
      <c r="AG47" s="9"/>
      <c r="AH47" s="77">
        <f t="shared" si="23"/>
        <v>-2.9406245674778184E-4</v>
      </c>
      <c r="AI47" s="77">
        <f t="shared" si="24"/>
        <v>0.77623073667514175</v>
      </c>
      <c r="AJ47" s="77">
        <f t="shared" si="25"/>
        <v>-0.19561215899193374</v>
      </c>
      <c r="AK47" s="77">
        <f t="shared" si="26"/>
        <v>0.1576653762537128</v>
      </c>
      <c r="AL47" s="77">
        <f t="shared" si="27"/>
        <v>-0.61379923899750222</v>
      </c>
      <c r="AM47" s="77">
        <f t="shared" si="28"/>
        <v>-0.31691237617986728</v>
      </c>
      <c r="AN47" s="85">
        <f t="shared" si="33"/>
        <v>-0.79473339063913917</v>
      </c>
      <c r="AO47" s="85">
        <f t="shared" si="33"/>
        <v>-0.79474388508558602</v>
      </c>
      <c r="AP47" s="85">
        <f t="shared" si="33"/>
        <v>-0.79468915470471657</v>
      </c>
      <c r="AQ47" s="85">
        <f t="shared" si="33"/>
        <v>-0.79497461680564641</v>
      </c>
      <c r="AR47" s="85">
        <f t="shared" si="33"/>
        <v>-0.79348661813815824</v>
      </c>
      <c r="AS47" s="85">
        <f t="shared" si="33"/>
        <v>-0.80126793323090739</v>
      </c>
      <c r="AT47" s="85">
        <f t="shared" si="33"/>
        <v>-0.76123000734119017</v>
      </c>
      <c r="AU47" s="85">
        <f t="shared" si="30"/>
        <v>-0.99009400857579255</v>
      </c>
      <c r="AW47" s="77">
        <v>1500</v>
      </c>
      <c r="AX47" s="77">
        <f t="shared" si="0"/>
        <v>6.4508621544559332E-3</v>
      </c>
      <c r="AY47" s="77">
        <f t="shared" si="1"/>
        <v>4.9105015803409442E-4</v>
      </c>
      <c r="AZ47" s="77">
        <f t="shared" si="2"/>
        <v>5.9598119964218389E-3</v>
      </c>
      <c r="BA47" s="77">
        <f t="shared" si="3"/>
        <v>0.94008248309801956</v>
      </c>
      <c r="BB47" s="77">
        <f t="shared" si="4"/>
        <v>0.51365584141931175</v>
      </c>
      <c r="BC47" s="77">
        <f t="shared" si="5"/>
        <v>-1.3501211565318405</v>
      </c>
      <c r="BD47" s="77">
        <f t="shared" si="6"/>
        <v>-0.80052433720499472</v>
      </c>
      <c r="BE47" s="77">
        <f t="shared" si="32"/>
        <v>10.937198489579076</v>
      </c>
      <c r="BF47" s="77">
        <f t="shared" si="32"/>
        <v>10.937198489562439</v>
      </c>
      <c r="BG47" s="77">
        <f t="shared" si="32"/>
        <v>10.937198488520762</v>
      </c>
      <c r="BH47" s="77">
        <f t="shared" si="32"/>
        <v>10.937198423295488</v>
      </c>
      <c r="BI47" s="77">
        <f t="shared" si="32"/>
        <v>10.937194339319444</v>
      </c>
      <c r="BJ47" s="77">
        <f t="shared" si="32"/>
        <v>10.936939193550655</v>
      </c>
      <c r="BK47" s="77">
        <f t="shared" si="32"/>
        <v>10.922748390861981</v>
      </c>
      <c r="BL47" s="77">
        <f t="shared" si="8"/>
        <v>10.663929393428965</v>
      </c>
    </row>
    <row r="48" spans="1:64" s="77" customFormat="1" ht="12.95" customHeight="1" x14ac:dyDescent="0.2">
      <c r="A48" s="34" t="s">
        <v>110</v>
      </c>
      <c r="B48" s="40"/>
      <c r="C48" s="35">
        <v>42458.3</v>
      </c>
      <c r="D48" s="35"/>
      <c r="E48" s="85">
        <f t="shared" si="12"/>
        <v>-2429.0059789810548</v>
      </c>
      <c r="F48" s="85">
        <f t="shared" si="13"/>
        <v>-2429</v>
      </c>
      <c r="G48" s="85">
        <f t="shared" si="14"/>
        <v>-2.4720999994315207E-2</v>
      </c>
      <c r="H48" s="85"/>
      <c r="I48" s="85">
        <f t="shared" si="34"/>
        <v>-2.4720999994315207E-2</v>
      </c>
      <c r="J48" s="85"/>
      <c r="K48" s="85"/>
      <c r="L48" s="85"/>
      <c r="M48" s="85"/>
      <c r="N48" s="85"/>
      <c r="O48" s="85"/>
      <c r="P48" s="85"/>
      <c r="Q48" s="132">
        <f t="shared" si="15"/>
        <v>27439.800000000003</v>
      </c>
      <c r="S48" s="9">
        <v>0.1</v>
      </c>
      <c r="T48" s="85"/>
      <c r="U48" s="85"/>
      <c r="V48" s="85"/>
      <c r="Z48" s="77">
        <f t="shared" si="16"/>
        <v>-2429</v>
      </c>
      <c r="AA48" s="85">
        <f t="shared" si="17"/>
        <v>4.1764886478597441E-3</v>
      </c>
      <c r="AB48" s="85">
        <f t="shared" si="18"/>
        <v>-2.4292933810675779E-2</v>
      </c>
      <c r="AC48" s="85">
        <f t="shared" si="19"/>
        <v>-2.4720999994315207E-2</v>
      </c>
      <c r="AD48" s="85">
        <f t="shared" si="20"/>
        <v>-2.8897488642174951E-2</v>
      </c>
      <c r="AE48" s="85">
        <f t="shared" si="21"/>
        <v>8.350648498246304E-5</v>
      </c>
      <c r="AF48" s="77">
        <f t="shared" si="22"/>
        <v>-2.4720999994315207E-2</v>
      </c>
      <c r="AG48" s="9"/>
      <c r="AH48" s="77">
        <f t="shared" si="23"/>
        <v>-4.280661836394287E-4</v>
      </c>
      <c r="AI48" s="77">
        <f t="shared" si="24"/>
        <v>0.77419991267185218</v>
      </c>
      <c r="AJ48" s="77">
        <f t="shared" si="25"/>
        <v>-0.20834501365476554</v>
      </c>
      <c r="AK48" s="77">
        <f t="shared" si="26"/>
        <v>0.15474293082650126</v>
      </c>
      <c r="AL48" s="77">
        <f t="shared" si="27"/>
        <v>-0.60079833375631753</v>
      </c>
      <c r="AM48" s="77">
        <f t="shared" si="28"/>
        <v>-0.30977366636743248</v>
      </c>
      <c r="AN48" s="85">
        <f t="shared" si="33"/>
        <v>-0.77860316967396415</v>
      </c>
      <c r="AO48" s="85">
        <f t="shared" si="33"/>
        <v>-0.77861463622082994</v>
      </c>
      <c r="AP48" s="85">
        <f t="shared" si="33"/>
        <v>-0.77855579550206444</v>
      </c>
      <c r="AQ48" s="85">
        <f t="shared" si="33"/>
        <v>-0.77885777355314834</v>
      </c>
      <c r="AR48" s="85">
        <f t="shared" si="33"/>
        <v>-0.77730893609909224</v>
      </c>
      <c r="AS48" s="85">
        <f t="shared" si="33"/>
        <v>-0.78527815492778941</v>
      </c>
      <c r="AT48" s="85">
        <f t="shared" si="33"/>
        <v>-0.74491463881192821</v>
      </c>
      <c r="AU48" s="85">
        <f t="shared" si="30"/>
        <v>-0.97084584389200845</v>
      </c>
      <c r="AW48" s="77">
        <v>1600</v>
      </c>
      <c r="AX48" s="77">
        <f t="shared" si="0"/>
        <v>4.4402981371331552E-3</v>
      </c>
      <c r="AY48" s="77">
        <f t="shared" si="1"/>
        <v>3.8269104622571163E-4</v>
      </c>
      <c r="AZ48" s="77">
        <f t="shared" si="2"/>
        <v>4.0576070909074434E-3</v>
      </c>
      <c r="BA48" s="77">
        <f t="shared" si="3"/>
        <v>0.87052347329871438</v>
      </c>
      <c r="BB48" s="77">
        <f t="shared" si="4"/>
        <v>0.26424794082442488</v>
      </c>
      <c r="BC48" s="77">
        <f t="shared" si="5"/>
        <v>-1.0781049308186303</v>
      </c>
      <c r="BD48" s="77">
        <f t="shared" si="6"/>
        <v>-0.59814235511068903</v>
      </c>
      <c r="BE48" s="77">
        <f t="shared" si="32"/>
        <v>11.226522635608498</v>
      </c>
      <c r="BF48" s="77">
        <f t="shared" si="32"/>
        <v>11.226522628223517</v>
      </c>
      <c r="BG48" s="77">
        <f t="shared" si="32"/>
        <v>11.226522746084781</v>
      </c>
      <c r="BH48" s="77">
        <f t="shared" si="32"/>
        <v>11.226520865060495</v>
      </c>
      <c r="BI48" s="77">
        <f t="shared" si="32"/>
        <v>11.226550883750027</v>
      </c>
      <c r="BJ48" s="77">
        <f t="shared" si="32"/>
        <v>11.226071366382799</v>
      </c>
      <c r="BK48" s="77">
        <f t="shared" si="32"/>
        <v>11.23361771951387</v>
      </c>
      <c r="BL48" s="77">
        <f t="shared" si="8"/>
        <v>10.960055003948717</v>
      </c>
    </row>
    <row r="49" spans="1:64" s="77" customFormat="1" ht="12.95" customHeight="1" x14ac:dyDescent="0.2">
      <c r="A49" s="34" t="s">
        <v>110</v>
      </c>
      <c r="B49" s="40" t="s">
        <v>191</v>
      </c>
      <c r="C49" s="35">
        <v>42460.351000000002</v>
      </c>
      <c r="D49" s="35"/>
      <c r="E49" s="85">
        <f t="shared" si="12"/>
        <v>-2428.5099274400663</v>
      </c>
      <c r="F49" s="85">
        <f t="shared" si="13"/>
        <v>-2428.5</v>
      </c>
      <c r="G49" s="85">
        <f t="shared" si="14"/>
        <v>-4.1046499994990882E-2</v>
      </c>
      <c r="H49" s="85"/>
      <c r="I49" s="85">
        <f t="shared" si="34"/>
        <v>-4.1046499994990882E-2</v>
      </c>
      <c r="J49" s="85"/>
      <c r="K49" s="85"/>
      <c r="L49" s="85"/>
      <c r="M49" s="85"/>
      <c r="N49" s="85"/>
      <c r="O49" s="85"/>
      <c r="P49" s="85"/>
      <c r="Q49" s="132">
        <f t="shared" si="15"/>
        <v>27441.851000000002</v>
      </c>
      <c r="S49" s="9">
        <v>0.1</v>
      </c>
      <c r="T49" s="85"/>
      <c r="U49" s="85"/>
      <c r="V49" s="85"/>
      <c r="Z49" s="77">
        <f t="shared" si="16"/>
        <v>-2428.5</v>
      </c>
      <c r="AA49" s="85">
        <f t="shared" si="17"/>
        <v>4.1656936802694456E-3</v>
      </c>
      <c r="AB49" s="85">
        <f t="shared" si="18"/>
        <v>-4.0608144464775051E-2</v>
      </c>
      <c r="AC49" s="85">
        <f t="shared" si="19"/>
        <v>-4.1046499994990882E-2</v>
      </c>
      <c r="AD49" s="85">
        <f t="shared" si="20"/>
        <v>-4.5212193675260325E-2</v>
      </c>
      <c r="AE49" s="85">
        <f t="shared" si="21"/>
        <v>2.0441424569292497E-4</v>
      </c>
      <c r="AF49" s="77">
        <f t="shared" si="22"/>
        <v>-4.1046499994990882E-2</v>
      </c>
      <c r="AG49" s="9"/>
      <c r="AH49" s="77">
        <f t="shared" si="23"/>
        <v>-4.3835553021582825E-4</v>
      </c>
      <c r="AI49" s="77">
        <f t="shared" si="24"/>
        <v>0.7740457055841351</v>
      </c>
      <c r="AJ49" s="77">
        <f t="shared" si="25"/>
        <v>-0.2093202883265797</v>
      </c>
      <c r="AK49" s="77">
        <f t="shared" si="26"/>
        <v>0.15451767184760198</v>
      </c>
      <c r="AL49" s="77">
        <f t="shared" si="27"/>
        <v>-0.5998010707774365</v>
      </c>
      <c r="AM49" s="77">
        <f t="shared" si="28"/>
        <v>-0.30922727069028005</v>
      </c>
      <c r="AN49" s="85">
        <f t="shared" si="33"/>
        <v>-0.77736412519674658</v>
      </c>
      <c r="AO49" s="85">
        <f t="shared" si="33"/>
        <v>-0.77737566817156811</v>
      </c>
      <c r="AP49" s="85">
        <f t="shared" si="33"/>
        <v>-0.77731650753188852</v>
      </c>
      <c r="AQ49" s="85">
        <f t="shared" si="33"/>
        <v>-0.77761975706331565</v>
      </c>
      <c r="AR49" s="85">
        <f t="shared" si="33"/>
        <v>-0.77606629584164166</v>
      </c>
      <c r="AS49" s="85">
        <f t="shared" si="33"/>
        <v>-0.78404952776753323</v>
      </c>
      <c r="AT49" s="85">
        <f t="shared" si="33"/>
        <v>-0.74366309150905185</v>
      </c>
      <c r="AU49" s="85">
        <f t="shared" si="30"/>
        <v>-0.96936521583941015</v>
      </c>
      <c r="AW49" s="77">
        <v>1700</v>
      </c>
      <c r="AX49" s="77">
        <f t="shared" si="0"/>
        <v>2.2504338022141411E-3</v>
      </c>
      <c r="AY49" s="77">
        <f t="shared" si="1"/>
        <v>2.7415009567328524E-4</v>
      </c>
      <c r="AZ49" s="77">
        <f t="shared" si="2"/>
        <v>1.9762837065408559E-3</v>
      </c>
      <c r="BA49" s="77">
        <f t="shared" si="3"/>
        <v>0.81762317875494972</v>
      </c>
      <c r="BB49" s="77">
        <f t="shared" si="4"/>
        <v>3.0938658266488572E-2</v>
      </c>
      <c r="BC49" s="77">
        <f t="shared" si="5"/>
        <v>-0.84162446454036222</v>
      </c>
      <c r="BD49" s="77">
        <f t="shared" si="6"/>
        <v>-0.44754711334136993</v>
      </c>
      <c r="BE49" s="77">
        <f t="shared" si="32"/>
        <v>11.496309586165752</v>
      </c>
      <c r="BF49" s="77">
        <f t="shared" si="32"/>
        <v>11.49630848485522</v>
      </c>
      <c r="BG49" s="77">
        <f t="shared" si="32"/>
        <v>11.496316865380203</v>
      </c>
      <c r="BH49" s="77">
        <f t="shared" si="32"/>
        <v>11.49625308976769</v>
      </c>
      <c r="BI49" s="77">
        <f t="shared" si="32"/>
        <v>11.496738234022013</v>
      </c>
      <c r="BJ49" s="77">
        <f t="shared" si="32"/>
        <v>11.493036838907988</v>
      </c>
      <c r="BK49" s="77">
        <f t="shared" si="32"/>
        <v>11.520673017888251</v>
      </c>
      <c r="BL49" s="77">
        <f t="shared" si="8"/>
        <v>11.256180614468466</v>
      </c>
    </row>
    <row r="50" spans="1:64" s="77" customFormat="1" ht="12.95" customHeight="1" x14ac:dyDescent="0.2">
      <c r="A50" s="34" t="s">
        <v>110</v>
      </c>
      <c r="B50" s="40" t="s">
        <v>191</v>
      </c>
      <c r="C50" s="35">
        <v>42460.357000000004</v>
      </c>
      <c r="D50" s="35"/>
      <c r="E50" s="85">
        <f t="shared" si="12"/>
        <v>-2428.5084762897754</v>
      </c>
      <c r="F50" s="85">
        <f t="shared" si="13"/>
        <v>-2428.5</v>
      </c>
      <c r="G50" s="85">
        <f t="shared" si="14"/>
        <v>-3.5046499993768521E-2</v>
      </c>
      <c r="H50" s="85"/>
      <c r="I50" s="85">
        <f t="shared" si="34"/>
        <v>-3.5046499993768521E-2</v>
      </c>
      <c r="J50" s="85"/>
      <c r="K50" s="85"/>
      <c r="L50" s="85"/>
      <c r="M50" s="85"/>
      <c r="N50" s="85"/>
      <c r="O50" s="85"/>
      <c r="P50" s="85"/>
      <c r="Q50" s="132">
        <f t="shared" si="15"/>
        <v>27441.857000000004</v>
      </c>
      <c r="S50" s="9">
        <v>0.1</v>
      </c>
      <c r="T50" s="85"/>
      <c r="U50" s="85"/>
      <c r="V50" s="85"/>
      <c r="Z50" s="77">
        <f t="shared" si="16"/>
        <v>-2428.5</v>
      </c>
      <c r="AA50" s="85">
        <f t="shared" si="17"/>
        <v>4.1656936802694456E-3</v>
      </c>
      <c r="AB50" s="85">
        <f t="shared" si="18"/>
        <v>-3.460814446355269E-2</v>
      </c>
      <c r="AC50" s="85">
        <f t="shared" si="19"/>
        <v>-3.5046499993768521E-2</v>
      </c>
      <c r="AD50" s="85">
        <f t="shared" si="20"/>
        <v>-3.9212193674037964E-2</v>
      </c>
      <c r="AE50" s="85">
        <f t="shared" si="21"/>
        <v>1.537596132730263E-4</v>
      </c>
      <c r="AF50" s="77">
        <f t="shared" si="22"/>
        <v>-3.5046499993768521E-2</v>
      </c>
      <c r="AG50" s="9"/>
      <c r="AH50" s="77">
        <f t="shared" si="23"/>
        <v>-4.3835553021582825E-4</v>
      </c>
      <c r="AI50" s="77">
        <f t="shared" si="24"/>
        <v>0.7740457055841351</v>
      </c>
      <c r="AJ50" s="77">
        <f t="shared" si="25"/>
        <v>-0.2093202883265797</v>
      </c>
      <c r="AK50" s="77">
        <f t="shared" si="26"/>
        <v>0.15451767184760198</v>
      </c>
      <c r="AL50" s="77">
        <f t="shared" si="27"/>
        <v>-0.5998010707774365</v>
      </c>
      <c r="AM50" s="77">
        <f t="shared" si="28"/>
        <v>-0.30922727069028005</v>
      </c>
      <c r="AN50" s="85">
        <f t="shared" si="33"/>
        <v>-0.77736412519674658</v>
      </c>
      <c r="AO50" s="85">
        <f t="shared" si="33"/>
        <v>-0.77737566817156811</v>
      </c>
      <c r="AP50" s="85">
        <f t="shared" si="33"/>
        <v>-0.77731650753188852</v>
      </c>
      <c r="AQ50" s="85">
        <f t="shared" si="33"/>
        <v>-0.77761975706331565</v>
      </c>
      <c r="AR50" s="85">
        <f t="shared" si="33"/>
        <v>-0.77606629584164166</v>
      </c>
      <c r="AS50" s="85">
        <f t="shared" si="33"/>
        <v>-0.78404952776753323</v>
      </c>
      <c r="AT50" s="85">
        <f t="shared" si="33"/>
        <v>-0.74366309150905185</v>
      </c>
      <c r="AU50" s="85">
        <f t="shared" si="30"/>
        <v>-0.96936521583941015</v>
      </c>
      <c r="AW50" s="77">
        <v>1800</v>
      </c>
      <c r="AX50" s="77">
        <f t="shared" si="0"/>
        <v>3.8845089122209394E-5</v>
      </c>
      <c r="AY50" s="77">
        <f t="shared" si="1"/>
        <v>1.6542730637681511E-4</v>
      </c>
      <c r="AZ50" s="77">
        <f t="shared" si="2"/>
        <v>-1.2658221725460572E-4</v>
      </c>
      <c r="BA50" s="77">
        <f t="shared" si="3"/>
        <v>0.77882822420276088</v>
      </c>
      <c r="BB50" s="77">
        <f t="shared" si="4"/>
        <v>-0.17961440250330263</v>
      </c>
      <c r="BC50" s="77">
        <f t="shared" si="5"/>
        <v>-0.63008640329005738</v>
      </c>
      <c r="BD50" s="77">
        <f t="shared" si="6"/>
        <v>-0.32589723316697872</v>
      </c>
      <c r="BE50" s="77">
        <f t="shared" ref="BE50:BK65" si="35">$BL50+$AB$7*SIN(BF50)</f>
        <v>11.751489832725929</v>
      </c>
      <c r="BF50" s="77">
        <f t="shared" si="35"/>
        <v>11.751480490022143</v>
      </c>
      <c r="BG50" s="77">
        <f t="shared" si="35"/>
        <v>11.751530245257273</v>
      </c>
      <c r="BH50" s="77">
        <f t="shared" si="35"/>
        <v>11.751265239949204</v>
      </c>
      <c r="BI50" s="77">
        <f t="shared" si="35"/>
        <v>11.752675848841239</v>
      </c>
      <c r="BJ50" s="77">
        <f t="shared" si="35"/>
        <v>11.74514276325025</v>
      </c>
      <c r="BK50" s="77">
        <f t="shared" si="35"/>
        <v>11.784703869783533</v>
      </c>
      <c r="BL50" s="77">
        <f t="shared" si="8"/>
        <v>11.552306224988216</v>
      </c>
    </row>
    <row r="51" spans="1:64" s="77" customFormat="1" ht="12.95" customHeight="1" x14ac:dyDescent="0.2">
      <c r="A51" s="34" t="s">
        <v>110</v>
      </c>
      <c r="B51" s="40" t="s">
        <v>191</v>
      </c>
      <c r="C51" s="35">
        <v>42460.374000000003</v>
      </c>
      <c r="D51" s="35"/>
      <c r="E51" s="85">
        <f t="shared" si="12"/>
        <v>-2428.5043646972858</v>
      </c>
      <c r="F51" s="85">
        <f t="shared" si="13"/>
        <v>-2428.5</v>
      </c>
      <c r="G51" s="85">
        <f t="shared" si="14"/>
        <v>-1.8046499993943144E-2</v>
      </c>
      <c r="H51" s="85"/>
      <c r="I51" s="85">
        <f t="shared" si="34"/>
        <v>-1.8046499993943144E-2</v>
      </c>
      <c r="J51" s="85"/>
      <c r="K51" s="85"/>
      <c r="L51" s="85"/>
      <c r="M51" s="85"/>
      <c r="N51" s="85"/>
      <c r="O51" s="85"/>
      <c r="P51" s="85"/>
      <c r="Q51" s="132">
        <f t="shared" si="15"/>
        <v>27441.874000000003</v>
      </c>
      <c r="S51" s="9">
        <v>0.1</v>
      </c>
      <c r="T51" s="85"/>
      <c r="U51" s="85"/>
      <c r="V51" s="85"/>
      <c r="Z51" s="77">
        <f t="shared" si="16"/>
        <v>-2428.5</v>
      </c>
      <c r="AA51" s="85">
        <f t="shared" si="17"/>
        <v>4.1656936802694456E-3</v>
      </c>
      <c r="AB51" s="85">
        <f t="shared" si="18"/>
        <v>-1.7608144463727316E-2</v>
      </c>
      <c r="AC51" s="85">
        <f t="shared" si="19"/>
        <v>-1.8046499993943144E-2</v>
      </c>
      <c r="AD51" s="85">
        <f t="shared" si="20"/>
        <v>-2.221219367421259E-2</v>
      </c>
      <c r="AE51" s="85">
        <f t="shared" si="21"/>
        <v>4.933815478207299E-5</v>
      </c>
      <c r="AF51" s="77">
        <f t="shared" si="22"/>
        <v>-1.8046499993943144E-2</v>
      </c>
      <c r="AG51" s="9"/>
      <c r="AH51" s="77">
        <f t="shared" si="23"/>
        <v>-4.3835553021582825E-4</v>
      </c>
      <c r="AI51" s="77">
        <f t="shared" si="24"/>
        <v>0.7740457055841351</v>
      </c>
      <c r="AJ51" s="77">
        <f t="shared" si="25"/>
        <v>-0.2093202883265797</v>
      </c>
      <c r="AK51" s="77">
        <f t="shared" si="26"/>
        <v>0.15451767184760198</v>
      </c>
      <c r="AL51" s="77">
        <f t="shared" si="27"/>
        <v>-0.5998010707774365</v>
      </c>
      <c r="AM51" s="77">
        <f t="shared" si="28"/>
        <v>-0.30922727069028005</v>
      </c>
      <c r="AN51" s="85">
        <f t="shared" ref="AN51:AT60" si="36">$AU51+$AB$7*SIN(AO51)</f>
        <v>-0.77736412519674658</v>
      </c>
      <c r="AO51" s="85">
        <f t="shared" si="36"/>
        <v>-0.77737566817156811</v>
      </c>
      <c r="AP51" s="85">
        <f t="shared" si="36"/>
        <v>-0.77731650753188852</v>
      </c>
      <c r="AQ51" s="85">
        <f t="shared" si="36"/>
        <v>-0.77761975706331565</v>
      </c>
      <c r="AR51" s="85">
        <f t="shared" si="36"/>
        <v>-0.77606629584164166</v>
      </c>
      <c r="AS51" s="85">
        <f t="shared" si="36"/>
        <v>-0.78404952776753323</v>
      </c>
      <c r="AT51" s="85">
        <f t="shared" si="36"/>
        <v>-0.74366309150905185</v>
      </c>
      <c r="AU51" s="85">
        <f t="shared" si="30"/>
        <v>-0.96936521583941015</v>
      </c>
      <c r="AW51" s="77">
        <v>1900</v>
      </c>
      <c r="AX51" s="77">
        <f t="shared" si="0"/>
        <v>-2.0806641489041237E-3</v>
      </c>
      <c r="AY51" s="77">
        <f t="shared" si="1"/>
        <v>5.6522678336301347E-5</v>
      </c>
      <c r="AZ51" s="77">
        <f t="shared" si="2"/>
        <v>-2.1371868272404252E-3</v>
      </c>
      <c r="BA51" s="77">
        <f t="shared" si="3"/>
        <v>0.75182446070568676</v>
      </c>
      <c r="BB51" s="77">
        <f t="shared" si="4"/>
        <v>-0.36636701602168686</v>
      </c>
      <c r="BC51" s="77">
        <f t="shared" si="5"/>
        <v>-0.43557932293670093</v>
      </c>
      <c r="BD51" s="77">
        <f t="shared" si="6"/>
        <v>-0.22129969638510683</v>
      </c>
      <c r="BE51" s="77">
        <f t="shared" si="35"/>
        <v>11.996194744861358</v>
      </c>
      <c r="BF51" s="77">
        <f t="shared" si="35"/>
        <v>11.996168700975515</v>
      </c>
      <c r="BG51" s="77">
        <f t="shared" si="35"/>
        <v>11.99628172072285</v>
      </c>
      <c r="BH51" s="77">
        <f t="shared" si="35"/>
        <v>11.995791202151242</v>
      </c>
      <c r="BI51" s="77">
        <f t="shared" si="35"/>
        <v>11.997918992379658</v>
      </c>
      <c r="BJ51" s="77">
        <f t="shared" si="35"/>
        <v>11.988667795292812</v>
      </c>
      <c r="BK51" s="77">
        <f t="shared" si="35"/>
        <v>12.028504170384048</v>
      </c>
      <c r="BL51" s="77">
        <f t="shared" si="8"/>
        <v>11.848431835507967</v>
      </c>
    </row>
    <row r="52" spans="1:64" s="77" customFormat="1" ht="12.95" customHeight="1" x14ac:dyDescent="0.2">
      <c r="A52" s="34" t="s">
        <v>110</v>
      </c>
      <c r="B52" s="40" t="s">
        <v>191</v>
      </c>
      <c r="C52" s="35">
        <v>42464.491000000002</v>
      </c>
      <c r="D52" s="35"/>
      <c r="E52" s="85">
        <f t="shared" si="12"/>
        <v>-2427.5086337395824</v>
      </c>
      <c r="F52" s="85">
        <f t="shared" si="13"/>
        <v>-2427.5</v>
      </c>
      <c r="G52" s="85">
        <f t="shared" si="14"/>
        <v>-3.5697499995876569E-2</v>
      </c>
      <c r="H52" s="85"/>
      <c r="I52" s="85">
        <f t="shared" si="34"/>
        <v>-3.5697499995876569E-2</v>
      </c>
      <c r="J52" s="85"/>
      <c r="K52" s="85"/>
      <c r="L52" s="85"/>
      <c r="M52" s="85"/>
      <c r="N52" s="85"/>
      <c r="O52" s="85"/>
      <c r="P52" s="85"/>
      <c r="Q52" s="132">
        <f t="shared" si="15"/>
        <v>27445.991000000002</v>
      </c>
      <c r="S52" s="9">
        <v>0.1</v>
      </c>
      <c r="T52" s="85"/>
      <c r="U52" s="85"/>
      <c r="V52" s="85"/>
      <c r="Z52" s="77">
        <f t="shared" si="16"/>
        <v>-2427.5</v>
      </c>
      <c r="AA52" s="85">
        <f t="shared" si="17"/>
        <v>4.1441119030385309E-3</v>
      </c>
      <c r="AB52" s="85">
        <f t="shared" si="18"/>
        <v>-3.5238573944095526E-2</v>
      </c>
      <c r="AC52" s="85">
        <f t="shared" si="19"/>
        <v>-3.5697499995876569E-2</v>
      </c>
      <c r="AD52" s="85">
        <f t="shared" si="20"/>
        <v>-3.9841611898915101E-2</v>
      </c>
      <c r="AE52" s="85">
        <f t="shared" si="21"/>
        <v>1.5873540387037734E-4</v>
      </c>
      <c r="AF52" s="77">
        <f t="shared" si="22"/>
        <v>-3.5697499995876569E-2</v>
      </c>
      <c r="AG52" s="9"/>
      <c r="AH52" s="77">
        <f t="shared" si="23"/>
        <v>-4.5892605178104025E-4</v>
      </c>
      <c r="AI52" s="77">
        <f t="shared" si="24"/>
        <v>0.7737381490198878</v>
      </c>
      <c r="AJ52" s="77">
        <f t="shared" si="25"/>
        <v>-0.21126904927907042</v>
      </c>
      <c r="AK52" s="77">
        <f t="shared" si="26"/>
        <v>0.15406696228986955</v>
      </c>
      <c r="AL52" s="77">
        <f t="shared" si="27"/>
        <v>-0.59780773456826275</v>
      </c>
      <c r="AM52" s="77">
        <f t="shared" si="28"/>
        <v>-0.30813563575871561</v>
      </c>
      <c r="AN52" s="85">
        <f t="shared" si="36"/>
        <v>-0.77488677536685668</v>
      </c>
      <c r="AO52" s="85">
        <f t="shared" si="36"/>
        <v>-0.77489847188188499</v>
      </c>
      <c r="AP52" s="85">
        <f t="shared" si="36"/>
        <v>-0.77483866991985606</v>
      </c>
      <c r="AQ52" s="85">
        <f t="shared" si="36"/>
        <v>-0.77514446232416567</v>
      </c>
      <c r="AR52" s="85">
        <f t="shared" si="36"/>
        <v>-0.77358177943528283</v>
      </c>
      <c r="AS52" s="85">
        <f t="shared" si="36"/>
        <v>-0.78159284422826192</v>
      </c>
      <c r="AT52" s="85">
        <f t="shared" si="36"/>
        <v>-0.74116148079256938</v>
      </c>
      <c r="AU52" s="85">
        <f t="shared" si="30"/>
        <v>-0.96640395973421267</v>
      </c>
      <c r="AW52" s="77">
        <v>2000</v>
      </c>
      <c r="AX52" s="77">
        <f t="shared" si="0"/>
        <v>-4.0220122084296374E-3</v>
      </c>
      <c r="AY52" s="77">
        <f t="shared" si="1"/>
        <v>-5.2563788448256111E-5</v>
      </c>
      <c r="AZ52" s="77">
        <f t="shared" si="2"/>
        <v>-3.9694484199813817E-3</v>
      </c>
      <c r="BA52" s="77">
        <f t="shared" si="3"/>
        <v>0.73491320075181144</v>
      </c>
      <c r="BB52" s="77">
        <f t="shared" si="4"/>
        <v>-0.53003298216636308</v>
      </c>
      <c r="BC52" s="77">
        <f t="shared" si="5"/>
        <v>-0.25204140840854483</v>
      </c>
      <c r="BD52" s="77">
        <f t="shared" si="6"/>
        <v>-0.12669209025224568</v>
      </c>
      <c r="BE52" s="77">
        <f t="shared" si="35"/>
        <v>12.233906060304021</v>
      </c>
      <c r="BF52" s="77">
        <f t="shared" si="35"/>
        <v>12.233872778767809</v>
      </c>
      <c r="BG52" s="77">
        <f t="shared" si="35"/>
        <v>12.234001403744397</v>
      </c>
      <c r="BH52" s="77">
        <f t="shared" si="35"/>
        <v>12.233504268111913</v>
      </c>
      <c r="BI52" s="77">
        <f t="shared" si="35"/>
        <v>12.235425226048678</v>
      </c>
      <c r="BJ52" s="77">
        <f t="shared" si="35"/>
        <v>12.227995447315472</v>
      </c>
      <c r="BK52" s="77">
        <f t="shared" si="35"/>
        <v>12.256628913641084</v>
      </c>
      <c r="BL52" s="77">
        <f t="shared" si="8"/>
        <v>12.144557446027715</v>
      </c>
    </row>
    <row r="53" spans="1:64" s="77" customFormat="1" ht="12.95" customHeight="1" x14ac:dyDescent="0.2">
      <c r="A53" s="34" t="s">
        <v>114</v>
      </c>
      <c r="B53" s="40"/>
      <c r="C53" s="35">
        <v>42739.427000000003</v>
      </c>
      <c r="D53" s="35"/>
      <c r="E53" s="85">
        <f t="shared" si="12"/>
        <v>-2361.013057692172</v>
      </c>
      <c r="F53" s="85">
        <f t="shared" si="13"/>
        <v>-2361</v>
      </c>
      <c r="G53" s="85">
        <f t="shared" ref="G53:G84" si="37">+C53-(C$7+F53*C$8)</f>
        <v>-5.3989000000001397E-2</v>
      </c>
      <c r="H53" s="85"/>
      <c r="I53" s="85">
        <f t="shared" si="34"/>
        <v>-5.3989000000001397E-2</v>
      </c>
      <c r="J53" s="85"/>
      <c r="K53" s="85"/>
      <c r="L53" s="85"/>
      <c r="M53" s="85"/>
      <c r="N53" s="85"/>
      <c r="O53" s="85"/>
      <c r="P53" s="85"/>
      <c r="Q53" s="132">
        <f t="shared" si="15"/>
        <v>27720.927000000003</v>
      </c>
      <c r="S53" s="9">
        <v>0.1</v>
      </c>
      <c r="T53" s="85"/>
      <c r="U53" s="85"/>
      <c r="V53" s="85"/>
      <c r="Z53" s="77">
        <f t="shared" si="16"/>
        <v>-2361</v>
      </c>
      <c r="AA53" s="85">
        <f t="shared" si="17"/>
        <v>2.7378518049022377E-3</v>
      </c>
      <c r="AB53" s="85">
        <f t="shared" si="18"/>
        <v>-5.2191103163286443E-2</v>
      </c>
      <c r="AC53" s="85">
        <f t="shared" si="19"/>
        <v>-5.3989000000001397E-2</v>
      </c>
      <c r="AD53" s="85">
        <f t="shared" si="20"/>
        <v>-5.6726851804903632E-2</v>
      </c>
      <c r="AE53" s="85">
        <f t="shared" si="21"/>
        <v>3.2179357156954984E-4</v>
      </c>
      <c r="AF53" s="77">
        <f t="shared" si="22"/>
        <v>-5.3989000000001397E-2</v>
      </c>
      <c r="AG53" s="9"/>
      <c r="AH53" s="77">
        <f t="shared" si="23"/>
        <v>-1.7978968367149514E-3</v>
      </c>
      <c r="AI53" s="77">
        <f t="shared" si="24"/>
        <v>0.75575969681442245</v>
      </c>
      <c r="AJ53" s="77">
        <f t="shared" si="25"/>
        <v>-0.33554875348357288</v>
      </c>
      <c r="AK53" s="77">
        <f t="shared" si="26"/>
        <v>0.12360310828612575</v>
      </c>
      <c r="AL53" s="77">
        <f t="shared" si="27"/>
        <v>-0.46849317195716833</v>
      </c>
      <c r="AM53" s="77">
        <f t="shared" si="28"/>
        <v>-0.23862724471993241</v>
      </c>
      <c r="AN53" s="85">
        <f t="shared" si="36"/>
        <v>-0.61217380559401879</v>
      </c>
      <c r="AO53" s="85">
        <f t="shared" si="36"/>
        <v>-0.61219691498337547</v>
      </c>
      <c r="AP53" s="85">
        <f t="shared" si="36"/>
        <v>-0.61209376175279318</v>
      </c>
      <c r="AQ53" s="85">
        <f t="shared" si="36"/>
        <v>-0.61255426393690438</v>
      </c>
      <c r="AR53" s="85">
        <f t="shared" si="36"/>
        <v>-0.61049961469190495</v>
      </c>
      <c r="AS53" s="85">
        <f t="shared" si="36"/>
        <v>-0.61969004369565905</v>
      </c>
      <c r="AT53" s="85">
        <f t="shared" si="36"/>
        <v>-0.57902572056837287</v>
      </c>
      <c r="AU53" s="85">
        <f t="shared" si="30"/>
        <v>-0.76948042873857858</v>
      </c>
      <c r="AW53" s="77">
        <v>2100</v>
      </c>
      <c r="AX53" s="77">
        <f t="shared" si="0"/>
        <v>-5.715865651609588E-3</v>
      </c>
      <c r="AY53" s="77">
        <f t="shared" si="1"/>
        <v>-1.6183209397685681E-4</v>
      </c>
      <c r="AZ53" s="77">
        <f t="shared" si="2"/>
        <v>-5.5540335576327315E-3</v>
      </c>
      <c r="BA53" s="77">
        <f t="shared" si="3"/>
        <v>0.72702516635909986</v>
      </c>
      <c r="BB53" s="77">
        <f t="shared" si="4"/>
        <v>-0.67141760482508506</v>
      </c>
      <c r="BC53" s="77">
        <f t="shared" si="5"/>
        <v>-7.4560842070869049E-2</v>
      </c>
      <c r="BD53" s="77">
        <f t="shared" si="6"/>
        <v>-3.7297701789032231E-2</v>
      </c>
      <c r="BE53" s="77">
        <f t="shared" si="35"/>
        <v>12.467662829296065</v>
      </c>
      <c r="BF53" s="77">
        <f t="shared" si="35"/>
        <v>12.467648821458138</v>
      </c>
      <c r="BG53" s="77">
        <f t="shared" si="35"/>
        <v>12.467700244627908</v>
      </c>
      <c r="BH53" s="77">
        <f t="shared" si="35"/>
        <v>12.467511467430814</v>
      </c>
      <c r="BI53" s="77">
        <f t="shared" si="35"/>
        <v>12.468204461306602</v>
      </c>
      <c r="BJ53" s="77">
        <f t="shared" si="35"/>
        <v>12.465660272808391</v>
      </c>
      <c r="BK53" s="77">
        <f t="shared" si="35"/>
        <v>12.474997673457633</v>
      </c>
      <c r="BL53" s="77">
        <f t="shared" si="8"/>
        <v>12.440683056547467</v>
      </c>
    </row>
    <row r="54" spans="1:64" s="77" customFormat="1" ht="12.95" customHeight="1" x14ac:dyDescent="0.2">
      <c r="A54" s="34" t="s">
        <v>114</v>
      </c>
      <c r="B54" s="40"/>
      <c r="C54" s="35">
        <v>42797.326999999997</v>
      </c>
      <c r="D54" s="35"/>
      <c r="E54" s="85">
        <f t="shared" si="12"/>
        <v>-2347.0094573883025</v>
      </c>
      <c r="F54" s="85">
        <f t="shared" si="13"/>
        <v>-2347</v>
      </c>
      <c r="G54" s="85">
        <f t="shared" si="37"/>
        <v>-3.9103000002796762E-2</v>
      </c>
      <c r="H54" s="85"/>
      <c r="I54" s="85">
        <f t="shared" si="34"/>
        <v>-3.9103000002796762E-2</v>
      </c>
      <c r="J54" s="85"/>
      <c r="K54" s="85"/>
      <c r="L54" s="85"/>
      <c r="M54" s="85"/>
      <c r="N54" s="85"/>
      <c r="O54" s="85"/>
      <c r="P54" s="85"/>
      <c r="Q54" s="132">
        <f t="shared" si="15"/>
        <v>27778.826999999997</v>
      </c>
      <c r="S54" s="9">
        <v>0.1</v>
      </c>
      <c r="T54" s="85"/>
      <c r="U54" s="85"/>
      <c r="V54" s="85"/>
      <c r="Z54" s="77">
        <f t="shared" si="16"/>
        <v>-2347</v>
      </c>
      <c r="AA54" s="85">
        <f t="shared" si="17"/>
        <v>2.4503513484657388E-3</v>
      </c>
      <c r="AB54" s="85">
        <f t="shared" si="18"/>
        <v>-3.7031779127459037E-2</v>
      </c>
      <c r="AC54" s="85">
        <f t="shared" si="19"/>
        <v>-3.9103000002796762E-2</v>
      </c>
      <c r="AD54" s="85">
        <f t="shared" si="20"/>
        <v>-4.1553351351262501E-2</v>
      </c>
      <c r="AE54" s="85">
        <f t="shared" si="21"/>
        <v>1.726681008521469E-4</v>
      </c>
      <c r="AF54" s="77">
        <f t="shared" si="22"/>
        <v>-3.9103000002796762E-2</v>
      </c>
      <c r="AG54" s="9"/>
      <c r="AH54" s="77">
        <f t="shared" si="23"/>
        <v>-2.0712208753377219E-3</v>
      </c>
      <c r="AI54" s="77">
        <f t="shared" si="24"/>
        <v>0.75257022212642777</v>
      </c>
      <c r="AJ54" s="77">
        <f t="shared" si="25"/>
        <v>-0.36039265637292789</v>
      </c>
      <c r="AK54" s="77">
        <f t="shared" si="26"/>
        <v>0.11708782643643742</v>
      </c>
      <c r="AL54" s="77">
        <f t="shared" si="27"/>
        <v>-0.44199206568837557</v>
      </c>
      <c r="AM54" s="77">
        <f t="shared" si="28"/>
        <v>-0.22466549496862773</v>
      </c>
      <c r="AN54" s="85">
        <f t="shared" si="36"/>
        <v>-0.57837560042506397</v>
      </c>
      <c r="AO54" s="85">
        <f t="shared" si="36"/>
        <v>-0.57840108795262979</v>
      </c>
      <c r="AP54" s="85">
        <f t="shared" si="36"/>
        <v>-0.5782898942182978</v>
      </c>
      <c r="AQ54" s="85">
        <f t="shared" si="36"/>
        <v>-0.5787750552934392</v>
      </c>
      <c r="AR54" s="85">
        <f t="shared" si="36"/>
        <v>-0.57665932341289294</v>
      </c>
      <c r="AS54" s="85">
        <f t="shared" si="36"/>
        <v>-0.58590737778358704</v>
      </c>
      <c r="AT54" s="85">
        <f t="shared" si="36"/>
        <v>-0.54588069355459967</v>
      </c>
      <c r="AU54" s="85">
        <f t="shared" si="30"/>
        <v>-0.72802284326581379</v>
      </c>
      <c r="AW54" s="77">
        <v>2200</v>
      </c>
      <c r="AX54" s="77">
        <f t="shared" si="0"/>
        <v>-7.1023119096558776E-3</v>
      </c>
      <c r="AY54" s="77">
        <f t="shared" si="1"/>
        <v>-2.7128223824950164E-4</v>
      </c>
      <c r="AZ54" s="77">
        <f t="shared" si="2"/>
        <v>-6.8310296714063756E-3</v>
      </c>
      <c r="BA54" s="77">
        <f t="shared" si="3"/>
        <v>0.72766424856677858</v>
      </c>
      <c r="BB54" s="77">
        <f t="shared" si="4"/>
        <v>-0.7906366693073914</v>
      </c>
      <c r="BC54" s="77">
        <f t="shared" si="5"/>
        <v>0.10116725611455286</v>
      </c>
      <c r="BD54" s="77">
        <f t="shared" si="6"/>
        <v>5.0626815093102469E-2</v>
      </c>
      <c r="BE54" s="77">
        <f t="shared" si="35"/>
        <v>12.70026219963755</v>
      </c>
      <c r="BF54" s="77">
        <f t="shared" si="35"/>
        <v>12.700280677503727</v>
      </c>
      <c r="BG54" s="77">
        <f t="shared" si="35"/>
        <v>12.700212565373784</v>
      </c>
      <c r="BH54" s="77">
        <f t="shared" si="35"/>
        <v>12.700463639788534</v>
      </c>
      <c r="BI54" s="77">
        <f t="shared" si="35"/>
        <v>12.699538173167797</v>
      </c>
      <c r="BJ54" s="77">
        <f t="shared" si="35"/>
        <v>12.70295004083534</v>
      </c>
      <c r="BK54" s="77">
        <f t="shared" si="35"/>
        <v>12.690379296213592</v>
      </c>
      <c r="BL54" s="77">
        <f t="shared" si="8"/>
        <v>12.736808667067216</v>
      </c>
    </row>
    <row r="55" spans="1:64" s="77" customFormat="1" ht="12.95" customHeight="1" x14ac:dyDescent="0.2">
      <c r="A55" s="34" t="s">
        <v>116</v>
      </c>
      <c r="B55" s="40" t="s">
        <v>191</v>
      </c>
      <c r="C55" s="35">
        <v>42799.400999999998</v>
      </c>
      <c r="D55" s="35"/>
      <c r="E55" s="85">
        <f t="shared" si="12"/>
        <v>-2346.5078431045335</v>
      </c>
      <c r="F55" s="85">
        <f t="shared" si="13"/>
        <v>-2346.5</v>
      </c>
      <c r="G55" s="85">
        <f t="shared" si="37"/>
        <v>-3.2428500002424698E-2</v>
      </c>
      <c r="H55" s="85"/>
      <c r="I55" s="85">
        <f t="shared" si="34"/>
        <v>-3.2428500002424698E-2</v>
      </c>
      <c r="J55" s="85"/>
      <c r="K55" s="85"/>
      <c r="L55" s="85"/>
      <c r="M55" s="85"/>
      <c r="N55" s="85"/>
      <c r="O55" s="85"/>
      <c r="P55" s="85"/>
      <c r="Q55" s="132">
        <f t="shared" si="15"/>
        <v>27780.900999999998</v>
      </c>
      <c r="S55" s="9">
        <v>0.1</v>
      </c>
      <c r="T55" s="85"/>
      <c r="U55" s="85"/>
      <c r="V55" s="85"/>
      <c r="Z55" s="77">
        <f t="shared" si="16"/>
        <v>-2346.5</v>
      </c>
      <c r="AA55" s="85">
        <f t="shared" si="17"/>
        <v>2.440146363710633E-3</v>
      </c>
      <c r="AB55" s="85">
        <f t="shared" si="18"/>
        <v>-3.0347580508884621E-2</v>
      </c>
      <c r="AC55" s="85">
        <f t="shared" si="19"/>
        <v>-3.2428500002424698E-2</v>
      </c>
      <c r="AD55" s="85">
        <f t="shared" si="20"/>
        <v>-3.4868646366135334E-2</v>
      </c>
      <c r="AE55" s="85">
        <f t="shared" si="21"/>
        <v>1.2158224994066028E-4</v>
      </c>
      <c r="AF55" s="77">
        <f t="shared" si="22"/>
        <v>-3.2428500002424698E-2</v>
      </c>
      <c r="AG55" s="9"/>
      <c r="AH55" s="77">
        <f t="shared" si="23"/>
        <v>-2.0809194935400778E-3</v>
      </c>
      <c r="AI55" s="77">
        <f t="shared" si="24"/>
        <v>0.75245999178273537</v>
      </c>
      <c r="AJ55" s="77">
        <f t="shared" si="25"/>
        <v>-0.3612715409745198</v>
      </c>
      <c r="AK55" s="77">
        <f t="shared" si="26"/>
        <v>0.11685460371748783</v>
      </c>
      <c r="AL55" s="77">
        <f t="shared" si="27"/>
        <v>-0.44104969422149559</v>
      </c>
      <c r="AM55" s="77">
        <f t="shared" si="28"/>
        <v>-0.22417057868581247</v>
      </c>
      <c r="AN55" s="85">
        <f t="shared" si="36"/>
        <v>-0.57717113602685177</v>
      </c>
      <c r="AO55" s="85">
        <f t="shared" si="36"/>
        <v>-0.57719670588154226</v>
      </c>
      <c r="AP55" s="85">
        <f t="shared" si="36"/>
        <v>-0.5770852405471214</v>
      </c>
      <c r="AQ55" s="85">
        <f t="shared" si="36"/>
        <v>-0.57757120482799285</v>
      </c>
      <c r="AR55" s="85">
        <f t="shared" si="36"/>
        <v>-0.57545363186953913</v>
      </c>
      <c r="AS55" s="85">
        <f t="shared" si="36"/>
        <v>-0.58470241632784514</v>
      </c>
      <c r="AT55" s="85">
        <f t="shared" si="36"/>
        <v>-0.54470281823036182</v>
      </c>
      <c r="AU55" s="85">
        <f t="shared" si="30"/>
        <v>-0.7265422152132146</v>
      </c>
      <c r="AW55" s="77">
        <v>2300</v>
      </c>
      <c r="AX55" s="77">
        <f t="shared" si="0"/>
        <v>-8.1257956155184104E-3</v>
      </c>
      <c r="AY55" s="77">
        <f t="shared" si="1"/>
        <v>-3.809142212661901E-4</v>
      </c>
      <c r="AZ55" s="77">
        <f t="shared" si="2"/>
        <v>-7.7448813942522197E-3</v>
      </c>
      <c r="BA55" s="77">
        <f t="shared" si="3"/>
        <v>0.73687054369616889</v>
      </c>
      <c r="BB55" s="77">
        <f t="shared" si="4"/>
        <v>-0.88660765474645531</v>
      </c>
      <c r="BC55" s="77">
        <f t="shared" si="5"/>
        <v>0.27927748934706448</v>
      </c>
      <c r="BD55" s="77">
        <f t="shared" si="6"/>
        <v>0.14055348424899455</v>
      </c>
      <c r="BE55" s="77">
        <f t="shared" si="35"/>
        <v>12.93443332860538</v>
      </c>
      <c r="BF55" s="77">
        <f t="shared" si="35"/>
        <v>12.934467064193047</v>
      </c>
      <c r="BG55" s="77">
        <f t="shared" si="35"/>
        <v>12.934334977783951</v>
      </c>
      <c r="BH55" s="77">
        <f t="shared" si="35"/>
        <v>12.934852179845727</v>
      </c>
      <c r="BI55" s="77">
        <f t="shared" si="35"/>
        <v>12.932827593590865</v>
      </c>
      <c r="BJ55" s="77">
        <f t="shared" si="35"/>
        <v>12.940761910984202</v>
      </c>
      <c r="BK55" s="77">
        <f t="shared" si="35"/>
        <v>12.909802662892842</v>
      </c>
      <c r="BL55" s="77">
        <f t="shared" si="8"/>
        <v>13.032934277586968</v>
      </c>
    </row>
    <row r="56" spans="1:64" s="77" customFormat="1" ht="12.95" customHeight="1" x14ac:dyDescent="0.2">
      <c r="A56" s="34" t="s">
        <v>114</v>
      </c>
      <c r="B56" s="40"/>
      <c r="C56" s="35">
        <v>42826.281999999999</v>
      </c>
      <c r="D56" s="35"/>
      <c r="E56" s="85">
        <f t="shared" si="12"/>
        <v>-2340.0064479444577</v>
      </c>
      <c r="F56" s="85">
        <f t="shared" si="13"/>
        <v>-2340</v>
      </c>
      <c r="G56" s="85">
        <f t="shared" si="37"/>
        <v>-2.666000000317581E-2</v>
      </c>
      <c r="H56" s="85"/>
      <c r="I56" s="85">
        <f t="shared" si="34"/>
        <v>-2.666000000317581E-2</v>
      </c>
      <c r="J56" s="85"/>
      <c r="K56" s="85"/>
      <c r="L56" s="85"/>
      <c r="M56" s="85"/>
      <c r="N56" s="85"/>
      <c r="O56" s="85"/>
      <c r="P56" s="85"/>
      <c r="Q56" s="132">
        <f t="shared" si="15"/>
        <v>27807.781999999999</v>
      </c>
      <c r="S56" s="9">
        <v>0.1</v>
      </c>
      <c r="T56" s="85"/>
      <c r="U56" s="85"/>
      <c r="V56" s="85"/>
      <c r="Z56" s="77">
        <f t="shared" si="16"/>
        <v>-2340</v>
      </c>
      <c r="AA56" s="85">
        <f t="shared" si="17"/>
        <v>2.3078884008436691E-3</v>
      </c>
      <c r="AB56" s="85">
        <f t="shared" si="18"/>
        <v>-2.4453405725637652E-2</v>
      </c>
      <c r="AC56" s="85">
        <f t="shared" si="19"/>
        <v>-2.666000000317581E-2</v>
      </c>
      <c r="AD56" s="85">
        <f t="shared" si="20"/>
        <v>-2.8967888404019478E-2</v>
      </c>
      <c r="AE56" s="85">
        <f t="shared" si="21"/>
        <v>8.3913855858772614E-5</v>
      </c>
      <c r="AF56" s="77">
        <f t="shared" si="22"/>
        <v>-2.666000000317581E-2</v>
      </c>
      <c r="AG56" s="9"/>
      <c r="AH56" s="77">
        <f t="shared" si="23"/>
        <v>-2.2065942775381583E-3</v>
      </c>
      <c r="AI56" s="77">
        <f t="shared" si="24"/>
        <v>0.75104986581144639</v>
      </c>
      <c r="AJ56" s="77">
        <f t="shared" si="25"/>
        <v>-0.37264450016729539</v>
      </c>
      <c r="AK56" s="77">
        <f t="shared" si="26"/>
        <v>0.11381952717207934</v>
      </c>
      <c r="AL56" s="77">
        <f t="shared" si="27"/>
        <v>-0.42882371638011019</v>
      </c>
      <c r="AM56" s="77">
        <f t="shared" si="28"/>
        <v>-0.21775910322215367</v>
      </c>
      <c r="AN56" s="85">
        <f t="shared" si="36"/>
        <v>-0.56152899183445348</v>
      </c>
      <c r="AO56" s="85">
        <f t="shared" si="36"/>
        <v>-0.56155561120900044</v>
      </c>
      <c r="AP56" s="85">
        <f t="shared" si="36"/>
        <v>-0.56144072673747736</v>
      </c>
      <c r="AQ56" s="85">
        <f t="shared" si="36"/>
        <v>-0.56193660705605153</v>
      </c>
      <c r="AR56" s="85">
        <f t="shared" si="36"/>
        <v>-0.55979732463974774</v>
      </c>
      <c r="AS56" s="85">
        <f t="shared" si="36"/>
        <v>-0.56904717210711431</v>
      </c>
      <c r="AT56" s="85">
        <f t="shared" si="36"/>
        <v>-0.52942647238990181</v>
      </c>
      <c r="AU56" s="85">
        <f t="shared" si="30"/>
        <v>-0.7072940505294314</v>
      </c>
      <c r="AW56" s="77">
        <v>2400</v>
      </c>
      <c r="AX56" s="77">
        <f t="shared" si="0"/>
        <v>-8.7316621236455446E-3</v>
      </c>
      <c r="AY56" s="77">
        <f t="shared" si="1"/>
        <v>-4.9072804302692226E-4</v>
      </c>
      <c r="AZ56" s="77">
        <f t="shared" si="2"/>
        <v>-8.240934080618623E-3</v>
      </c>
      <c r="BA56" s="77">
        <f t="shared" si="3"/>
        <v>0.755223526311113</v>
      </c>
      <c r="BB56" s="77">
        <f t="shared" si="4"/>
        <v>-0.95651708090088938</v>
      </c>
      <c r="BC56" s="77">
        <f t="shared" si="5"/>
        <v>0.46413656593839681</v>
      </c>
      <c r="BD56" s="77">
        <f t="shared" si="6"/>
        <v>0.23632609518872483</v>
      </c>
      <c r="BE56" s="77">
        <f t="shared" si="35"/>
        <v>13.172998087065254</v>
      </c>
      <c r="BF56" s="77">
        <f t="shared" si="35"/>
        <v>13.173021594181149</v>
      </c>
      <c r="BG56" s="77">
        <f t="shared" si="35"/>
        <v>13.172917071063628</v>
      </c>
      <c r="BH56" s="77">
        <f t="shared" si="35"/>
        <v>13.173381885556076</v>
      </c>
      <c r="BI56" s="77">
        <f t="shared" si="35"/>
        <v>13.171316001626039</v>
      </c>
      <c r="BJ56" s="77">
        <f t="shared" si="35"/>
        <v>13.180520750231292</v>
      </c>
      <c r="BK56" s="77">
        <f t="shared" si="35"/>
        <v>13.139944814821702</v>
      </c>
      <c r="BL56" s="77">
        <f t="shared" si="8"/>
        <v>13.329059888106716</v>
      </c>
    </row>
    <row r="57" spans="1:64" s="77" customFormat="1" ht="12.95" customHeight="1" x14ac:dyDescent="0.2">
      <c r="A57" s="34" t="s">
        <v>114</v>
      </c>
      <c r="B57" s="40"/>
      <c r="C57" s="35">
        <v>42826.296000000002</v>
      </c>
      <c r="D57" s="35"/>
      <c r="E57" s="85">
        <f t="shared" si="12"/>
        <v>-2340.0030619271124</v>
      </c>
      <c r="F57" s="85">
        <f t="shared" si="13"/>
        <v>-2340</v>
      </c>
      <c r="G57" s="85">
        <f t="shared" si="37"/>
        <v>-1.2660000000323635E-2</v>
      </c>
      <c r="H57" s="85"/>
      <c r="I57" s="85">
        <f t="shared" si="34"/>
        <v>-1.2660000000323635E-2</v>
      </c>
      <c r="J57" s="85"/>
      <c r="K57" s="85"/>
      <c r="L57" s="85"/>
      <c r="M57" s="85"/>
      <c r="N57" s="85"/>
      <c r="O57" s="85"/>
      <c r="P57" s="85"/>
      <c r="Q57" s="132">
        <f t="shared" si="15"/>
        <v>27807.796000000002</v>
      </c>
      <c r="S57" s="9">
        <v>0.1</v>
      </c>
      <c r="T57" s="85"/>
      <c r="U57" s="85"/>
      <c r="V57" s="85"/>
      <c r="Z57" s="77">
        <f t="shared" si="16"/>
        <v>-2340</v>
      </c>
      <c r="AA57" s="85">
        <f t="shared" si="17"/>
        <v>2.3078884008436691E-3</v>
      </c>
      <c r="AB57" s="85">
        <f t="shared" si="18"/>
        <v>-1.0453405722785476E-2</v>
      </c>
      <c r="AC57" s="85">
        <f t="shared" si="19"/>
        <v>-1.2660000000323635E-2</v>
      </c>
      <c r="AD57" s="85">
        <f t="shared" si="20"/>
        <v>-1.4967888401167303E-2</v>
      </c>
      <c r="AE57" s="85">
        <f t="shared" si="21"/>
        <v>2.2403768318979872E-5</v>
      </c>
      <c r="AF57" s="77">
        <f t="shared" si="22"/>
        <v>-1.2660000000323635E-2</v>
      </c>
      <c r="AG57" s="9"/>
      <c r="AH57" s="77">
        <f t="shared" si="23"/>
        <v>-2.2065942775381583E-3</v>
      </c>
      <c r="AI57" s="77">
        <f t="shared" si="24"/>
        <v>0.75104986581144639</v>
      </c>
      <c r="AJ57" s="77">
        <f t="shared" si="25"/>
        <v>-0.37264450016729539</v>
      </c>
      <c r="AK57" s="77">
        <f t="shared" si="26"/>
        <v>0.11381952717207934</v>
      </c>
      <c r="AL57" s="77">
        <f t="shared" si="27"/>
        <v>-0.42882371638011019</v>
      </c>
      <c r="AM57" s="77">
        <f t="shared" si="28"/>
        <v>-0.21775910322215367</v>
      </c>
      <c r="AN57" s="85">
        <f t="shared" si="36"/>
        <v>-0.56152899183445348</v>
      </c>
      <c r="AO57" s="85">
        <f t="shared" si="36"/>
        <v>-0.56155561120900044</v>
      </c>
      <c r="AP57" s="85">
        <f t="shared" si="36"/>
        <v>-0.56144072673747736</v>
      </c>
      <c r="AQ57" s="85">
        <f t="shared" si="36"/>
        <v>-0.56193660705605153</v>
      </c>
      <c r="AR57" s="85">
        <f t="shared" si="36"/>
        <v>-0.55979732463974774</v>
      </c>
      <c r="AS57" s="85">
        <f t="shared" si="36"/>
        <v>-0.56904717210711431</v>
      </c>
      <c r="AT57" s="85">
        <f t="shared" si="36"/>
        <v>-0.52942647238990181</v>
      </c>
      <c r="AU57" s="85">
        <f t="shared" si="30"/>
        <v>-0.7072940505294314</v>
      </c>
      <c r="AW57" s="77">
        <v>2500</v>
      </c>
      <c r="AX57" s="77">
        <f t="shared" si="0"/>
        <v>-8.8641881150194318E-3</v>
      </c>
      <c r="AY57" s="77">
        <f t="shared" si="1"/>
        <v>-6.0072370353169812E-4</v>
      </c>
      <c r="AZ57" s="77">
        <f t="shared" si="2"/>
        <v>-8.2634644114877344E-3</v>
      </c>
      <c r="BA57" s="77">
        <f t="shared" si="3"/>
        <v>0.78388414600716771</v>
      </c>
      <c r="BB57" s="77">
        <f t="shared" si="4"/>
        <v>-0.99507146313437567</v>
      </c>
      <c r="BC57" s="77">
        <f t="shared" si="5"/>
        <v>0.6607918397833229</v>
      </c>
      <c r="BD57" s="77">
        <f t="shared" si="6"/>
        <v>0.34296729806612597</v>
      </c>
      <c r="BE57" s="77">
        <f t="shared" si="35"/>
        <v>13.419049005756797</v>
      </c>
      <c r="BF57" s="77">
        <f t="shared" si="35"/>
        <v>13.419056387441094</v>
      </c>
      <c r="BG57" s="77">
        <f t="shared" si="35"/>
        <v>13.41901540357828</v>
      </c>
      <c r="BH57" s="77">
        <f t="shared" si="35"/>
        <v>13.419242974457124</v>
      </c>
      <c r="BI57" s="77">
        <f t="shared" si="35"/>
        <v>13.417980090914691</v>
      </c>
      <c r="BJ57" s="77">
        <f t="shared" si="35"/>
        <v>13.425011580579957</v>
      </c>
      <c r="BK57" s="77">
        <f t="shared" si="35"/>
        <v>13.386549707558778</v>
      </c>
      <c r="BL57" s="77">
        <f t="shared" si="8"/>
        <v>13.625185498626465</v>
      </c>
    </row>
    <row r="58" spans="1:64" s="77" customFormat="1" ht="12.95" customHeight="1" x14ac:dyDescent="0.2">
      <c r="A58" s="34" t="s">
        <v>116</v>
      </c>
      <c r="B58" s="40" t="s">
        <v>191</v>
      </c>
      <c r="C58" s="35">
        <v>42832.451999999997</v>
      </c>
      <c r="D58" s="35"/>
      <c r="E58" s="85">
        <f t="shared" si="12"/>
        <v>-2338.5141817290028</v>
      </c>
      <c r="F58" s="85">
        <f t="shared" si="13"/>
        <v>-2338.5</v>
      </c>
      <c r="G58" s="85">
        <f t="shared" si="37"/>
        <v>-5.8636500005377457E-2</v>
      </c>
      <c r="H58" s="85"/>
      <c r="I58" s="85">
        <f t="shared" si="34"/>
        <v>-5.8636500005377457E-2</v>
      </c>
      <c r="J58" s="85"/>
      <c r="K58" s="85"/>
      <c r="L58" s="85"/>
      <c r="M58" s="85"/>
      <c r="N58" s="85"/>
      <c r="O58" s="85"/>
      <c r="P58" s="85"/>
      <c r="Q58" s="132">
        <f t="shared" si="15"/>
        <v>27813.951999999997</v>
      </c>
      <c r="S58" s="9">
        <v>0.1</v>
      </c>
      <c r="T58" s="85"/>
      <c r="U58" s="85"/>
      <c r="V58" s="85"/>
      <c r="Z58" s="77">
        <f t="shared" si="16"/>
        <v>-2338.5</v>
      </c>
      <c r="AA58" s="85">
        <f t="shared" si="17"/>
        <v>2.2774759128779778E-3</v>
      </c>
      <c r="AB58" s="85">
        <f t="shared" si="18"/>
        <v>-5.6401012544100439E-2</v>
      </c>
      <c r="AC58" s="85">
        <f t="shared" si="19"/>
        <v>-5.8636500005377457E-2</v>
      </c>
      <c r="AD58" s="85">
        <f t="shared" si="20"/>
        <v>-6.0913975918255432E-2</v>
      </c>
      <c r="AE58" s="85">
        <f t="shared" si="21"/>
        <v>3.710512462169803E-4</v>
      </c>
      <c r="AF58" s="77">
        <f t="shared" si="22"/>
        <v>-5.8636500005377457E-2</v>
      </c>
      <c r="AG58" s="9"/>
      <c r="AH58" s="77">
        <f t="shared" si="23"/>
        <v>-2.2354874612770148E-3</v>
      </c>
      <c r="AI58" s="77">
        <f t="shared" si="24"/>
        <v>0.75073046014757572</v>
      </c>
      <c r="AJ58" s="77">
        <f t="shared" si="25"/>
        <v>-0.37525518961042131</v>
      </c>
      <c r="AK58" s="77">
        <f t="shared" si="26"/>
        <v>0.11311830347001872</v>
      </c>
      <c r="AL58" s="77">
        <f t="shared" si="27"/>
        <v>-0.42600880048830608</v>
      </c>
      <c r="AM58" s="77">
        <f t="shared" si="28"/>
        <v>-0.21628535570086099</v>
      </c>
      <c r="AN58" s="85">
        <f t="shared" si="36"/>
        <v>-0.55792340332720025</v>
      </c>
      <c r="AO58" s="85">
        <f t="shared" si="36"/>
        <v>-0.55795025896041162</v>
      </c>
      <c r="AP58" s="85">
        <f t="shared" si="36"/>
        <v>-0.55783461638034326</v>
      </c>
      <c r="AQ58" s="85">
        <f t="shared" si="36"/>
        <v>-0.55833264233644664</v>
      </c>
      <c r="AR58" s="85">
        <f t="shared" si="36"/>
        <v>-0.55618894545179565</v>
      </c>
      <c r="AS58" s="85">
        <f t="shared" si="36"/>
        <v>-0.56543680736950286</v>
      </c>
      <c r="AT58" s="85">
        <f t="shared" si="36"/>
        <v>-0.52591057396860796</v>
      </c>
      <c r="AU58" s="85">
        <f t="shared" si="30"/>
        <v>-0.70285216637163472</v>
      </c>
      <c r="AW58" s="77">
        <v>2600</v>
      </c>
      <c r="AX58" s="77">
        <f t="shared" si="0"/>
        <v>-8.4664511551525209E-3</v>
      </c>
      <c r="AY58" s="77">
        <f t="shared" si="1"/>
        <v>-7.1090120278051764E-4</v>
      </c>
      <c r="AZ58" s="77">
        <f t="shared" si="2"/>
        <v>-7.7555499523720029E-3</v>
      </c>
      <c r="BA58" s="77">
        <f t="shared" si="3"/>
        <v>0.82464902950333163</v>
      </c>
      <c r="BB58" s="77">
        <f t="shared" si="4"/>
        <v>-0.99334649423830468</v>
      </c>
      <c r="BC58" s="77">
        <f t="shared" si="5"/>
        <v>0.875535535252288</v>
      </c>
      <c r="BD58" s="77">
        <f t="shared" si="6"/>
        <v>0.46805641385639563</v>
      </c>
      <c r="BE58" s="77">
        <f t="shared" si="35"/>
        <v>13.676153095153959</v>
      </c>
      <c r="BF58" s="77">
        <f t="shared" si="35"/>
        <v>13.676153775911454</v>
      </c>
      <c r="BG58" s="77">
        <f t="shared" si="35"/>
        <v>13.676148185550131</v>
      </c>
      <c r="BH58" s="77">
        <f t="shared" si="35"/>
        <v>13.676194095302824</v>
      </c>
      <c r="BI58" s="77">
        <f t="shared" si="35"/>
        <v>13.675817195981335</v>
      </c>
      <c r="BJ58" s="77">
        <f t="shared" si="35"/>
        <v>13.678919891536438</v>
      </c>
      <c r="BK58" s="77">
        <f t="shared" si="35"/>
        <v>13.653928191251195</v>
      </c>
      <c r="BL58" s="77">
        <f t="shared" si="8"/>
        <v>13.921311109146217</v>
      </c>
    </row>
    <row r="59" spans="1:64" s="77" customFormat="1" ht="12.95" customHeight="1" x14ac:dyDescent="0.2">
      <c r="A59" s="34" t="s">
        <v>116</v>
      </c>
      <c r="B59" s="40"/>
      <c r="C59" s="35">
        <v>42859.360999999997</v>
      </c>
      <c r="D59" s="35"/>
      <c r="E59" s="85">
        <f t="shared" si="12"/>
        <v>-2332.0060145342381</v>
      </c>
      <c r="F59" s="85">
        <f t="shared" si="13"/>
        <v>-2332</v>
      </c>
      <c r="G59" s="85">
        <f t="shared" si="37"/>
        <v>-2.4868000000424217E-2</v>
      </c>
      <c r="H59" s="85"/>
      <c r="I59" s="85">
        <f t="shared" si="34"/>
        <v>-2.4868000000424217E-2</v>
      </c>
      <c r="J59" s="85"/>
      <c r="K59" s="85"/>
      <c r="L59" s="85"/>
      <c r="M59" s="85"/>
      <c r="N59" s="85"/>
      <c r="O59" s="85"/>
      <c r="P59" s="85"/>
      <c r="Q59" s="132">
        <f t="shared" si="15"/>
        <v>27840.860999999997</v>
      </c>
      <c r="S59" s="9">
        <v>0.1</v>
      </c>
      <c r="T59" s="85"/>
      <c r="U59" s="85"/>
      <c r="V59" s="85"/>
      <c r="Z59" s="77">
        <f t="shared" si="16"/>
        <v>-2332</v>
      </c>
      <c r="AA59" s="85">
        <f t="shared" si="17"/>
        <v>2.146168383320502E-3</v>
      </c>
      <c r="AB59" s="85">
        <f t="shared" si="18"/>
        <v>-2.250778913402008E-2</v>
      </c>
      <c r="AC59" s="85">
        <f t="shared" si="19"/>
        <v>-2.4868000000424217E-2</v>
      </c>
      <c r="AD59" s="85">
        <f t="shared" si="20"/>
        <v>-2.7014168383744718E-2</v>
      </c>
      <c r="AE59" s="85">
        <f t="shared" si="21"/>
        <v>7.2976529346531276E-5</v>
      </c>
      <c r="AF59" s="77">
        <f t="shared" si="22"/>
        <v>-2.4868000000424217E-2</v>
      </c>
      <c r="AG59" s="9"/>
      <c r="AH59" s="77">
        <f t="shared" si="23"/>
        <v>-2.360210866404137E-3</v>
      </c>
      <c r="AI59" s="77">
        <f t="shared" si="24"/>
        <v>0.74937223496761862</v>
      </c>
      <c r="AJ59" s="77">
        <f t="shared" si="25"/>
        <v>-0.38650833293647591</v>
      </c>
      <c r="AK59" s="77">
        <f t="shared" si="26"/>
        <v>0.11007623482408921</v>
      </c>
      <c r="AL59" s="77">
        <f t="shared" si="27"/>
        <v>-0.41383817637888687</v>
      </c>
      <c r="AM59" s="77">
        <f t="shared" si="28"/>
        <v>-0.20992367116536739</v>
      </c>
      <c r="AN59" s="85">
        <f t="shared" si="36"/>
        <v>-0.54231671311004126</v>
      </c>
      <c r="AO59" s="85">
        <f t="shared" si="36"/>
        <v>-0.54234456332038017</v>
      </c>
      <c r="AP59" s="85">
        <f t="shared" si="36"/>
        <v>-0.5422257803470435</v>
      </c>
      <c r="AQ59" s="85">
        <f t="shared" si="36"/>
        <v>-0.54273245674256221</v>
      </c>
      <c r="AR59" s="85">
        <f t="shared" si="36"/>
        <v>-0.54057227150103815</v>
      </c>
      <c r="AS59" s="85">
        <f t="shared" si="36"/>
        <v>-0.54980181253196303</v>
      </c>
      <c r="AT59" s="85">
        <f t="shared" si="36"/>
        <v>-0.51071511989726592</v>
      </c>
      <c r="AU59" s="85">
        <f t="shared" si="30"/>
        <v>-0.68360400168785063</v>
      </c>
      <c r="AW59" s="77">
        <v>2700</v>
      </c>
      <c r="AX59" s="77">
        <f t="shared" si="0"/>
        <v>-7.483709430450145E-3</v>
      </c>
      <c r="AY59" s="77">
        <f t="shared" si="1"/>
        <v>-8.2126054077338081E-4</v>
      </c>
      <c r="AZ59" s="77">
        <f t="shared" si="2"/>
        <v>-6.6624488896767642E-3</v>
      </c>
      <c r="BA59" s="77">
        <f t="shared" si="3"/>
        <v>0.87990856228939562</v>
      </c>
      <c r="BB59" s="77">
        <f t="shared" si="4"/>
        <v>-0.9371190981241182</v>
      </c>
      <c r="BC59" s="77">
        <f t="shared" si="5"/>
        <v>1.116629643060308</v>
      </c>
      <c r="BD59" s="77">
        <f t="shared" si="6"/>
        <v>0.6246044461129534</v>
      </c>
      <c r="BE59" s="77">
        <f t="shared" si="35"/>
        <v>13.948555879499299</v>
      </c>
      <c r="BF59" s="77">
        <f t="shared" si="35"/>
        <v>13.94855588100155</v>
      </c>
      <c r="BG59" s="77">
        <f t="shared" si="35"/>
        <v>13.948555851731564</v>
      </c>
      <c r="BH59" s="77">
        <f t="shared" si="35"/>
        <v>13.948556422031086</v>
      </c>
      <c r="BI59" s="77">
        <f t="shared" si="35"/>
        <v>13.948545310561004</v>
      </c>
      <c r="BJ59" s="77">
        <f t="shared" si="35"/>
        <v>13.948761918251101</v>
      </c>
      <c r="BK59" s="77">
        <f t="shared" si="35"/>
        <v>13.944582744890802</v>
      </c>
      <c r="BL59" s="77">
        <f t="shared" si="8"/>
        <v>14.217436719665965</v>
      </c>
    </row>
    <row r="60" spans="1:64" s="77" customFormat="1" ht="12.95" customHeight="1" x14ac:dyDescent="0.2">
      <c r="A60" s="34" t="s">
        <v>116</v>
      </c>
      <c r="B60" s="40" t="s">
        <v>191</v>
      </c>
      <c r="C60" s="35">
        <v>42890.34</v>
      </c>
      <c r="D60" s="35"/>
      <c r="E60" s="85">
        <f t="shared" si="12"/>
        <v>-2324.5134837257133</v>
      </c>
      <c r="F60" s="85">
        <f t="shared" si="13"/>
        <v>-2324.5</v>
      </c>
      <c r="G60" s="85">
        <f t="shared" si="37"/>
        <v>-5.5750500003341585E-2</v>
      </c>
      <c r="H60" s="85"/>
      <c r="I60" s="85">
        <f t="shared" si="34"/>
        <v>-5.5750500003341585E-2</v>
      </c>
      <c r="J60" s="85"/>
      <c r="K60" s="85"/>
      <c r="L60" s="85"/>
      <c r="M60" s="85"/>
      <c r="N60" s="85"/>
      <c r="O60" s="85"/>
      <c r="P60" s="85"/>
      <c r="Q60" s="132">
        <f t="shared" si="15"/>
        <v>27871.839999999997</v>
      </c>
      <c r="S60" s="9">
        <v>0.1</v>
      </c>
      <c r="T60" s="85"/>
      <c r="U60" s="85"/>
      <c r="V60" s="85"/>
      <c r="Z60" s="77">
        <f t="shared" si="16"/>
        <v>-2324.5</v>
      </c>
      <c r="AA60" s="85">
        <f t="shared" si="17"/>
        <v>1.9956488262941204E-3</v>
      </c>
      <c r="AB60" s="85">
        <f t="shared" si="18"/>
        <v>-5.324736760121488E-2</v>
      </c>
      <c r="AC60" s="85">
        <f t="shared" si="19"/>
        <v>-5.5750500003341585E-2</v>
      </c>
      <c r="AD60" s="85">
        <f t="shared" si="20"/>
        <v>-5.7746148829635705E-2</v>
      </c>
      <c r="AE60" s="85">
        <f t="shared" si="21"/>
        <v>3.3346177046544373E-4</v>
      </c>
      <c r="AF60" s="77">
        <f t="shared" si="22"/>
        <v>-5.5750500003341585E-2</v>
      </c>
      <c r="AG60" s="9"/>
      <c r="AH60" s="77">
        <f t="shared" si="23"/>
        <v>-2.5031324021267073E-3</v>
      </c>
      <c r="AI60" s="77">
        <f t="shared" si="24"/>
        <v>0.74785692676499027</v>
      </c>
      <c r="AJ60" s="77">
        <f t="shared" si="25"/>
        <v>-0.39937216302430428</v>
      </c>
      <c r="AK60" s="77">
        <f t="shared" si="26"/>
        <v>0.10655948900862415</v>
      </c>
      <c r="AL60" s="77">
        <f t="shared" si="27"/>
        <v>-0.39984894631313145</v>
      </c>
      <c r="AM60" s="77">
        <f t="shared" si="28"/>
        <v>-0.20263140636830507</v>
      </c>
      <c r="AN60" s="85">
        <f t="shared" si="36"/>
        <v>-0.52434352545681628</v>
      </c>
      <c r="AO60" s="85">
        <f t="shared" si="36"/>
        <v>-0.52437245679384126</v>
      </c>
      <c r="AP60" s="85">
        <f t="shared" si="36"/>
        <v>-0.52425036519378687</v>
      </c>
      <c r="AQ60" s="85">
        <f t="shared" si="36"/>
        <v>-0.52476565607671943</v>
      </c>
      <c r="AR60" s="85">
        <f t="shared" si="36"/>
        <v>-0.52259189877980461</v>
      </c>
      <c r="AS60" s="85">
        <f t="shared" si="36"/>
        <v>-0.53178060323506382</v>
      </c>
      <c r="AT60" s="85">
        <f t="shared" si="36"/>
        <v>-0.49326139795850832</v>
      </c>
      <c r="AU60" s="85">
        <f t="shared" si="30"/>
        <v>-0.66139458089886993</v>
      </c>
      <c r="AW60" s="77">
        <v>2800</v>
      </c>
      <c r="AX60" s="77">
        <f t="shared" si="0"/>
        <v>-5.8747674478347956E-3</v>
      </c>
      <c r="AY60" s="77">
        <f t="shared" si="1"/>
        <v>-9.3180171751028773E-4</v>
      </c>
      <c r="AZ60" s="77">
        <f t="shared" si="2"/>
        <v>-4.942965730324508E-3</v>
      </c>
      <c r="BA60" s="77">
        <f t="shared" si="3"/>
        <v>0.95216386418199261</v>
      </c>
      <c r="BB60" s="77">
        <f t="shared" si="4"/>
        <v>-0.8050564220644183</v>
      </c>
      <c r="BC60" s="77">
        <f t="shared" si="5"/>
        <v>1.3951412080970009</v>
      </c>
      <c r="BD60" s="77">
        <f t="shared" si="6"/>
        <v>0.83814392269550431</v>
      </c>
      <c r="BE60" s="77">
        <f t="shared" si="35"/>
        <v>14.241310054586258</v>
      </c>
      <c r="BF60" s="77">
        <f t="shared" si="35"/>
        <v>14.241310054934768</v>
      </c>
      <c r="BG60" s="77">
        <f t="shared" si="35"/>
        <v>14.241310067182106</v>
      </c>
      <c r="BH60" s="77">
        <f t="shared" si="35"/>
        <v>14.241310497574471</v>
      </c>
      <c r="BI60" s="77">
        <f t="shared" si="35"/>
        <v>14.241325621173356</v>
      </c>
      <c r="BJ60" s="77">
        <f t="shared" si="35"/>
        <v>14.241855668573848</v>
      </c>
      <c r="BK60" s="77">
        <f t="shared" si="35"/>
        <v>14.25898963189649</v>
      </c>
      <c r="BL60" s="77">
        <f t="shared" si="8"/>
        <v>14.513562330185717</v>
      </c>
    </row>
    <row r="61" spans="1:64" s="77" customFormat="1" ht="12.95" customHeight="1" x14ac:dyDescent="0.2">
      <c r="A61" s="34" t="s">
        <v>120</v>
      </c>
      <c r="B61" s="40" t="s">
        <v>191</v>
      </c>
      <c r="C61" s="35">
        <v>43105.360999999997</v>
      </c>
      <c r="D61" s="35"/>
      <c r="E61" s="85">
        <f t="shared" si="12"/>
        <v>-2272.508852621419</v>
      </c>
      <c r="F61" s="85">
        <f t="shared" si="13"/>
        <v>-2272.5</v>
      </c>
      <c r="G61" s="85">
        <f t="shared" si="37"/>
        <v>-3.6602500003937166E-2</v>
      </c>
      <c r="H61" s="85"/>
      <c r="I61" s="85">
        <f t="shared" si="34"/>
        <v>-3.6602500003937166E-2</v>
      </c>
      <c r="J61" s="85"/>
      <c r="K61" s="85"/>
      <c r="L61" s="85"/>
      <c r="M61" s="85"/>
      <c r="N61" s="85"/>
      <c r="O61" s="85"/>
      <c r="P61" s="85"/>
      <c r="Q61" s="132">
        <f t="shared" si="15"/>
        <v>28086.860999999997</v>
      </c>
      <c r="S61" s="9">
        <v>0.1</v>
      </c>
      <c r="T61" s="85"/>
      <c r="U61" s="85"/>
      <c r="V61" s="85"/>
      <c r="Z61" s="77">
        <f t="shared" si="16"/>
        <v>-2272.5</v>
      </c>
      <c r="AA61" s="85">
        <f t="shared" si="17"/>
        <v>9.8362811306658806E-4</v>
      </c>
      <c r="AB61" s="85">
        <f t="shared" si="18"/>
        <v>-3.3140054633409737E-2</v>
      </c>
      <c r="AC61" s="85">
        <f t="shared" si="19"/>
        <v>-3.6602500003937166E-2</v>
      </c>
      <c r="AD61" s="85">
        <f t="shared" si="20"/>
        <v>-3.7586128117003757E-2</v>
      </c>
      <c r="AE61" s="85">
        <f t="shared" si="21"/>
        <v>1.4127170268278205E-4</v>
      </c>
      <c r="AF61" s="77">
        <f t="shared" si="22"/>
        <v>-3.6602500003937166E-2</v>
      </c>
      <c r="AG61" s="9"/>
      <c r="AH61" s="77">
        <f t="shared" si="23"/>
        <v>-3.4624453705274301E-3</v>
      </c>
      <c r="AI61" s="77">
        <f t="shared" si="24"/>
        <v>0.73883841432363195</v>
      </c>
      <c r="AJ61" s="77">
        <f t="shared" si="25"/>
        <v>-0.48504169191033764</v>
      </c>
      <c r="AK61" s="77">
        <f t="shared" si="26"/>
        <v>8.2010244757466919E-2</v>
      </c>
      <c r="AL61" s="77">
        <f t="shared" si="27"/>
        <v>-0.3042700257178087</v>
      </c>
      <c r="AM61" s="77">
        <f t="shared" si="28"/>
        <v>-0.15331970676995557</v>
      </c>
      <c r="AN61" s="85">
        <f t="shared" ref="AN61:AT70" si="38">$AU61+$AB$7*SIN(AO61)</f>
        <v>-0.40064150463699666</v>
      </c>
      <c r="AO61" s="85">
        <f t="shared" si="38"/>
        <v>-0.40067508905842203</v>
      </c>
      <c r="AP61" s="85">
        <f t="shared" si="38"/>
        <v>-0.40054185036062384</v>
      </c>
      <c r="AQ61" s="85">
        <f t="shared" si="38"/>
        <v>-0.40107048944060347</v>
      </c>
      <c r="AR61" s="85">
        <f t="shared" si="38"/>
        <v>-0.39897375178358774</v>
      </c>
      <c r="AS61" s="85">
        <f t="shared" si="38"/>
        <v>-0.40730106001661315</v>
      </c>
      <c r="AT61" s="85">
        <f t="shared" si="38"/>
        <v>-0.37439726041514088</v>
      </c>
      <c r="AU61" s="85">
        <f t="shared" si="30"/>
        <v>-0.50740926342859982</v>
      </c>
      <c r="AW61" s="77">
        <v>2900</v>
      </c>
      <c r="AX61" s="77">
        <f t="shared" si="0"/>
        <v>-3.640879558211063E-3</v>
      </c>
      <c r="AY61" s="77">
        <f t="shared" si="1"/>
        <v>-1.0425247329912378E-3</v>
      </c>
      <c r="AZ61" s="77">
        <f t="shared" si="2"/>
        <v>-2.598354825219825E-3</v>
      </c>
      <c r="BA61" s="77">
        <f t="shared" si="3"/>
        <v>1.0421470013113476</v>
      </c>
      <c r="BB61" s="77">
        <f t="shared" si="4"/>
        <v>-0.56919845357366383</v>
      </c>
      <c r="BC61" s="77">
        <f t="shared" si="5"/>
        <v>1.7253811392364258</v>
      </c>
      <c r="BD61" s="77">
        <f t="shared" si="6"/>
        <v>1.1678964071933857</v>
      </c>
      <c r="BE61" s="77">
        <f t="shared" si="35"/>
        <v>14.560068145148822</v>
      </c>
      <c r="BF61" s="77">
        <f t="shared" si="35"/>
        <v>14.560068734029723</v>
      </c>
      <c r="BG61" s="77">
        <f t="shared" si="35"/>
        <v>14.560073975798455</v>
      </c>
      <c r="BH61" s="77">
        <f t="shared" si="35"/>
        <v>14.560120631336526</v>
      </c>
      <c r="BI61" s="77">
        <f t="shared" si="35"/>
        <v>14.560535686545064</v>
      </c>
      <c r="BJ61" s="77">
        <f t="shared" si="35"/>
        <v>14.564211401012555</v>
      </c>
      <c r="BK61" s="77">
        <f t="shared" si="35"/>
        <v>14.595557440694314</v>
      </c>
      <c r="BL61" s="77">
        <f t="shared" si="8"/>
        <v>14.809687940705466</v>
      </c>
    </row>
    <row r="62" spans="1:64" s="77" customFormat="1" ht="12.95" customHeight="1" x14ac:dyDescent="0.2">
      <c r="A62" s="34" t="s">
        <v>120</v>
      </c>
      <c r="B62" s="40"/>
      <c r="C62" s="35">
        <v>43107.428999999996</v>
      </c>
      <c r="D62" s="35"/>
      <c r="E62" s="85">
        <f t="shared" si="12"/>
        <v>-2272.008689487941</v>
      </c>
      <c r="F62" s="85">
        <f t="shared" si="13"/>
        <v>-2272</v>
      </c>
      <c r="G62" s="85">
        <f t="shared" si="37"/>
        <v>-3.5928000004787464E-2</v>
      </c>
      <c r="H62" s="85"/>
      <c r="I62" s="85">
        <f t="shared" si="34"/>
        <v>-3.5928000004787464E-2</v>
      </c>
      <c r="J62" s="85"/>
      <c r="K62" s="85"/>
      <c r="L62" s="85"/>
      <c r="M62" s="85"/>
      <c r="N62" s="85"/>
      <c r="O62" s="85"/>
      <c r="P62" s="85"/>
      <c r="Q62" s="132">
        <f t="shared" si="15"/>
        <v>28088.928999999996</v>
      </c>
      <c r="S62" s="9">
        <v>0.1</v>
      </c>
      <c r="T62" s="85"/>
      <c r="U62" s="85"/>
      <c r="V62" s="85"/>
      <c r="Z62" s="77">
        <f t="shared" si="16"/>
        <v>-2272</v>
      </c>
      <c r="AA62" s="85">
        <f t="shared" si="17"/>
        <v>9.7418328834175585E-4</v>
      </c>
      <c r="AB62" s="85">
        <f t="shared" si="18"/>
        <v>-3.2456616853437273E-2</v>
      </c>
      <c r="AC62" s="85">
        <f t="shared" si="19"/>
        <v>-3.5928000004787464E-2</v>
      </c>
      <c r="AD62" s="85">
        <f t="shared" si="20"/>
        <v>-3.690218329312922E-2</v>
      </c>
      <c r="AE62" s="85">
        <f t="shared" si="21"/>
        <v>1.3617711317997054E-4</v>
      </c>
      <c r="AF62" s="77">
        <f t="shared" si="22"/>
        <v>-3.5928000004787464E-2</v>
      </c>
      <c r="AG62" s="9"/>
      <c r="AH62" s="77">
        <f t="shared" si="23"/>
        <v>-3.4713831513501917E-3</v>
      </c>
      <c r="AI62" s="77">
        <f t="shared" si="24"/>
        <v>0.73876402993390256</v>
      </c>
      <c r="AJ62" s="77">
        <f t="shared" si="25"/>
        <v>-0.48583581570160245</v>
      </c>
      <c r="AK62" s="77">
        <f t="shared" si="26"/>
        <v>8.1772990784241217E-2</v>
      </c>
      <c r="AL62" s="77">
        <f t="shared" si="27"/>
        <v>-0.30336169850874994</v>
      </c>
      <c r="AM62" s="77">
        <f t="shared" si="28"/>
        <v>-0.15285489950584671</v>
      </c>
      <c r="AN62" s="85">
        <f t="shared" si="38"/>
        <v>-0.39945900291850944</v>
      </c>
      <c r="AO62" s="85">
        <f t="shared" si="38"/>
        <v>-0.39949260185224394</v>
      </c>
      <c r="AP62" s="85">
        <f t="shared" si="38"/>
        <v>-0.39935937220754275</v>
      </c>
      <c r="AQ62" s="85">
        <f t="shared" si="38"/>
        <v>-0.39988771097073261</v>
      </c>
      <c r="AR62" s="85">
        <f t="shared" si="38"/>
        <v>-0.39779320946977093</v>
      </c>
      <c r="AS62" s="85">
        <f t="shared" si="38"/>
        <v>-0.40610743308465924</v>
      </c>
      <c r="AT62" s="85">
        <f t="shared" si="38"/>
        <v>-0.37327101302847987</v>
      </c>
      <c r="AU62" s="85">
        <f t="shared" si="30"/>
        <v>-0.50592863537600152</v>
      </c>
      <c r="AW62" s="77">
        <v>3000</v>
      </c>
      <c r="AX62" s="77">
        <f t="shared" si="0"/>
        <v>-8.8787137101507059E-4</v>
      </c>
      <c r="AY62" s="77">
        <f t="shared" si="1"/>
        <v>-1.1534295872162321E-3</v>
      </c>
      <c r="AZ62" s="77">
        <f t="shared" si="2"/>
        <v>2.6555821620116157E-4</v>
      </c>
      <c r="BA62" s="77">
        <f t="shared" si="3"/>
        <v>1.1435762182417857</v>
      </c>
      <c r="BB62" s="77">
        <f t="shared" si="4"/>
        <v>-0.20648293830460598</v>
      </c>
      <c r="BC62" s="77">
        <f t="shared" si="5"/>
        <v>2.1229327204864368</v>
      </c>
      <c r="BD62" s="77">
        <f t="shared" si="6"/>
        <v>1.7905764357915692</v>
      </c>
      <c r="BE62" s="77">
        <f t="shared" si="35"/>
        <v>14.909800110301338</v>
      </c>
      <c r="BF62" s="77">
        <f t="shared" si="35"/>
        <v>14.909808768945869</v>
      </c>
      <c r="BG62" s="77">
        <f t="shared" si="35"/>
        <v>14.909854083235757</v>
      </c>
      <c r="BH62" s="77">
        <f t="shared" si="35"/>
        <v>14.91009119742627</v>
      </c>
      <c r="BI62" s="77">
        <f t="shared" si="35"/>
        <v>14.911330996463141</v>
      </c>
      <c r="BJ62" s="77">
        <f t="shared" si="35"/>
        <v>14.917788146354242</v>
      </c>
      <c r="BK62" s="77">
        <f t="shared" si="35"/>
        <v>14.950765619398057</v>
      </c>
      <c r="BL62" s="77">
        <f t="shared" si="8"/>
        <v>15.105813551225214</v>
      </c>
    </row>
    <row r="63" spans="1:64" s="77" customFormat="1" ht="12.95" customHeight="1" x14ac:dyDescent="0.2">
      <c r="A63" s="34" t="s">
        <v>121</v>
      </c>
      <c r="B63" s="40"/>
      <c r="C63" s="35">
        <v>43136.362999999998</v>
      </c>
      <c r="D63" s="35"/>
      <c r="E63" s="85">
        <f t="shared" si="12"/>
        <v>-2265.0107590701132</v>
      </c>
      <c r="F63" s="85">
        <f t="shared" si="13"/>
        <v>-2265</v>
      </c>
      <c r="G63" s="85">
        <f t="shared" si="37"/>
        <v>-4.4485000005806796E-2</v>
      </c>
      <c r="H63" s="85"/>
      <c r="I63" s="85">
        <f t="shared" si="34"/>
        <v>-4.4485000005806796E-2</v>
      </c>
      <c r="K63" s="85"/>
      <c r="L63" s="85"/>
      <c r="M63" s="85"/>
      <c r="N63" s="85"/>
      <c r="O63" s="85"/>
      <c r="P63" s="85"/>
      <c r="Q63" s="132">
        <f t="shared" si="15"/>
        <v>28117.862999999998</v>
      </c>
      <c r="S63" s="9">
        <v>0.1</v>
      </c>
      <c r="T63" s="85"/>
      <c r="U63" s="85"/>
      <c r="V63" s="85"/>
      <c r="Z63" s="77">
        <f t="shared" si="16"/>
        <v>-2265</v>
      </c>
      <c r="AA63" s="85">
        <f t="shared" si="17"/>
        <v>8.4256305825902321E-4</v>
      </c>
      <c r="AB63" s="85">
        <f t="shared" si="18"/>
        <v>-4.0889095716329565E-2</v>
      </c>
      <c r="AC63" s="85">
        <f t="shared" si="19"/>
        <v>-4.4485000005806796E-2</v>
      </c>
      <c r="AD63" s="85">
        <f t="shared" si="20"/>
        <v>-4.5327563064065816E-2</v>
      </c>
      <c r="AE63" s="85">
        <f t="shared" si="21"/>
        <v>2.0545879733268636E-4</v>
      </c>
      <c r="AF63" s="77">
        <f t="shared" si="22"/>
        <v>-4.4485000005806796E-2</v>
      </c>
      <c r="AG63" s="9"/>
      <c r="AH63" s="77">
        <f t="shared" si="23"/>
        <v>-3.5959042894772295E-3</v>
      </c>
      <c r="AI63" s="77">
        <f t="shared" si="24"/>
        <v>0.73774679149300781</v>
      </c>
      <c r="AJ63" s="77">
        <f t="shared" si="25"/>
        <v>-0.49689474348531876</v>
      </c>
      <c r="AK63" s="77">
        <f t="shared" si="26"/>
        <v>7.8449402202710516E-2</v>
      </c>
      <c r="AL63" s="77">
        <f t="shared" si="27"/>
        <v>-0.29066403803322077</v>
      </c>
      <c r="AM63" s="77">
        <f t="shared" si="28"/>
        <v>-0.14636394319555771</v>
      </c>
      <c r="AN63" s="85">
        <f t="shared" si="38"/>
        <v>-0.38291630801003029</v>
      </c>
      <c r="AO63" s="85">
        <f t="shared" si="38"/>
        <v>-0.38295003956873908</v>
      </c>
      <c r="AP63" s="85">
        <f t="shared" si="38"/>
        <v>-0.38281719344795306</v>
      </c>
      <c r="AQ63" s="85">
        <f t="shared" si="38"/>
        <v>-0.38334042689887804</v>
      </c>
      <c r="AR63" s="85">
        <f t="shared" si="38"/>
        <v>-0.38128023416796325</v>
      </c>
      <c r="AS63" s="85">
        <f t="shared" si="38"/>
        <v>-0.38940204551737334</v>
      </c>
      <c r="AT63" s="85">
        <f t="shared" si="38"/>
        <v>-0.35753373106185948</v>
      </c>
      <c r="AU63" s="85">
        <f t="shared" si="30"/>
        <v>-0.48519984263961824</v>
      </c>
      <c r="AW63" s="77">
        <v>3100</v>
      </c>
      <c r="AX63" s="77">
        <f t="shared" si="0"/>
        <v>2.0749426311618786E-3</v>
      </c>
      <c r="AY63" s="77">
        <f t="shared" si="1"/>
        <v>-1.26451628018527E-3</v>
      </c>
      <c r="AZ63" s="77">
        <f t="shared" si="2"/>
        <v>3.3394589113471488E-3</v>
      </c>
      <c r="BA63" s="77">
        <f t="shared" si="3"/>
        <v>1.2339109038342175</v>
      </c>
      <c r="BB63" s="77">
        <f t="shared" si="4"/>
        <v>0.2614270689091957</v>
      </c>
      <c r="BC63" s="77">
        <f t="shared" si="5"/>
        <v>2.5954121786035849</v>
      </c>
      <c r="BD63" s="77">
        <f t="shared" si="6"/>
        <v>3.5703073838297548</v>
      </c>
      <c r="BE63" s="77">
        <f t="shared" si="35"/>
        <v>15.291114047271744</v>
      </c>
      <c r="BF63" s="77">
        <f t="shared" si="35"/>
        <v>15.291135108373378</v>
      </c>
      <c r="BG63" s="77">
        <f t="shared" si="35"/>
        <v>15.291219251074478</v>
      </c>
      <c r="BH63" s="77">
        <f t="shared" si="35"/>
        <v>15.291555384285727</v>
      </c>
      <c r="BI63" s="77">
        <f t="shared" si="35"/>
        <v>15.292897671173884</v>
      </c>
      <c r="BJ63" s="77">
        <f t="shared" si="35"/>
        <v>15.298249976656411</v>
      </c>
      <c r="BK63" s="77">
        <f t="shared" si="35"/>
        <v>15.319470944945696</v>
      </c>
      <c r="BL63" s="77">
        <f t="shared" si="8"/>
        <v>15.401939161744966</v>
      </c>
    </row>
    <row r="64" spans="1:64" s="77" customFormat="1" ht="12.95" customHeight="1" x14ac:dyDescent="0.2">
      <c r="A64" s="34" t="s">
        <v>123</v>
      </c>
      <c r="B64" s="40"/>
      <c r="C64" s="35">
        <v>43136.368000000002</v>
      </c>
      <c r="D64" s="35"/>
      <c r="E64" s="85">
        <f t="shared" si="12"/>
        <v>-2265.0095497782031</v>
      </c>
      <c r="F64" s="85">
        <f t="shared" si="13"/>
        <v>-2265</v>
      </c>
      <c r="G64" s="85">
        <f t="shared" si="37"/>
        <v>-3.9485000001150183E-2</v>
      </c>
      <c r="H64" s="85"/>
      <c r="I64" s="85">
        <f t="shared" si="34"/>
        <v>-3.9485000001150183E-2</v>
      </c>
      <c r="K64" s="85"/>
      <c r="L64" s="85"/>
      <c r="M64" s="85"/>
      <c r="N64" s="85"/>
      <c r="O64" s="85"/>
      <c r="P64" s="85"/>
      <c r="Q64" s="132">
        <f t="shared" si="15"/>
        <v>28117.868000000002</v>
      </c>
      <c r="S64" s="9">
        <v>0.1</v>
      </c>
      <c r="T64" s="85"/>
      <c r="U64" s="85"/>
      <c r="V64" s="85"/>
      <c r="Z64" s="77">
        <f t="shared" si="16"/>
        <v>-2265</v>
      </c>
      <c r="AA64" s="85">
        <f t="shared" si="17"/>
        <v>8.4256305825902321E-4</v>
      </c>
      <c r="AB64" s="85">
        <f t="shared" si="18"/>
        <v>-3.5889095711672953E-2</v>
      </c>
      <c r="AC64" s="85">
        <f t="shared" si="19"/>
        <v>-3.9485000001150183E-2</v>
      </c>
      <c r="AD64" s="85">
        <f t="shared" si="20"/>
        <v>-4.0327563059409204E-2</v>
      </c>
      <c r="AE64" s="85">
        <f t="shared" si="21"/>
        <v>1.626312342310626E-4</v>
      </c>
      <c r="AF64" s="77">
        <f t="shared" si="22"/>
        <v>-3.9485000001150183E-2</v>
      </c>
      <c r="AG64" s="9"/>
      <c r="AH64" s="77">
        <f t="shared" si="23"/>
        <v>-3.5959042894772295E-3</v>
      </c>
      <c r="AI64" s="77">
        <f t="shared" si="24"/>
        <v>0.73774679149300781</v>
      </c>
      <c r="AJ64" s="77">
        <f t="shared" si="25"/>
        <v>-0.49689474348531876</v>
      </c>
      <c r="AK64" s="77">
        <f t="shared" si="26"/>
        <v>7.8449402202710516E-2</v>
      </c>
      <c r="AL64" s="77">
        <f t="shared" si="27"/>
        <v>-0.29066403803322077</v>
      </c>
      <c r="AM64" s="77">
        <f t="shared" si="28"/>
        <v>-0.14636394319555771</v>
      </c>
      <c r="AN64" s="85">
        <f t="shared" si="38"/>
        <v>-0.38291630801003029</v>
      </c>
      <c r="AO64" s="85">
        <f t="shared" si="38"/>
        <v>-0.38295003956873908</v>
      </c>
      <c r="AP64" s="85">
        <f t="shared" si="38"/>
        <v>-0.38281719344795306</v>
      </c>
      <c r="AQ64" s="85">
        <f t="shared" si="38"/>
        <v>-0.38334042689887804</v>
      </c>
      <c r="AR64" s="85">
        <f t="shared" si="38"/>
        <v>-0.38128023416796325</v>
      </c>
      <c r="AS64" s="85">
        <f t="shared" si="38"/>
        <v>-0.38940204551737334</v>
      </c>
      <c r="AT64" s="85">
        <f t="shared" si="38"/>
        <v>-0.35753373106185948</v>
      </c>
      <c r="AU64" s="85">
        <f t="shared" si="30"/>
        <v>-0.48519984263961824</v>
      </c>
      <c r="AW64" s="77">
        <v>3200</v>
      </c>
      <c r="AX64" s="77">
        <f t="shared" si="0"/>
        <v>4.6840609157605077E-3</v>
      </c>
      <c r="AY64" s="77">
        <f t="shared" si="1"/>
        <v>-1.3757848118983516E-3</v>
      </c>
      <c r="AZ64" s="77">
        <f t="shared" si="2"/>
        <v>6.0598457276588597E-3</v>
      </c>
      <c r="BA64" s="77">
        <f t="shared" si="3"/>
        <v>1.2736907888269569</v>
      </c>
      <c r="BB64" s="77">
        <f t="shared" si="4"/>
        <v>0.71220354456943213</v>
      </c>
      <c r="BC64" s="77">
        <f t="shared" si="5"/>
        <v>3.1235440898740561</v>
      </c>
      <c r="BD64" s="77">
        <f t="shared" si="6"/>
        <v>110.80913359250135</v>
      </c>
      <c r="BE64" s="77">
        <f t="shared" si="35"/>
        <v>15.694334532680077</v>
      </c>
      <c r="BF64" s="77">
        <f t="shared" si="35"/>
        <v>15.694335672022889</v>
      </c>
      <c r="BG64" s="77">
        <f t="shared" si="35"/>
        <v>15.694339834614565</v>
      </c>
      <c r="BH64" s="77">
        <f t="shared" si="35"/>
        <v>15.694355042651157</v>
      </c>
      <c r="BI64" s="77">
        <f t="shared" si="35"/>
        <v>15.694410605214985</v>
      </c>
      <c r="BJ64" s="77">
        <f t="shared" si="35"/>
        <v>15.694613602695357</v>
      </c>
      <c r="BK64" s="77">
        <f t="shared" si="35"/>
        <v>15.695355248109967</v>
      </c>
      <c r="BL64" s="77">
        <f t="shared" si="8"/>
        <v>15.698064772264715</v>
      </c>
    </row>
    <row r="65" spans="1:64" s="77" customFormat="1" ht="12.95" customHeight="1" x14ac:dyDescent="0.2">
      <c r="A65" s="34" t="s">
        <v>125</v>
      </c>
      <c r="B65" s="40"/>
      <c r="C65" s="35">
        <v>43144.642999999996</v>
      </c>
      <c r="D65" s="35"/>
      <c r="E65" s="85">
        <f t="shared" si="12"/>
        <v>-2263.0081716691452</v>
      </c>
      <c r="F65" s="85">
        <f t="shared" si="13"/>
        <v>-2263</v>
      </c>
      <c r="G65" s="85">
        <f t="shared" si="37"/>
        <v>-3.3787000007578172E-2</v>
      </c>
      <c r="H65" s="85"/>
      <c r="I65" s="85">
        <f t="shared" si="34"/>
        <v>-3.3787000007578172E-2</v>
      </c>
      <c r="J65" s="85"/>
      <c r="K65" s="85"/>
      <c r="L65" s="85"/>
      <c r="M65" s="85"/>
      <c r="N65" s="85"/>
      <c r="O65" s="85"/>
      <c r="P65" s="85"/>
      <c r="Q65" s="132">
        <f t="shared" si="15"/>
        <v>28126.142999999996</v>
      </c>
      <c r="S65" s="9">
        <v>0.1</v>
      </c>
      <c r="T65" s="85"/>
      <c r="U65" s="85"/>
      <c r="V65" s="85"/>
      <c r="Z65" s="77">
        <f t="shared" si="16"/>
        <v>-2263</v>
      </c>
      <c r="AA65" s="85">
        <f t="shared" si="17"/>
        <v>8.051673688529359E-4</v>
      </c>
      <c r="AB65" s="85">
        <f t="shared" si="18"/>
        <v>-3.0155728504337065E-2</v>
      </c>
      <c r="AC65" s="85">
        <f t="shared" si="19"/>
        <v>-3.3787000007578172E-2</v>
      </c>
      <c r="AD65" s="85">
        <f t="shared" si="20"/>
        <v>-3.4592167376431109E-2</v>
      </c>
      <c r="AE65" s="85">
        <f t="shared" si="21"/>
        <v>1.1966180437990248E-4</v>
      </c>
      <c r="AF65" s="77">
        <f t="shared" si="22"/>
        <v>-3.3787000007578172E-2</v>
      </c>
      <c r="AG65" s="9"/>
      <c r="AH65" s="77">
        <f t="shared" si="23"/>
        <v>-3.6312715032411061E-3</v>
      </c>
      <c r="AI65" s="77">
        <f t="shared" si="24"/>
        <v>0.73746440360617105</v>
      </c>
      <c r="AJ65" s="77">
        <f t="shared" si="25"/>
        <v>-0.50003429700772084</v>
      </c>
      <c r="AK65" s="77">
        <f t="shared" si="26"/>
        <v>7.7499127119672051E-2</v>
      </c>
      <c r="AL65" s="77">
        <f t="shared" si="27"/>
        <v>-0.28704248957203438</v>
      </c>
      <c r="AM65" s="77">
        <f t="shared" si="28"/>
        <v>-0.14451486587186702</v>
      </c>
      <c r="AN65" s="85">
        <f t="shared" si="38"/>
        <v>-0.37819396724739918</v>
      </c>
      <c r="AO65" s="85">
        <f t="shared" si="38"/>
        <v>-0.37822771208745298</v>
      </c>
      <c r="AP65" s="85">
        <f t="shared" si="38"/>
        <v>-0.37809506446630714</v>
      </c>
      <c r="AQ65" s="85">
        <f t="shared" si="38"/>
        <v>-0.37861652940654456</v>
      </c>
      <c r="AR65" s="85">
        <f t="shared" si="38"/>
        <v>-0.37656716543594376</v>
      </c>
      <c r="AS65" s="85">
        <f t="shared" si="38"/>
        <v>-0.38463086692433568</v>
      </c>
      <c r="AT65" s="85">
        <f t="shared" si="38"/>
        <v>-0.35304753439346487</v>
      </c>
      <c r="AU65" s="85">
        <f t="shared" si="30"/>
        <v>-0.47927733042922327</v>
      </c>
      <c r="AW65" s="77">
        <v>3300</v>
      </c>
      <c r="AX65" s="77">
        <f t="shared" si="0"/>
        <v>6.3233099886680017E-3</v>
      </c>
      <c r="AY65" s="77">
        <f t="shared" si="1"/>
        <v>-1.4872351823554768E-3</v>
      </c>
      <c r="AZ65" s="77">
        <f t="shared" si="2"/>
        <v>7.8105451710234787E-3</v>
      </c>
      <c r="BA65" s="77">
        <f t="shared" si="3"/>
        <v>1.2386100893610985</v>
      </c>
      <c r="BB65" s="77">
        <f t="shared" si="4"/>
        <v>0.96941943011078224</v>
      </c>
      <c r="BC65" s="77">
        <f t="shared" si="5"/>
        <v>-2.6294195893931565</v>
      </c>
      <c r="BD65" s="77">
        <f t="shared" si="6"/>
        <v>-3.8191923422085043</v>
      </c>
      <c r="BE65" s="77">
        <f t="shared" si="35"/>
        <v>16.0983553331371</v>
      </c>
      <c r="BF65" s="77">
        <f t="shared" si="35"/>
        <v>16.098334308390392</v>
      </c>
      <c r="BG65" s="77">
        <f t="shared" si="35"/>
        <v>16.098251254559379</v>
      </c>
      <c r="BH65" s="77">
        <f t="shared" si="35"/>
        <v>16.097923195640096</v>
      </c>
      <c r="BI65" s="77">
        <f t="shared" si="35"/>
        <v>16.096627809438591</v>
      </c>
      <c r="BJ65" s="77">
        <f t="shared" si="35"/>
        <v>16.091519475863805</v>
      </c>
      <c r="BK65" s="77">
        <f t="shared" si="35"/>
        <v>16.071475419273018</v>
      </c>
      <c r="BL65" s="77">
        <f t="shared" si="8"/>
        <v>15.994190382784467</v>
      </c>
    </row>
    <row r="66" spans="1:64" s="77" customFormat="1" ht="12.95" customHeight="1" x14ac:dyDescent="0.2">
      <c r="A66" s="34" t="s">
        <v>121</v>
      </c>
      <c r="B66" s="40" t="s">
        <v>191</v>
      </c>
      <c r="C66" s="35">
        <v>43196.332000000002</v>
      </c>
      <c r="D66" s="35"/>
      <c r="E66" s="85">
        <f t="shared" si="12"/>
        <v>-2250.5067537743807</v>
      </c>
      <c r="F66" s="85">
        <f t="shared" si="13"/>
        <v>-2250.5</v>
      </c>
      <c r="G66" s="85">
        <f t="shared" si="37"/>
        <v>-2.7924499998334795E-2</v>
      </c>
      <c r="H66" s="85"/>
      <c r="I66" s="85">
        <f t="shared" si="34"/>
        <v>-2.7924499998334795E-2</v>
      </c>
      <c r="K66" s="85"/>
      <c r="L66" s="85"/>
      <c r="M66" s="85"/>
      <c r="N66" s="85"/>
      <c r="O66" s="85"/>
      <c r="P66" s="85"/>
      <c r="Q66" s="132">
        <f t="shared" si="15"/>
        <v>28177.832000000002</v>
      </c>
      <c r="S66" s="9">
        <v>0.1</v>
      </c>
      <c r="T66" s="85"/>
      <c r="U66" s="85"/>
      <c r="V66" s="85"/>
      <c r="Z66" s="77">
        <f t="shared" si="16"/>
        <v>-2250.5</v>
      </c>
      <c r="AA66" s="85">
        <f t="shared" si="17"/>
        <v>5.7360200489216728E-4</v>
      </c>
      <c r="AB66" s="85">
        <f t="shared" si="18"/>
        <v>-2.4074342751810359E-2</v>
      </c>
      <c r="AC66" s="85">
        <f t="shared" si="19"/>
        <v>-2.7924499998334795E-2</v>
      </c>
      <c r="AD66" s="85">
        <f t="shared" si="20"/>
        <v>-2.8498102003226961E-2</v>
      </c>
      <c r="AE66" s="85">
        <f t="shared" si="21"/>
        <v>8.1214181778632862E-5</v>
      </c>
      <c r="AF66" s="77">
        <f t="shared" si="22"/>
        <v>-2.7924499998334795E-2</v>
      </c>
      <c r="AG66" s="9"/>
      <c r="AH66" s="77">
        <f t="shared" si="23"/>
        <v>-3.8501572465244366E-3</v>
      </c>
      <c r="AI66" s="77">
        <f t="shared" si="24"/>
        <v>0.73578199870304228</v>
      </c>
      <c r="AJ66" s="77">
        <f t="shared" si="25"/>
        <v>-0.51945417889420864</v>
      </c>
      <c r="AK66" s="77">
        <f t="shared" si="26"/>
        <v>7.1553489564209372E-2</v>
      </c>
      <c r="AL66" s="77">
        <f t="shared" si="27"/>
        <v>-0.26446880387837812</v>
      </c>
      <c r="AM66" s="77">
        <f t="shared" si="28"/>
        <v>-0.13301057873937708</v>
      </c>
      <c r="AN66" s="85">
        <f t="shared" si="38"/>
        <v>-0.34871916402186848</v>
      </c>
      <c r="AO66" s="85">
        <f t="shared" si="38"/>
        <v>-0.34875273563531456</v>
      </c>
      <c r="AP66" s="85">
        <f t="shared" si="38"/>
        <v>-0.34862224008473608</v>
      </c>
      <c r="AQ66" s="85">
        <f t="shared" si="38"/>
        <v>-0.34912952149976378</v>
      </c>
      <c r="AR66" s="85">
        <f t="shared" si="38"/>
        <v>-0.34715806706507446</v>
      </c>
      <c r="AS66" s="85">
        <f t="shared" si="38"/>
        <v>-0.35482773557894987</v>
      </c>
      <c r="AT66" s="85">
        <f t="shared" si="38"/>
        <v>-0.32510710891409794</v>
      </c>
      <c r="AU66" s="85">
        <f t="shared" si="30"/>
        <v>-0.44226162911425515</v>
      </c>
      <c r="AW66" s="77">
        <v>3400</v>
      </c>
      <c r="AX66" s="77">
        <f t="shared" ref="AX66:AX81" si="39">AB$3+AB$4*AW66+AB$5*AW66^2+AZ66</f>
        <v>6.7121776866020432E-3</v>
      </c>
      <c r="AY66" s="77">
        <f t="shared" ref="AY66:AY81" si="40">AB$3+AB$4*AW66+AB$5*AW66^2</f>
        <v>-1.5988673915566457E-3</v>
      </c>
      <c r="AZ66" s="77">
        <f t="shared" ref="AZ66:AZ81" si="41">$AB$6*($AB$11/BA66*BB66+$AB$12)</f>
        <v>8.3110450781586891E-3</v>
      </c>
      <c r="BA66" s="77">
        <f t="shared" ref="BA66:BA81" si="42">1+$AB$7*COS(BC66)</f>
        <v>1.1503356894228507</v>
      </c>
      <c r="BB66" s="77">
        <f t="shared" ref="BB66:BB81" si="43">SIN(BC66+RADIANS($AB$9))</f>
        <v>0.97383182071546404</v>
      </c>
      <c r="BC66" s="77">
        <f t="shared" ref="BC66:BC81" si="44">2*ATAN(BD66)</f>
        <v>-2.1522039460183304</v>
      </c>
      <c r="BD66" s="77">
        <f t="shared" ref="BD66:BD81" si="45">SQRT((1+$AB$7)/(1-$AB$7))*TAN(BE66/2)</f>
        <v>-1.8537975203286987</v>
      </c>
      <c r="BE66" s="77">
        <f t="shared" ref="BE66:BK81" si="46">$BL66+$AB$7*SIN(BF66)</f>
        <v>16.481580551599336</v>
      </c>
      <c r="BF66" s="77">
        <f t="shared" si="46"/>
        <v>16.481570890472433</v>
      </c>
      <c r="BG66" s="77">
        <f t="shared" si="46"/>
        <v>16.481521557107435</v>
      </c>
      <c r="BH66" s="77">
        <f t="shared" si="46"/>
        <v>16.481269679346966</v>
      </c>
      <c r="BI66" s="77">
        <f t="shared" si="46"/>
        <v>16.479984649119849</v>
      </c>
      <c r="BJ66" s="77">
        <f t="shared" si="46"/>
        <v>16.473453501773044</v>
      </c>
      <c r="BK66" s="77">
        <f t="shared" si="46"/>
        <v>16.440867816166332</v>
      </c>
      <c r="BL66" s="77">
        <f t="shared" ref="BL66:BL81" si="47">RADIANS($AB$9)+$AB$18*(AW66-AB$15)</f>
        <v>16.290315993304215</v>
      </c>
    </row>
    <row r="67" spans="1:64" s="77" customFormat="1" ht="12.95" customHeight="1" x14ac:dyDescent="0.2">
      <c r="A67" s="34" t="s">
        <v>121</v>
      </c>
      <c r="B67" s="40"/>
      <c r="C67" s="35">
        <v>43198.385000000002</v>
      </c>
      <c r="D67" s="35"/>
      <c r="E67" s="85">
        <f t="shared" si="12"/>
        <v>-2250.0102185166288</v>
      </c>
      <c r="F67" s="85">
        <f t="shared" si="13"/>
        <v>-2250</v>
      </c>
      <c r="G67" s="85">
        <f t="shared" si="37"/>
        <v>-4.2249999998603016E-2</v>
      </c>
      <c r="H67" s="85"/>
      <c r="I67" s="85">
        <f t="shared" si="34"/>
        <v>-4.2249999998603016E-2</v>
      </c>
      <c r="K67" s="85"/>
      <c r="L67" s="85"/>
      <c r="M67" s="85"/>
      <c r="N67" s="85"/>
      <c r="O67" s="85"/>
      <c r="P67" s="85"/>
      <c r="Q67" s="132">
        <f t="shared" si="15"/>
        <v>28179.885000000002</v>
      </c>
      <c r="S67" s="9">
        <v>0.1</v>
      </c>
      <c r="T67" s="85"/>
      <c r="U67" s="85"/>
      <c r="V67" s="85"/>
      <c r="Z67" s="77">
        <f t="shared" si="16"/>
        <v>-2250</v>
      </c>
      <c r="AA67" s="85">
        <f t="shared" si="17"/>
        <v>5.6441781655992927E-4</v>
      </c>
      <c r="AB67" s="85">
        <f t="shared" si="18"/>
        <v>-3.8391165807671032E-2</v>
      </c>
      <c r="AC67" s="85">
        <f t="shared" si="19"/>
        <v>-4.2249999998603016E-2</v>
      </c>
      <c r="AD67" s="85">
        <f t="shared" si="20"/>
        <v>-4.2814417815162945E-2</v>
      </c>
      <c r="AE67" s="85">
        <f t="shared" si="21"/>
        <v>1.8330743728513422E-4</v>
      </c>
      <c r="AF67" s="77">
        <f t="shared" si="22"/>
        <v>-4.2249999998603016E-2</v>
      </c>
      <c r="AG67" s="9"/>
      <c r="AH67" s="77">
        <f t="shared" si="23"/>
        <v>-3.8588341909319849E-3</v>
      </c>
      <c r="AI67" s="77">
        <f t="shared" si="24"/>
        <v>0.73571764807047413</v>
      </c>
      <c r="AJ67" s="77">
        <f t="shared" si="25"/>
        <v>-0.52022372952903939</v>
      </c>
      <c r="AK67" s="77">
        <f t="shared" si="26"/>
        <v>7.1315443886810617E-2</v>
      </c>
      <c r="AL67" s="77">
        <f t="shared" si="27"/>
        <v>-0.26356796943296068</v>
      </c>
      <c r="AM67" s="77">
        <f t="shared" si="28"/>
        <v>-0.13255222024829399</v>
      </c>
      <c r="AN67" s="85">
        <f t="shared" si="38"/>
        <v>-0.34754155295219108</v>
      </c>
      <c r="AO67" s="85">
        <f t="shared" si="38"/>
        <v>-0.34757510826950011</v>
      </c>
      <c r="AP67" s="85">
        <f t="shared" si="38"/>
        <v>-0.34744473178644303</v>
      </c>
      <c r="AQ67" s="85">
        <f t="shared" si="38"/>
        <v>-0.34795133364352626</v>
      </c>
      <c r="AR67" s="85">
        <f t="shared" si="38"/>
        <v>-0.34598335907714012</v>
      </c>
      <c r="AS67" s="85">
        <f t="shared" si="38"/>
        <v>-0.35363617965550909</v>
      </c>
      <c r="AT67" s="85">
        <f t="shared" si="38"/>
        <v>-0.3239929138685807</v>
      </c>
      <c r="AU67" s="85">
        <f t="shared" si="30"/>
        <v>-0.44078100106165596</v>
      </c>
      <c r="AW67" s="77">
        <v>3500</v>
      </c>
      <c r="AX67" s="77">
        <f t="shared" si="39"/>
        <v>5.9966903329883841E-3</v>
      </c>
      <c r="AY67" s="77">
        <f t="shared" si="40"/>
        <v>-1.7106814395018584E-3</v>
      </c>
      <c r="AZ67" s="77">
        <f t="shared" si="41"/>
        <v>7.7073717724902421E-3</v>
      </c>
      <c r="BA67" s="77">
        <f t="shared" si="42"/>
        <v>1.0487111722647364</v>
      </c>
      <c r="BB67" s="77">
        <f t="shared" si="43"/>
        <v>0.80697861468120713</v>
      </c>
      <c r="BC67" s="77">
        <f t="shared" si="44"/>
        <v>-1.7496989960629095</v>
      </c>
      <c r="BD67" s="77">
        <f t="shared" si="45"/>
        <v>-1.197055400747113</v>
      </c>
      <c r="BE67" s="77">
        <f t="shared" si="46"/>
        <v>16.833485697616133</v>
      </c>
      <c r="BF67" s="77">
        <f t="shared" si="46"/>
        <v>16.83348493593742</v>
      </c>
      <c r="BG67" s="77">
        <f t="shared" si="46"/>
        <v>16.833478475569329</v>
      </c>
      <c r="BH67" s="77">
        <f t="shared" si="46"/>
        <v>16.833423683861138</v>
      </c>
      <c r="BI67" s="77">
        <f t="shared" si="46"/>
        <v>16.832959236752462</v>
      </c>
      <c r="BJ67" s="77">
        <f t="shared" si="46"/>
        <v>16.829040278934585</v>
      </c>
      <c r="BK67" s="77">
        <f t="shared" si="46"/>
        <v>16.797154459007732</v>
      </c>
      <c r="BL67" s="77">
        <f t="shared" si="47"/>
        <v>16.586441603823964</v>
      </c>
    </row>
    <row r="68" spans="1:64" s="77" customFormat="1" ht="12.95" customHeight="1" x14ac:dyDescent="0.2">
      <c r="A68" s="34" t="s">
        <v>127</v>
      </c>
      <c r="B68" s="40" t="s">
        <v>191</v>
      </c>
      <c r="C68" s="35">
        <v>43258.332000000002</v>
      </c>
      <c r="D68" s="35"/>
      <c r="E68" s="85">
        <f t="shared" si="12"/>
        <v>-2235.5115341052965</v>
      </c>
      <c r="F68" s="85">
        <f t="shared" si="13"/>
        <v>-2235.5</v>
      </c>
      <c r="G68" s="85">
        <f t="shared" si="37"/>
        <v>-4.7689499995613005E-2</v>
      </c>
      <c r="H68" s="85"/>
      <c r="I68" s="85">
        <f t="shared" si="34"/>
        <v>-4.7689499995613005E-2</v>
      </c>
      <c r="K68" s="85"/>
      <c r="L68" s="85"/>
      <c r="M68" s="85"/>
      <c r="N68" s="85"/>
      <c r="O68" s="85"/>
      <c r="P68" s="85"/>
      <c r="Q68" s="132">
        <f t="shared" si="15"/>
        <v>28239.832000000002</v>
      </c>
      <c r="S68" s="9">
        <v>0.1</v>
      </c>
      <c r="T68" s="85"/>
      <c r="U68" s="85"/>
      <c r="V68" s="85"/>
      <c r="Z68" s="77">
        <f t="shared" si="16"/>
        <v>-2235.5</v>
      </c>
      <c r="AA68" s="85">
        <f t="shared" si="17"/>
        <v>3.0076412856611112E-4</v>
      </c>
      <c r="AB68" s="85">
        <f t="shared" si="18"/>
        <v>-4.3581724167999533E-2</v>
      </c>
      <c r="AC68" s="85">
        <f t="shared" si="19"/>
        <v>-4.7689499995613005E-2</v>
      </c>
      <c r="AD68" s="85">
        <f t="shared" si="20"/>
        <v>-4.7990264124179116E-2</v>
      </c>
      <c r="AE68" s="85">
        <f t="shared" si="21"/>
        <v>2.3030654507084732E-4</v>
      </c>
      <c r="AF68" s="77">
        <f t="shared" si="22"/>
        <v>-4.7689499995613005E-2</v>
      </c>
      <c r="AG68" s="9"/>
      <c r="AH68" s="77">
        <f t="shared" si="23"/>
        <v>-4.1077758276134718E-3</v>
      </c>
      <c r="AI68" s="77">
        <f t="shared" si="24"/>
        <v>0.73394924134238138</v>
      </c>
      <c r="AJ68" s="77">
        <f t="shared" si="25"/>
        <v>-0.54229892124329282</v>
      </c>
      <c r="AK68" s="77">
        <f t="shared" si="26"/>
        <v>6.4405340585079796E-2</v>
      </c>
      <c r="AL68" s="77">
        <f t="shared" si="27"/>
        <v>-0.23750996116876347</v>
      </c>
      <c r="AM68" s="77">
        <f t="shared" si="28"/>
        <v>-0.11931640493299034</v>
      </c>
      <c r="AN68" s="85">
        <f t="shared" si="38"/>
        <v>-0.3134341672510243</v>
      </c>
      <c r="AO68" s="85">
        <f t="shared" si="38"/>
        <v>-0.313466928446618</v>
      </c>
      <c r="AP68" s="85">
        <f t="shared" si="38"/>
        <v>-0.31334111818645405</v>
      </c>
      <c r="AQ68" s="85">
        <f t="shared" si="38"/>
        <v>-0.31382428549124941</v>
      </c>
      <c r="AR68" s="85">
        <f t="shared" si="38"/>
        <v>-0.31196912034840829</v>
      </c>
      <c r="AS68" s="85">
        <f t="shared" si="38"/>
        <v>-0.31909831795778554</v>
      </c>
      <c r="AT68" s="85">
        <f t="shared" si="38"/>
        <v>-0.29178935166123071</v>
      </c>
      <c r="AU68" s="85">
        <f t="shared" si="30"/>
        <v>-0.39784278753629199</v>
      </c>
      <c r="AW68" s="77">
        <v>3600</v>
      </c>
      <c r="AX68" s="77">
        <f t="shared" si="39"/>
        <v>4.5077114393128918E-3</v>
      </c>
      <c r="AY68" s="77">
        <f t="shared" si="40"/>
        <v>-1.8226773261911147E-3</v>
      </c>
      <c r="AZ68" s="77">
        <f t="shared" si="41"/>
        <v>6.3303887655040067E-3</v>
      </c>
      <c r="BA68" s="77">
        <f t="shared" si="42"/>
        <v>0.95764157294304142</v>
      </c>
      <c r="BB68" s="77">
        <f t="shared" si="43"/>
        <v>0.56855553152781901</v>
      </c>
      <c r="BC68" s="77">
        <f t="shared" si="44"/>
        <v>-1.4154297726193901</v>
      </c>
      <c r="BD68" s="77">
        <f t="shared" si="45"/>
        <v>-0.85556311538199825</v>
      </c>
      <c r="BE68" s="77">
        <f t="shared" si="46"/>
        <v>17.154181175732528</v>
      </c>
      <c r="BF68" s="77">
        <f t="shared" si="46"/>
        <v>17.154181174826832</v>
      </c>
      <c r="BG68" s="77">
        <f t="shared" si="46"/>
        <v>17.1541811481992</v>
      </c>
      <c r="BH68" s="77">
        <f t="shared" si="46"/>
        <v>17.15418036534432</v>
      </c>
      <c r="BI68" s="77">
        <f t="shared" si="46"/>
        <v>17.154157351522151</v>
      </c>
      <c r="BJ68" s="77">
        <f t="shared" si="46"/>
        <v>17.153482686362064</v>
      </c>
      <c r="BK68" s="77">
        <f t="shared" si="46"/>
        <v>17.135098242871294</v>
      </c>
      <c r="BL68" s="77">
        <f t="shared" si="47"/>
        <v>16.882567214343712</v>
      </c>
    </row>
    <row r="69" spans="1:64" s="77" customFormat="1" ht="12.95" customHeight="1" x14ac:dyDescent="0.2">
      <c r="A69" s="34" t="s">
        <v>127</v>
      </c>
      <c r="B69" s="40" t="s">
        <v>191</v>
      </c>
      <c r="C69" s="35">
        <v>43258.332999999999</v>
      </c>
      <c r="D69" s="35"/>
      <c r="E69" s="85">
        <f t="shared" si="12"/>
        <v>-2235.5112922469157</v>
      </c>
      <c r="F69" s="85">
        <f t="shared" si="13"/>
        <v>-2235.5</v>
      </c>
      <c r="G69" s="85">
        <f t="shared" si="37"/>
        <v>-4.6689499999047257E-2</v>
      </c>
      <c r="H69" s="85"/>
      <c r="I69" s="85">
        <f t="shared" si="34"/>
        <v>-4.6689499999047257E-2</v>
      </c>
      <c r="K69" s="85"/>
      <c r="L69" s="85"/>
      <c r="M69" s="85"/>
      <c r="N69" s="85"/>
      <c r="O69" s="85"/>
      <c r="P69" s="85"/>
      <c r="Q69" s="132">
        <f t="shared" si="15"/>
        <v>28239.832999999999</v>
      </c>
      <c r="S69" s="9">
        <v>0.1</v>
      </c>
      <c r="T69" s="85"/>
      <c r="U69" s="85"/>
      <c r="V69" s="85"/>
      <c r="Z69" s="77">
        <f t="shared" si="16"/>
        <v>-2235.5</v>
      </c>
      <c r="AA69" s="85">
        <f t="shared" si="17"/>
        <v>3.0076412856611112E-4</v>
      </c>
      <c r="AB69" s="85">
        <f t="shared" si="18"/>
        <v>-4.2581724171433785E-2</v>
      </c>
      <c r="AC69" s="85">
        <f t="shared" si="19"/>
        <v>-4.6689499999047257E-2</v>
      </c>
      <c r="AD69" s="85">
        <f t="shared" si="20"/>
        <v>-4.6990264127613368E-2</v>
      </c>
      <c r="AE69" s="85">
        <f t="shared" si="21"/>
        <v>2.2080849227828678E-4</v>
      </c>
      <c r="AF69" s="77">
        <f t="shared" si="22"/>
        <v>-4.6689499999047257E-2</v>
      </c>
      <c r="AG69" s="9"/>
      <c r="AH69" s="77">
        <f t="shared" si="23"/>
        <v>-4.1077758276134718E-3</v>
      </c>
      <c r="AI69" s="77">
        <f t="shared" si="24"/>
        <v>0.73394924134238138</v>
      </c>
      <c r="AJ69" s="77">
        <f t="shared" si="25"/>
        <v>-0.54229892124329282</v>
      </c>
      <c r="AK69" s="77">
        <f t="shared" si="26"/>
        <v>6.4405340585079796E-2</v>
      </c>
      <c r="AL69" s="77">
        <f t="shared" si="27"/>
        <v>-0.23750996116876347</v>
      </c>
      <c r="AM69" s="77">
        <f t="shared" si="28"/>
        <v>-0.11931640493299034</v>
      </c>
      <c r="AN69" s="85">
        <f t="shared" si="38"/>
        <v>-0.3134341672510243</v>
      </c>
      <c r="AO69" s="85">
        <f t="shared" si="38"/>
        <v>-0.313466928446618</v>
      </c>
      <c r="AP69" s="85">
        <f t="shared" si="38"/>
        <v>-0.31334111818645405</v>
      </c>
      <c r="AQ69" s="85">
        <f t="shared" si="38"/>
        <v>-0.31382428549124941</v>
      </c>
      <c r="AR69" s="85">
        <f t="shared" si="38"/>
        <v>-0.31196912034840829</v>
      </c>
      <c r="AS69" s="85">
        <f t="shared" si="38"/>
        <v>-0.31909831795778554</v>
      </c>
      <c r="AT69" s="85">
        <f t="shared" si="38"/>
        <v>-0.29178935166123071</v>
      </c>
      <c r="AU69" s="85">
        <f t="shared" si="30"/>
        <v>-0.39784278753629199</v>
      </c>
      <c r="AW69" s="77">
        <v>3700</v>
      </c>
      <c r="AX69" s="77">
        <f t="shared" si="39"/>
        <v>2.5591858977748053E-3</v>
      </c>
      <c r="AY69" s="77">
        <f t="shared" si="40"/>
        <v>-1.9348550516244147E-3</v>
      </c>
      <c r="AZ69" s="77">
        <f t="shared" si="41"/>
        <v>4.4940409493992202E-3</v>
      </c>
      <c r="BA69" s="77">
        <f t="shared" si="42"/>
        <v>0.88418454155354353</v>
      </c>
      <c r="BB69" s="77">
        <f t="shared" si="43"/>
        <v>0.31765892968326265</v>
      </c>
      <c r="BC69" s="77">
        <f t="shared" si="44"/>
        <v>-1.1339403818219476</v>
      </c>
      <c r="BD69" s="77">
        <f t="shared" si="45"/>
        <v>-0.6367022459466668</v>
      </c>
      <c r="BE69" s="77">
        <f t="shared" si="46"/>
        <v>17.448494505181444</v>
      </c>
      <c r="BF69" s="77">
        <f t="shared" si="46"/>
        <v>17.448494504610267</v>
      </c>
      <c r="BG69" s="77">
        <f t="shared" si="46"/>
        <v>17.448494516962796</v>
      </c>
      <c r="BH69" s="77">
        <f t="shared" si="46"/>
        <v>17.448494249821223</v>
      </c>
      <c r="BI69" s="77">
        <f t="shared" si="46"/>
        <v>17.448500027056387</v>
      </c>
      <c r="BJ69" s="77">
        <f t="shared" si="46"/>
        <v>17.448375044421354</v>
      </c>
      <c r="BK69" s="77">
        <f t="shared" si="46"/>
        <v>17.451058835250084</v>
      </c>
      <c r="BL69" s="77">
        <f t="shared" si="47"/>
        <v>17.178692824863464</v>
      </c>
    </row>
    <row r="70" spans="1:64" s="77" customFormat="1" ht="12.95" customHeight="1" x14ac:dyDescent="0.2">
      <c r="A70" s="34" t="s">
        <v>123</v>
      </c>
      <c r="B70" s="40" t="s">
        <v>191</v>
      </c>
      <c r="C70" s="35">
        <v>43415.461000000003</v>
      </c>
      <c r="D70" s="35"/>
      <c r="E70" s="85">
        <f t="shared" si="12"/>
        <v>-2197.5085684378191</v>
      </c>
      <c r="F70" s="85">
        <f t="shared" si="13"/>
        <v>-2197.5</v>
      </c>
      <c r="G70" s="85">
        <f t="shared" si="37"/>
        <v>-3.5427499999059364E-2</v>
      </c>
      <c r="H70" s="85"/>
      <c r="I70" s="85">
        <f t="shared" si="34"/>
        <v>-3.5427499999059364E-2</v>
      </c>
      <c r="K70" s="85"/>
      <c r="L70" s="85"/>
      <c r="M70" s="85"/>
      <c r="N70" s="85"/>
      <c r="O70" s="85"/>
      <c r="P70" s="85"/>
      <c r="Q70" s="132">
        <f t="shared" si="15"/>
        <v>28396.961000000003</v>
      </c>
      <c r="S70" s="9">
        <v>0.1</v>
      </c>
      <c r="T70" s="85"/>
      <c r="U70" s="85"/>
      <c r="V70" s="85"/>
      <c r="Z70" s="77">
        <f t="shared" si="16"/>
        <v>-2197.5</v>
      </c>
      <c r="AA70" s="85">
        <f t="shared" si="17"/>
        <v>-3.6443973505515415E-4</v>
      </c>
      <c r="AB70" s="85">
        <f t="shared" si="18"/>
        <v>-3.069309416691994E-2</v>
      </c>
      <c r="AC70" s="85">
        <f t="shared" si="19"/>
        <v>-3.5427499999059364E-2</v>
      </c>
      <c r="AD70" s="85">
        <f t="shared" si="20"/>
        <v>-3.5063060264004207E-2</v>
      </c>
      <c r="AE70" s="85">
        <f t="shared" si="21"/>
        <v>1.2294181950771909E-4</v>
      </c>
      <c r="AF70" s="77">
        <f t="shared" si="22"/>
        <v>-3.5427499999059364E-2</v>
      </c>
      <c r="AG70" s="9"/>
      <c r="AH70" s="77">
        <f t="shared" si="23"/>
        <v>-4.7344058321394256E-3</v>
      </c>
      <c r="AI70" s="77">
        <f t="shared" si="24"/>
        <v>0.73019897119051647</v>
      </c>
      <c r="AJ70" s="77">
        <f t="shared" si="25"/>
        <v>-0.59794263036461215</v>
      </c>
      <c r="AK70" s="77">
        <f t="shared" si="26"/>
        <v>4.6243474474987396E-2</v>
      </c>
      <c r="AL70" s="77">
        <f t="shared" si="27"/>
        <v>-0.1697489991034318</v>
      </c>
      <c r="AM70" s="77">
        <f t="shared" si="28"/>
        <v>-8.5078891452235142E-2</v>
      </c>
      <c r="AN70" s="85">
        <f t="shared" si="38"/>
        <v>-0.22439658284642111</v>
      </c>
      <c r="AO70" s="85">
        <f t="shared" si="38"/>
        <v>-0.22442428861839755</v>
      </c>
      <c r="AP70" s="85">
        <f t="shared" si="38"/>
        <v>-0.224320472653502</v>
      </c>
      <c r="AQ70" s="85">
        <f t="shared" si="38"/>
        <v>-0.22470949287322664</v>
      </c>
      <c r="AR70" s="85">
        <f t="shared" si="38"/>
        <v>-0.22325192993124932</v>
      </c>
      <c r="AS70" s="85">
        <f t="shared" si="38"/>
        <v>-0.2287155695718657</v>
      </c>
      <c r="AT70" s="85">
        <f t="shared" si="38"/>
        <v>-0.20826955674748279</v>
      </c>
      <c r="AU70" s="85">
        <f t="shared" si="30"/>
        <v>-0.28531505553878755</v>
      </c>
      <c r="AW70" s="77">
        <v>3800</v>
      </c>
      <c r="AX70" s="77">
        <f t="shared" si="39"/>
        <v>3.8922579843103655E-4</v>
      </c>
      <c r="AY70" s="77">
        <f t="shared" si="40"/>
        <v>-2.0472146158017584E-3</v>
      </c>
      <c r="AZ70" s="77">
        <f t="shared" si="41"/>
        <v>2.436440414232795E-3</v>
      </c>
      <c r="BA70" s="77">
        <f t="shared" si="42"/>
        <v>0.82786207211625995</v>
      </c>
      <c r="BB70" s="77">
        <f t="shared" si="43"/>
        <v>7.9959368547117285E-2</v>
      </c>
      <c r="BC70" s="77">
        <f t="shared" si="44"/>
        <v>-0.89072568639573113</v>
      </c>
      <c r="BD70" s="77">
        <f t="shared" si="45"/>
        <v>-0.47734860603995671</v>
      </c>
      <c r="BE70" s="77">
        <f t="shared" si="46"/>
        <v>17.722091209761096</v>
      </c>
      <c r="BF70" s="77">
        <f t="shared" si="46"/>
        <v>17.7220906700725</v>
      </c>
      <c r="BG70" s="77">
        <f t="shared" si="46"/>
        <v>17.722095266311921</v>
      </c>
      <c r="BH70" s="77">
        <f t="shared" si="46"/>
        <v>17.722056121172507</v>
      </c>
      <c r="BI70" s="77">
        <f t="shared" si="46"/>
        <v>17.722389408314267</v>
      </c>
      <c r="BJ70" s="77">
        <f t="shared" si="46"/>
        <v>17.719544229576918</v>
      </c>
      <c r="BK70" s="77">
        <f t="shared" si="46"/>
        <v>17.743309572268977</v>
      </c>
      <c r="BL70" s="77">
        <f t="shared" si="47"/>
        <v>17.474818435383213</v>
      </c>
    </row>
    <row r="71" spans="1:64" s="77" customFormat="1" ht="12.95" customHeight="1" x14ac:dyDescent="0.2">
      <c r="A71" s="34" t="s">
        <v>125</v>
      </c>
      <c r="B71" s="40" t="s">
        <v>191</v>
      </c>
      <c r="C71" s="35">
        <v>43423.73</v>
      </c>
      <c r="D71" s="35"/>
      <c r="E71" s="85">
        <f t="shared" si="12"/>
        <v>-2195.5086414790503</v>
      </c>
      <c r="F71" s="85">
        <f t="shared" si="13"/>
        <v>-2195.5</v>
      </c>
      <c r="G71" s="85">
        <f t="shared" si="37"/>
        <v>-3.5729499999433756E-2</v>
      </c>
      <c r="H71" s="85"/>
      <c r="I71" s="85">
        <f t="shared" si="34"/>
        <v>-3.5729499999433756E-2</v>
      </c>
      <c r="J71" s="85"/>
      <c r="K71" s="85"/>
      <c r="L71" s="85"/>
      <c r="M71" s="85"/>
      <c r="N71" s="85"/>
      <c r="O71" s="85"/>
      <c r="P71" s="85"/>
      <c r="Q71" s="132">
        <f t="shared" si="15"/>
        <v>28405.230000000003</v>
      </c>
      <c r="S71" s="9">
        <v>0.1</v>
      </c>
      <c r="T71" s="85"/>
      <c r="U71" s="85"/>
      <c r="V71" s="85"/>
      <c r="Z71" s="77">
        <f t="shared" si="16"/>
        <v>-2195.5</v>
      </c>
      <c r="AA71" s="85">
        <f t="shared" si="17"/>
        <v>-3.9837341894685425E-4</v>
      </c>
      <c r="AB71" s="85">
        <f t="shared" si="18"/>
        <v>-3.0963191413867885E-2</v>
      </c>
      <c r="AC71" s="85">
        <f t="shared" si="19"/>
        <v>-3.5729499999433756E-2</v>
      </c>
      <c r="AD71" s="85">
        <f t="shared" si="20"/>
        <v>-3.5331126580486899E-2</v>
      </c>
      <c r="AE71" s="85">
        <f t="shared" si="21"/>
        <v>1.2482885054463879E-4</v>
      </c>
      <c r="AF71" s="77">
        <f t="shared" si="22"/>
        <v>-3.5729499999433756E-2</v>
      </c>
      <c r="AG71" s="9"/>
      <c r="AH71" s="77">
        <f t="shared" si="23"/>
        <v>-4.7663085855658704E-3</v>
      </c>
      <c r="AI71" s="77">
        <f t="shared" si="24"/>
        <v>0.73003658313249398</v>
      </c>
      <c r="AJ71" s="77">
        <f t="shared" si="25"/>
        <v>-0.60078298075928527</v>
      </c>
      <c r="AK71" s="77">
        <f t="shared" si="26"/>
        <v>4.5285843609186506E-2</v>
      </c>
      <c r="AL71" s="77">
        <f t="shared" si="27"/>
        <v>-0.1662006740193798</v>
      </c>
      <c r="AM71" s="77">
        <f t="shared" si="28"/>
        <v>-8.3292154602678761E-2</v>
      </c>
      <c r="AN71" s="85">
        <f t="shared" ref="AN71:AT80" si="48">$AU71+$AB$7*SIN(AO71)</f>
        <v>-0.21972227081892406</v>
      </c>
      <c r="AO71" s="85">
        <f t="shared" si="48"/>
        <v>-0.2197495944475269</v>
      </c>
      <c r="AP71" s="85">
        <f t="shared" si="48"/>
        <v>-0.21964731838366847</v>
      </c>
      <c r="AQ71" s="85">
        <f t="shared" si="48"/>
        <v>-0.22003016362156266</v>
      </c>
      <c r="AR71" s="85">
        <f t="shared" si="48"/>
        <v>-0.2185972446283394</v>
      </c>
      <c r="AS71" s="85">
        <f t="shared" si="48"/>
        <v>-0.22396276366040069</v>
      </c>
      <c r="AT71" s="85">
        <f t="shared" si="48"/>
        <v>-0.20390404749764479</v>
      </c>
      <c r="AU71" s="85">
        <f t="shared" si="30"/>
        <v>-0.27939254332839258</v>
      </c>
      <c r="AW71" s="77">
        <v>3900</v>
      </c>
      <c r="AX71" s="77">
        <f t="shared" si="39"/>
        <v>-1.8324145737921228E-3</v>
      </c>
      <c r="AY71" s="77">
        <f t="shared" si="40"/>
        <v>-2.159756018723146E-3</v>
      </c>
      <c r="AZ71" s="77">
        <f t="shared" si="41"/>
        <v>3.273414449310231E-4</v>
      </c>
      <c r="BA71" s="77">
        <f t="shared" si="42"/>
        <v>0.78620819026488831</v>
      </c>
      <c r="BB71" s="77">
        <f t="shared" si="43"/>
        <v>-0.13575570591548386</v>
      </c>
      <c r="BC71" s="77">
        <f t="shared" si="44"/>
        <v>-0.67450467835827077</v>
      </c>
      <c r="BD71" s="77">
        <f t="shared" si="45"/>
        <v>-0.3506483971008203</v>
      </c>
      <c r="BE71" s="77">
        <f t="shared" si="46"/>
        <v>17.98007706146668</v>
      </c>
      <c r="BF71" s="77">
        <f t="shared" si="46"/>
        <v>17.980070464498286</v>
      </c>
      <c r="BG71" s="77">
        <f t="shared" si="46"/>
        <v>17.980107814982102</v>
      </c>
      <c r="BH71" s="77">
        <f t="shared" si="46"/>
        <v>17.97989632352046</v>
      </c>
      <c r="BI71" s="77">
        <f t="shared" si="46"/>
        <v>17.981093163829932</v>
      </c>
      <c r="BJ71" s="77">
        <f t="shared" si="46"/>
        <v>17.97429764247368</v>
      </c>
      <c r="BK71" s="77">
        <f t="shared" si="46"/>
        <v>18.012187767273769</v>
      </c>
      <c r="BL71" s="77">
        <f t="shared" si="47"/>
        <v>17.770944045902965</v>
      </c>
    </row>
    <row r="72" spans="1:64" s="77" customFormat="1" ht="12.95" customHeight="1" x14ac:dyDescent="0.2">
      <c r="A72" s="34" t="s">
        <v>131</v>
      </c>
      <c r="B72" s="40"/>
      <c r="C72" s="35">
        <v>43471.290999999997</v>
      </c>
      <c r="D72" s="35"/>
      <c r="E72" s="85">
        <f t="shared" si="12"/>
        <v>-2184.0056149841917</v>
      </c>
      <c r="F72" s="85">
        <f t="shared" si="13"/>
        <v>-2184</v>
      </c>
      <c r="G72" s="85">
        <f t="shared" si="37"/>
        <v>-2.3216000001411885E-2</v>
      </c>
      <c r="H72" s="85"/>
      <c r="I72" s="85">
        <f t="shared" si="34"/>
        <v>-2.3216000001411885E-2</v>
      </c>
      <c r="K72" s="85"/>
      <c r="L72" s="85"/>
      <c r="M72" s="85"/>
      <c r="N72" s="85"/>
      <c r="O72" s="85"/>
      <c r="P72" s="85"/>
      <c r="Q72" s="132">
        <f t="shared" si="15"/>
        <v>28452.790999999997</v>
      </c>
      <c r="S72" s="9">
        <v>0.1</v>
      </c>
      <c r="T72" s="85"/>
      <c r="U72" s="85"/>
      <c r="V72" s="85"/>
      <c r="Z72" s="77">
        <f t="shared" si="16"/>
        <v>-2184</v>
      </c>
      <c r="AA72" s="85">
        <f t="shared" si="17"/>
        <v>-5.9132208427914532E-4</v>
      </c>
      <c r="AB72" s="85">
        <f t="shared" si="18"/>
        <v>-1.8268422012212196E-2</v>
      </c>
      <c r="AC72" s="85">
        <f t="shared" si="19"/>
        <v>-2.3216000001411885E-2</v>
      </c>
      <c r="AD72" s="85">
        <f t="shared" si="20"/>
        <v>-2.2624677917132741E-2</v>
      </c>
      <c r="AE72" s="85">
        <f t="shared" si="21"/>
        <v>5.1187605085399384E-5</v>
      </c>
      <c r="AF72" s="77">
        <f t="shared" si="22"/>
        <v>-2.3216000001411885E-2</v>
      </c>
      <c r="AG72" s="9"/>
      <c r="AH72" s="77">
        <f t="shared" si="23"/>
        <v>-4.9475779891996908E-3</v>
      </c>
      <c r="AI72" s="77">
        <f t="shared" si="24"/>
        <v>0.72917003905345934</v>
      </c>
      <c r="AJ72" s="77">
        <f t="shared" si="25"/>
        <v>-0.61694405459348756</v>
      </c>
      <c r="AK72" s="77">
        <f t="shared" si="26"/>
        <v>3.9776705895156868E-2</v>
      </c>
      <c r="AL72" s="77">
        <f t="shared" si="27"/>
        <v>-0.14582709928096116</v>
      </c>
      <c r="AM72" s="77">
        <f t="shared" si="28"/>
        <v>-7.304303719449623E-2</v>
      </c>
      <c r="AN72" s="85">
        <f t="shared" si="48"/>
        <v>-0.19286430539641194</v>
      </c>
      <c r="AO72" s="85">
        <f t="shared" si="48"/>
        <v>-0.19288922166294398</v>
      </c>
      <c r="AP72" s="85">
        <f t="shared" si="48"/>
        <v>-0.19279647934386926</v>
      </c>
      <c r="AQ72" s="85">
        <f t="shared" si="48"/>
        <v>-0.19314168956485436</v>
      </c>
      <c r="AR72" s="85">
        <f t="shared" si="48"/>
        <v>-0.19185684808642534</v>
      </c>
      <c r="AS72" s="85">
        <f t="shared" si="48"/>
        <v>-0.1966405555553222</v>
      </c>
      <c r="AT72" s="85">
        <f t="shared" si="48"/>
        <v>-0.17885207039092207</v>
      </c>
      <c r="AU72" s="85">
        <f t="shared" si="30"/>
        <v>-0.24533809811862106</v>
      </c>
      <c r="AW72" s="77">
        <v>4000</v>
      </c>
      <c r="AX72" s="77">
        <f t="shared" si="39"/>
        <v>-3.9839487109126987E-3</v>
      </c>
      <c r="AY72" s="77">
        <f t="shared" si="40"/>
        <v>-2.272479260388577E-3</v>
      </c>
      <c r="AZ72" s="77">
        <f t="shared" si="41"/>
        <v>-1.7114694505241214E-3</v>
      </c>
      <c r="BA72" s="77">
        <f t="shared" si="42"/>
        <v>0.7568016432812309</v>
      </c>
      <c r="BB72" s="77">
        <f t="shared" si="43"/>
        <v>-0.32766104433846527</v>
      </c>
      <c r="BC72" s="77">
        <f t="shared" si="44"/>
        <v>-0.47685398092317954</v>
      </c>
      <c r="BD72" s="77">
        <f t="shared" si="45"/>
        <v>-0.24305013166877781</v>
      </c>
      <c r="BE72" s="77">
        <f t="shared" si="46"/>
        <v>18.226749179078777</v>
      </c>
      <c r="BF72" s="77">
        <f t="shared" si="46"/>
        <v>18.226726837892183</v>
      </c>
      <c r="BG72" s="77">
        <f t="shared" si="46"/>
        <v>18.226827317948139</v>
      </c>
      <c r="BH72" s="77">
        <f t="shared" si="46"/>
        <v>18.226375349285231</v>
      </c>
      <c r="BI72" s="77">
        <f t="shared" si="46"/>
        <v>18.228407194428854</v>
      </c>
      <c r="BJ72" s="77">
        <f t="shared" si="46"/>
        <v>18.219249455564437</v>
      </c>
      <c r="BK72" s="77">
        <f t="shared" si="46"/>
        <v>18.260065347216258</v>
      </c>
      <c r="BL72" s="77">
        <f t="shared" si="47"/>
        <v>18.067069656422714</v>
      </c>
    </row>
    <row r="73" spans="1:64" s="77" customFormat="1" ht="12.95" customHeight="1" x14ac:dyDescent="0.2">
      <c r="A73" s="34" t="s">
        <v>133</v>
      </c>
      <c r="B73" s="40"/>
      <c r="C73" s="35">
        <v>43471.292999999998</v>
      </c>
      <c r="D73" s="35"/>
      <c r="E73" s="85">
        <f t="shared" si="12"/>
        <v>-2184.0051312674282</v>
      </c>
      <c r="F73" s="85">
        <f t="shared" si="13"/>
        <v>-2184</v>
      </c>
      <c r="G73" s="85">
        <f t="shared" si="37"/>
        <v>-2.1216000001004431E-2</v>
      </c>
      <c r="H73" s="85"/>
      <c r="I73" s="85">
        <f t="shared" si="34"/>
        <v>-2.1216000001004431E-2</v>
      </c>
      <c r="K73" s="85"/>
      <c r="L73" s="85"/>
      <c r="M73" s="85"/>
      <c r="N73" s="85"/>
      <c r="O73" s="85"/>
      <c r="P73" s="85"/>
      <c r="Q73" s="132">
        <f t="shared" si="15"/>
        <v>28452.792999999998</v>
      </c>
      <c r="S73" s="9">
        <v>0.1</v>
      </c>
      <c r="T73" s="85"/>
      <c r="U73" s="85"/>
      <c r="V73" s="85"/>
      <c r="Z73" s="77">
        <f t="shared" si="16"/>
        <v>-2184</v>
      </c>
      <c r="AA73" s="85">
        <f t="shared" si="17"/>
        <v>-5.9132208427914532E-4</v>
      </c>
      <c r="AB73" s="85">
        <f t="shared" si="18"/>
        <v>-1.6268422011804742E-2</v>
      </c>
      <c r="AC73" s="85">
        <f t="shared" si="19"/>
        <v>-2.1216000001004431E-2</v>
      </c>
      <c r="AD73" s="85">
        <f t="shared" si="20"/>
        <v>-2.0624677916725287E-2</v>
      </c>
      <c r="AE73" s="85">
        <f t="shared" si="21"/>
        <v>4.2537733916865577E-5</v>
      </c>
      <c r="AF73" s="77">
        <f t="shared" si="22"/>
        <v>-2.1216000001004431E-2</v>
      </c>
      <c r="AG73" s="9"/>
      <c r="AH73" s="77">
        <f t="shared" si="23"/>
        <v>-4.9475779891996908E-3</v>
      </c>
      <c r="AI73" s="77">
        <f t="shared" si="24"/>
        <v>0.72917003905345934</v>
      </c>
      <c r="AJ73" s="77">
        <f t="shared" si="25"/>
        <v>-0.61694405459348756</v>
      </c>
      <c r="AK73" s="77">
        <f t="shared" si="26"/>
        <v>3.9776705895156868E-2</v>
      </c>
      <c r="AL73" s="77">
        <f t="shared" si="27"/>
        <v>-0.14582709928096116</v>
      </c>
      <c r="AM73" s="77">
        <f t="shared" si="28"/>
        <v>-7.304303719449623E-2</v>
      </c>
      <c r="AN73" s="85">
        <f t="shared" si="48"/>
        <v>-0.19286430539641194</v>
      </c>
      <c r="AO73" s="85">
        <f t="shared" si="48"/>
        <v>-0.19288922166294398</v>
      </c>
      <c r="AP73" s="85">
        <f t="shared" si="48"/>
        <v>-0.19279647934386926</v>
      </c>
      <c r="AQ73" s="85">
        <f t="shared" si="48"/>
        <v>-0.19314168956485436</v>
      </c>
      <c r="AR73" s="85">
        <f t="shared" si="48"/>
        <v>-0.19185684808642534</v>
      </c>
      <c r="AS73" s="85">
        <f t="shared" si="48"/>
        <v>-0.1966405555553222</v>
      </c>
      <c r="AT73" s="85">
        <f t="shared" si="48"/>
        <v>-0.17885207039092207</v>
      </c>
      <c r="AU73" s="85">
        <f t="shared" si="30"/>
        <v>-0.24533809811862106</v>
      </c>
      <c r="AW73" s="77">
        <v>4100</v>
      </c>
      <c r="AX73" s="77">
        <f t="shared" si="39"/>
        <v>-5.9743456388389876E-3</v>
      </c>
      <c r="AY73" s="77">
        <f t="shared" si="40"/>
        <v>-2.3853843407980516E-3</v>
      </c>
      <c r="AZ73" s="77">
        <f t="shared" si="41"/>
        <v>-3.588961298040936E-3</v>
      </c>
      <c r="BA73" s="77">
        <f t="shared" si="42"/>
        <v>0.73780256841823688</v>
      </c>
      <c r="BB73" s="77">
        <f t="shared" si="43"/>
        <v>-0.49627834285301309</v>
      </c>
      <c r="BC73" s="77">
        <f t="shared" si="44"/>
        <v>-0.29137418750020666</v>
      </c>
      <c r="BD73" s="77">
        <f t="shared" si="45"/>
        <v>-0.14672664334821464</v>
      </c>
      <c r="BE73" s="77">
        <f t="shared" si="46"/>
        <v>18.465713822268025</v>
      </c>
      <c r="BF73" s="77">
        <f t="shared" si="46"/>
        <v>18.465680094609265</v>
      </c>
      <c r="BG73" s="77">
        <f t="shared" si="46"/>
        <v>18.465812974973915</v>
      </c>
      <c r="BH73" s="77">
        <f t="shared" si="46"/>
        <v>18.465289411065179</v>
      </c>
      <c r="BI73" s="77">
        <f t="shared" si="46"/>
        <v>18.467351672904297</v>
      </c>
      <c r="BJ73" s="77">
        <f t="shared" si="46"/>
        <v>18.459218634254825</v>
      </c>
      <c r="BK73" s="77">
        <f t="shared" si="46"/>
        <v>18.491142372980558</v>
      </c>
      <c r="BL73" s="77">
        <f t="shared" si="47"/>
        <v>18.363195266942462</v>
      </c>
    </row>
    <row r="74" spans="1:64" s="77" customFormat="1" ht="12.95" customHeight="1" x14ac:dyDescent="0.2">
      <c r="A74" s="34" t="s">
        <v>133</v>
      </c>
      <c r="B74" s="40"/>
      <c r="C74" s="35">
        <v>43479.563999999998</v>
      </c>
      <c r="D74" s="35"/>
      <c r="E74" s="85">
        <f t="shared" si="12"/>
        <v>-2182.0047205918954</v>
      </c>
      <c r="F74" s="85">
        <f t="shared" si="13"/>
        <v>-2182</v>
      </c>
      <c r="G74" s="85">
        <f t="shared" si="37"/>
        <v>-1.9518000000971369E-2</v>
      </c>
      <c r="H74" s="85"/>
      <c r="I74" s="85">
        <f t="shared" ref="I74:I107" si="49">G74</f>
        <v>-1.9518000000971369E-2</v>
      </c>
      <c r="K74" s="85"/>
      <c r="L74" s="85"/>
      <c r="M74" s="85"/>
      <c r="N74" s="85"/>
      <c r="O74" s="85"/>
      <c r="P74" s="85"/>
      <c r="Q74" s="132">
        <f t="shared" si="15"/>
        <v>28461.063999999998</v>
      </c>
      <c r="S74" s="9">
        <v>0.1</v>
      </c>
      <c r="T74" s="85"/>
      <c r="U74" s="85"/>
      <c r="V74" s="85"/>
      <c r="Z74" s="77">
        <f t="shared" si="16"/>
        <v>-2182</v>
      </c>
      <c r="AA74" s="85">
        <f t="shared" si="17"/>
        <v>-6.2449686080382448E-4</v>
      </c>
      <c r="AB74" s="85">
        <f t="shared" si="18"/>
        <v>-1.4539278656676865E-2</v>
      </c>
      <c r="AC74" s="85">
        <f t="shared" si="19"/>
        <v>-1.9518000000971369E-2</v>
      </c>
      <c r="AD74" s="85">
        <f t="shared" si="20"/>
        <v>-1.8893503140167543E-2</v>
      </c>
      <c r="AE74" s="85">
        <f t="shared" si="21"/>
        <v>3.5696446090752084E-5</v>
      </c>
      <c r="AF74" s="77">
        <f t="shared" si="22"/>
        <v>-1.9518000000971369E-2</v>
      </c>
      <c r="AG74" s="9"/>
      <c r="AH74" s="77">
        <f t="shared" si="23"/>
        <v>-4.9787213442945054E-3</v>
      </c>
      <c r="AI74" s="77">
        <f t="shared" si="24"/>
        <v>0.72903098766683039</v>
      </c>
      <c r="AJ74" s="77">
        <f t="shared" si="25"/>
        <v>-0.61972495680335915</v>
      </c>
      <c r="AK74" s="77">
        <f t="shared" si="26"/>
        <v>3.881814567133695E-2</v>
      </c>
      <c r="AL74" s="77">
        <f t="shared" si="27"/>
        <v>-0.14228866797726289</v>
      </c>
      <c r="AM74" s="77">
        <f t="shared" si="28"/>
        <v>-7.1264610240983683E-2</v>
      </c>
      <c r="AN74" s="85">
        <f t="shared" si="48"/>
        <v>-0.18819652317840557</v>
      </c>
      <c r="AO74" s="85">
        <f t="shared" si="48"/>
        <v>-0.18822098542714621</v>
      </c>
      <c r="AP74" s="85">
        <f t="shared" si="48"/>
        <v>-0.18813001495323525</v>
      </c>
      <c r="AQ74" s="85">
        <f t="shared" si="48"/>
        <v>-0.18846832490212262</v>
      </c>
      <c r="AR74" s="85">
        <f t="shared" si="48"/>
        <v>-0.18721029460865607</v>
      </c>
      <c r="AS74" s="85">
        <f t="shared" si="48"/>
        <v>-0.19188990484101853</v>
      </c>
      <c r="AT74" s="85">
        <f t="shared" si="48"/>
        <v>-0.17450336966326835</v>
      </c>
      <c r="AU74" s="85">
        <f t="shared" si="30"/>
        <v>-0.23941558590822609</v>
      </c>
      <c r="AW74" s="77">
        <v>4200</v>
      </c>
      <c r="AX74" s="77">
        <f t="shared" si="39"/>
        <v>-7.7313465898422497E-3</v>
      </c>
      <c r="AY74" s="77">
        <f t="shared" si="40"/>
        <v>-2.4984712599515689E-3</v>
      </c>
      <c r="AZ74" s="77">
        <f t="shared" si="41"/>
        <v>-5.2328753298906804E-3</v>
      </c>
      <c r="BA74" s="77">
        <f t="shared" si="42"/>
        <v>0.72800901063871792</v>
      </c>
      <c r="BB74" s="77">
        <f t="shared" si="43"/>
        <v>-0.64247748858938658</v>
      </c>
      <c r="BC74" s="77">
        <f t="shared" si="44"/>
        <v>-0.11295393321347769</v>
      </c>
      <c r="BD74" s="77">
        <f t="shared" si="45"/>
        <v>-5.6537090527510728E-2</v>
      </c>
      <c r="BE74" s="77">
        <f t="shared" si="46"/>
        <v>18.700088677748191</v>
      </c>
      <c r="BF74" s="77">
        <f t="shared" si="46"/>
        <v>18.700068359121506</v>
      </c>
      <c r="BG74" s="77">
        <f t="shared" si="46"/>
        <v>18.70014342311131</v>
      </c>
      <c r="BH74" s="77">
        <f t="shared" si="46"/>
        <v>18.699866106711113</v>
      </c>
      <c r="BI74" s="77">
        <f t="shared" si="46"/>
        <v>18.700890566854014</v>
      </c>
      <c r="BJ74" s="77">
        <f t="shared" si="46"/>
        <v>18.697105222907389</v>
      </c>
      <c r="BK74" s="77">
        <f t="shared" si="46"/>
        <v>18.711081418004994</v>
      </c>
      <c r="BL74" s="77">
        <f t="shared" si="47"/>
        <v>18.659320877462214</v>
      </c>
    </row>
    <row r="75" spans="1:64" s="77" customFormat="1" ht="12.95" customHeight="1" x14ac:dyDescent="0.2">
      <c r="A75" s="34" t="s">
        <v>133</v>
      </c>
      <c r="B75" s="40"/>
      <c r="C75" s="35">
        <v>43504.35</v>
      </c>
      <c r="D75" s="35"/>
      <c r="E75" s="85">
        <f t="shared" si="12"/>
        <v>-2176.0100187416065</v>
      </c>
      <c r="F75" s="85">
        <f t="shared" si="13"/>
        <v>-2176</v>
      </c>
      <c r="G75" s="85">
        <f t="shared" si="37"/>
        <v>-4.1424000002734829E-2</v>
      </c>
      <c r="H75" s="85"/>
      <c r="I75" s="85">
        <f t="shared" si="49"/>
        <v>-4.1424000002734829E-2</v>
      </c>
      <c r="K75" s="85"/>
      <c r="L75" s="85"/>
      <c r="M75" s="85"/>
      <c r="N75" s="85"/>
      <c r="O75" s="85"/>
      <c r="P75" s="85"/>
      <c r="Q75" s="132">
        <f t="shared" si="15"/>
        <v>28485.85</v>
      </c>
      <c r="S75" s="9">
        <v>0.1</v>
      </c>
      <c r="T75" s="85"/>
      <c r="U75" s="85"/>
      <c r="V75" s="85"/>
      <c r="Z75" s="77">
        <f t="shared" si="16"/>
        <v>-2176</v>
      </c>
      <c r="AA75" s="85">
        <f t="shared" si="17"/>
        <v>-7.2333378367626933E-4</v>
      </c>
      <c r="AB75" s="85">
        <f t="shared" si="18"/>
        <v>-3.6352536436270462E-2</v>
      </c>
      <c r="AC75" s="85">
        <f t="shared" si="19"/>
        <v>-4.1424000002734829E-2</v>
      </c>
      <c r="AD75" s="85">
        <f t="shared" si="20"/>
        <v>-4.0700666219058559E-2</v>
      </c>
      <c r="AE75" s="85">
        <f t="shared" si="21"/>
        <v>1.6565442306752147E-4</v>
      </c>
      <c r="AF75" s="77">
        <f t="shared" si="22"/>
        <v>-4.1424000002734829E-2</v>
      </c>
      <c r="AG75" s="9"/>
      <c r="AH75" s="77">
        <f t="shared" si="23"/>
        <v>-5.0714635664643693E-3</v>
      </c>
      <c r="AI75" s="77">
        <f t="shared" si="24"/>
        <v>0.72863447921140523</v>
      </c>
      <c r="AJ75" s="77">
        <f t="shared" si="25"/>
        <v>-0.62801484203685043</v>
      </c>
      <c r="AK75" s="77">
        <f t="shared" si="26"/>
        <v>3.5941733476688512E-2</v>
      </c>
      <c r="AL75" s="77">
        <f t="shared" si="27"/>
        <v>-0.13168124747053969</v>
      </c>
      <c r="AM75" s="77">
        <f t="shared" si="28"/>
        <v>-6.5935928428646387E-2</v>
      </c>
      <c r="AN75" s="85">
        <f t="shared" si="48"/>
        <v>-0.17419837800652105</v>
      </c>
      <c r="AO75" s="85">
        <f t="shared" si="48"/>
        <v>-0.17422141833820559</v>
      </c>
      <c r="AP75" s="85">
        <f t="shared" si="48"/>
        <v>-0.17413595511888391</v>
      </c>
      <c r="AQ75" s="85">
        <f t="shared" si="48"/>
        <v>-0.17445296925018489</v>
      </c>
      <c r="AR75" s="85">
        <f t="shared" si="48"/>
        <v>-0.17327713739270323</v>
      </c>
      <c r="AS75" s="85">
        <f t="shared" si="48"/>
        <v>-0.17763962542169812</v>
      </c>
      <c r="AT75" s="85">
        <f t="shared" si="48"/>
        <v>-0.16147070745479342</v>
      </c>
      <c r="AU75" s="85">
        <f t="shared" si="30"/>
        <v>-0.22164804927704118</v>
      </c>
      <c r="AW75" s="77">
        <v>4300</v>
      </c>
      <c r="AX75" s="77">
        <f t="shared" si="39"/>
        <v>-9.1934800346750688E-3</v>
      </c>
      <c r="AY75" s="77">
        <f t="shared" si="40"/>
        <v>-2.611740017849131E-3</v>
      </c>
      <c r="AZ75" s="77">
        <f t="shared" si="41"/>
        <v>-6.5817400168259373E-3</v>
      </c>
      <c r="BA75" s="77">
        <f t="shared" si="42"/>
        <v>0.72680430411411479</v>
      </c>
      <c r="BB75" s="77">
        <f t="shared" si="43"/>
        <v>-0.76657145963125872</v>
      </c>
      <c r="BC75" s="77">
        <f t="shared" si="44"/>
        <v>6.2804050792179753E-2</v>
      </c>
      <c r="BD75" s="77">
        <f t="shared" si="45"/>
        <v>3.1412351180713623E-2</v>
      </c>
      <c r="BE75" s="77">
        <f t="shared" si="46"/>
        <v>18.93270783788147</v>
      </c>
      <c r="BF75" s="77">
        <f t="shared" si="46"/>
        <v>18.932719752349925</v>
      </c>
      <c r="BG75" s="77">
        <f t="shared" si="46"/>
        <v>18.932676075980229</v>
      </c>
      <c r="BH75" s="77">
        <f t="shared" si="46"/>
        <v>18.932836186734402</v>
      </c>
      <c r="BI75" s="77">
        <f t="shared" si="46"/>
        <v>18.932249256124514</v>
      </c>
      <c r="BJ75" s="77">
        <f t="shared" si="46"/>
        <v>18.934400954985961</v>
      </c>
      <c r="BK75" s="77">
        <f t="shared" si="46"/>
        <v>18.926514633069672</v>
      </c>
      <c r="BL75" s="77">
        <f t="shared" si="47"/>
        <v>18.955446487981963</v>
      </c>
    </row>
    <row r="76" spans="1:64" s="77" customFormat="1" ht="12.95" customHeight="1" x14ac:dyDescent="0.2">
      <c r="A76" s="34" t="s">
        <v>133</v>
      </c>
      <c r="B76" s="40"/>
      <c r="C76" s="35">
        <v>43504.351999999999</v>
      </c>
      <c r="D76" s="35"/>
      <c r="E76" s="85">
        <f t="shared" si="12"/>
        <v>-2176.009535024843</v>
      </c>
      <c r="F76" s="85">
        <f t="shared" si="13"/>
        <v>-2176</v>
      </c>
      <c r="G76" s="85">
        <f t="shared" si="37"/>
        <v>-3.9424000002327375E-2</v>
      </c>
      <c r="H76" s="85"/>
      <c r="I76" s="85">
        <f t="shared" si="49"/>
        <v>-3.9424000002327375E-2</v>
      </c>
      <c r="K76" s="85"/>
      <c r="L76" s="85"/>
      <c r="M76" s="85"/>
      <c r="N76" s="85"/>
      <c r="O76" s="85"/>
      <c r="P76" s="85"/>
      <c r="Q76" s="132">
        <f t="shared" si="15"/>
        <v>28485.851999999999</v>
      </c>
      <c r="S76" s="9">
        <v>0.1</v>
      </c>
      <c r="T76" s="85"/>
      <c r="U76" s="85"/>
      <c r="V76" s="85"/>
      <c r="Z76" s="77">
        <f t="shared" si="16"/>
        <v>-2176</v>
      </c>
      <c r="AA76" s="85">
        <f t="shared" si="17"/>
        <v>-7.2333378367626933E-4</v>
      </c>
      <c r="AB76" s="85">
        <f t="shared" si="18"/>
        <v>-3.4352536435863008E-2</v>
      </c>
      <c r="AC76" s="85">
        <f t="shared" si="19"/>
        <v>-3.9424000002327375E-2</v>
      </c>
      <c r="AD76" s="85">
        <f t="shared" si="20"/>
        <v>-3.8700666218651106E-2</v>
      </c>
      <c r="AE76" s="85">
        <f t="shared" si="21"/>
        <v>1.4977415657674428E-4</v>
      </c>
      <c r="AF76" s="77">
        <f t="shared" si="22"/>
        <v>-3.9424000002327375E-2</v>
      </c>
      <c r="AG76" s="9"/>
      <c r="AH76" s="77">
        <f t="shared" si="23"/>
        <v>-5.0714635664643693E-3</v>
      </c>
      <c r="AI76" s="77">
        <f t="shared" si="24"/>
        <v>0.72863447921140523</v>
      </c>
      <c r="AJ76" s="77">
        <f t="shared" si="25"/>
        <v>-0.62801484203685043</v>
      </c>
      <c r="AK76" s="77">
        <f t="shared" si="26"/>
        <v>3.5941733476688512E-2</v>
      </c>
      <c r="AL76" s="77">
        <f t="shared" si="27"/>
        <v>-0.13168124747053969</v>
      </c>
      <c r="AM76" s="77">
        <f t="shared" si="28"/>
        <v>-6.5935928428646387E-2</v>
      </c>
      <c r="AN76" s="85">
        <f t="shared" si="48"/>
        <v>-0.17419837800652105</v>
      </c>
      <c r="AO76" s="85">
        <f t="shared" si="48"/>
        <v>-0.17422141833820559</v>
      </c>
      <c r="AP76" s="85">
        <f t="shared" si="48"/>
        <v>-0.17413595511888391</v>
      </c>
      <c r="AQ76" s="85">
        <f t="shared" si="48"/>
        <v>-0.17445296925018489</v>
      </c>
      <c r="AR76" s="85">
        <f t="shared" si="48"/>
        <v>-0.17327713739270323</v>
      </c>
      <c r="AS76" s="85">
        <f t="shared" si="48"/>
        <v>-0.17763962542169812</v>
      </c>
      <c r="AT76" s="85">
        <f t="shared" si="48"/>
        <v>-0.16147070745479342</v>
      </c>
      <c r="AU76" s="85">
        <f t="shared" si="30"/>
        <v>-0.22164804927704118</v>
      </c>
      <c r="AW76" s="77">
        <v>4400</v>
      </c>
      <c r="AX76" s="77">
        <f t="shared" si="39"/>
        <v>-1.030458688381896E-2</v>
      </c>
      <c r="AY76" s="77">
        <f t="shared" si="40"/>
        <v>-2.7251906144907367E-3</v>
      </c>
      <c r="AZ76" s="77">
        <f t="shared" si="41"/>
        <v>-7.5793962693282224E-3</v>
      </c>
      <c r="BA76" s="77">
        <f t="shared" si="42"/>
        <v>0.73411286160944744</v>
      </c>
      <c r="BB76" s="77">
        <f t="shared" si="43"/>
        <v>-0.86778031594292815</v>
      </c>
      <c r="BC76" s="77">
        <f t="shared" si="44"/>
        <v>0.24003724822738476</v>
      </c>
      <c r="BD76" s="77">
        <f t="shared" si="45"/>
        <v>0.12059823215043404</v>
      </c>
      <c r="BE76" s="77">
        <f t="shared" si="46"/>
        <v>19.16630160799442</v>
      </c>
      <c r="BF76" s="77">
        <f t="shared" si="46"/>
        <v>19.16633447387969</v>
      </c>
      <c r="BG76" s="77">
        <f t="shared" si="46"/>
        <v>19.166208125303218</v>
      </c>
      <c r="BH76" s="77">
        <f t="shared" si="46"/>
        <v>19.166693884422468</v>
      </c>
      <c r="BI76" s="77">
        <f t="shared" si="46"/>
        <v>19.164826759507346</v>
      </c>
      <c r="BJ76" s="77">
        <f t="shared" si="46"/>
        <v>19.172009762239377</v>
      </c>
      <c r="BK76" s="77">
        <f t="shared" si="46"/>
        <v>19.144466407973336</v>
      </c>
      <c r="BL76" s="77">
        <f t="shared" si="47"/>
        <v>19.251572098501715</v>
      </c>
    </row>
    <row r="77" spans="1:64" s="77" customFormat="1" ht="12.95" customHeight="1" x14ac:dyDescent="0.2">
      <c r="A77" s="34" t="s">
        <v>133</v>
      </c>
      <c r="B77" s="40"/>
      <c r="C77" s="35">
        <v>43504.353000000003</v>
      </c>
      <c r="D77" s="35"/>
      <c r="E77" s="85">
        <f t="shared" si="12"/>
        <v>-2176.0092931664599</v>
      </c>
      <c r="F77" s="85">
        <f t="shared" si="13"/>
        <v>-2176</v>
      </c>
      <c r="G77" s="85">
        <f t="shared" si="37"/>
        <v>-3.8423999998485669E-2</v>
      </c>
      <c r="H77" s="85"/>
      <c r="I77" s="85">
        <f t="shared" si="49"/>
        <v>-3.8423999998485669E-2</v>
      </c>
      <c r="K77" s="85"/>
      <c r="L77" s="85"/>
      <c r="M77" s="85"/>
      <c r="N77" s="85"/>
      <c r="O77" s="85"/>
      <c r="P77" s="85"/>
      <c r="Q77" s="132">
        <f t="shared" si="15"/>
        <v>28485.853000000003</v>
      </c>
      <c r="S77" s="9">
        <v>0.1</v>
      </c>
      <c r="T77" s="85"/>
      <c r="U77" s="85"/>
      <c r="V77" s="85"/>
      <c r="Z77" s="77">
        <f t="shared" si="16"/>
        <v>-2176</v>
      </c>
      <c r="AA77" s="85">
        <f t="shared" si="17"/>
        <v>-7.2333378367626933E-4</v>
      </c>
      <c r="AB77" s="85">
        <f t="shared" si="18"/>
        <v>-3.3352536432021303E-2</v>
      </c>
      <c r="AC77" s="85">
        <f t="shared" si="19"/>
        <v>-3.8423999998485669E-2</v>
      </c>
      <c r="AD77" s="85">
        <f t="shared" si="20"/>
        <v>-3.77006662148094E-2</v>
      </c>
      <c r="AE77" s="85">
        <f t="shared" si="21"/>
        <v>1.4213402330404709E-4</v>
      </c>
      <c r="AF77" s="77">
        <f t="shared" si="22"/>
        <v>-3.8423999998485669E-2</v>
      </c>
      <c r="AG77" s="9"/>
      <c r="AH77" s="77">
        <f t="shared" si="23"/>
        <v>-5.0714635664643693E-3</v>
      </c>
      <c r="AI77" s="77">
        <f t="shared" si="24"/>
        <v>0.72863447921140523</v>
      </c>
      <c r="AJ77" s="77">
        <f t="shared" si="25"/>
        <v>-0.62801484203685043</v>
      </c>
      <c r="AK77" s="77">
        <f t="shared" si="26"/>
        <v>3.5941733476688512E-2</v>
      </c>
      <c r="AL77" s="77">
        <f t="shared" si="27"/>
        <v>-0.13168124747053969</v>
      </c>
      <c r="AM77" s="77">
        <f t="shared" si="28"/>
        <v>-6.5935928428646387E-2</v>
      </c>
      <c r="AN77" s="85">
        <f t="shared" si="48"/>
        <v>-0.17419837800652105</v>
      </c>
      <c r="AO77" s="85">
        <f t="shared" si="48"/>
        <v>-0.17422141833820559</v>
      </c>
      <c r="AP77" s="85">
        <f t="shared" si="48"/>
        <v>-0.17413595511888391</v>
      </c>
      <c r="AQ77" s="85">
        <f t="shared" si="48"/>
        <v>-0.17445296925018489</v>
      </c>
      <c r="AR77" s="85">
        <f t="shared" si="48"/>
        <v>-0.17327713739270323</v>
      </c>
      <c r="AS77" s="85">
        <f t="shared" si="48"/>
        <v>-0.17763962542169812</v>
      </c>
      <c r="AT77" s="85">
        <f t="shared" si="48"/>
        <v>-0.16147070745479342</v>
      </c>
      <c r="AU77" s="85">
        <f t="shared" si="30"/>
        <v>-0.22164804927704118</v>
      </c>
      <c r="AW77" s="77">
        <v>4500</v>
      </c>
      <c r="AX77" s="77">
        <f t="shared" si="39"/>
        <v>-1.1010036328095732E-2</v>
      </c>
      <c r="AY77" s="77">
        <f t="shared" si="40"/>
        <v>-2.8388230498763863E-3</v>
      </c>
      <c r="AZ77" s="77">
        <f t="shared" si="41"/>
        <v>-8.1712132782193452E-3</v>
      </c>
      <c r="BA77" s="77">
        <f t="shared" si="42"/>
        <v>0.75039419843596789</v>
      </c>
      <c r="BB77" s="77">
        <f t="shared" si="43"/>
        <v>-0.94372141158413814</v>
      </c>
      <c r="BC77" s="77">
        <f t="shared" si="44"/>
        <v>0.42302634021880564</v>
      </c>
      <c r="BD77" s="77">
        <f t="shared" si="45"/>
        <v>0.21472486893112847</v>
      </c>
      <c r="BE77" s="77">
        <f t="shared" si="46"/>
        <v>19.403657462272449</v>
      </c>
      <c r="BF77" s="77">
        <f t="shared" si="46"/>
        <v>19.403684565794887</v>
      </c>
      <c r="BG77" s="77">
        <f t="shared" si="46"/>
        <v>19.403568132625409</v>
      </c>
      <c r="BH77" s="77">
        <f t="shared" si="46"/>
        <v>19.404068373625812</v>
      </c>
      <c r="BI77" s="77">
        <f t="shared" si="46"/>
        <v>19.401920243246035</v>
      </c>
      <c r="BJ77" s="77">
        <f t="shared" si="46"/>
        <v>19.411165082330491</v>
      </c>
      <c r="BK77" s="77">
        <f t="shared" si="46"/>
        <v>19.371741888235992</v>
      </c>
      <c r="BL77" s="77">
        <f t="shared" si="47"/>
        <v>19.547697709021463</v>
      </c>
    </row>
    <row r="78" spans="1:64" s="77" customFormat="1" ht="12.95" customHeight="1" x14ac:dyDescent="0.2">
      <c r="A78" s="34" t="s">
        <v>131</v>
      </c>
      <c r="B78" s="40"/>
      <c r="C78" s="35">
        <v>43504.356</v>
      </c>
      <c r="D78" s="35"/>
      <c r="E78" s="85">
        <f t="shared" si="12"/>
        <v>-2176.0085675913156</v>
      </c>
      <c r="F78" s="85">
        <f t="shared" si="13"/>
        <v>-2176</v>
      </c>
      <c r="G78" s="85">
        <f t="shared" si="37"/>
        <v>-3.5424000001512468E-2</v>
      </c>
      <c r="H78" s="85"/>
      <c r="I78" s="85">
        <f t="shared" si="49"/>
        <v>-3.5424000001512468E-2</v>
      </c>
      <c r="K78" s="85"/>
      <c r="L78" s="85"/>
      <c r="M78" s="85"/>
      <c r="N78" s="85"/>
      <c r="O78" s="85"/>
      <c r="P78" s="85"/>
      <c r="Q78" s="132">
        <f t="shared" si="15"/>
        <v>28485.856</v>
      </c>
      <c r="S78" s="9">
        <v>0.1</v>
      </c>
      <c r="T78" s="85"/>
      <c r="U78" s="85"/>
      <c r="V78" s="85"/>
      <c r="Z78" s="77">
        <f t="shared" si="16"/>
        <v>-2176</v>
      </c>
      <c r="AA78" s="85">
        <f t="shared" si="17"/>
        <v>-7.2333378367626933E-4</v>
      </c>
      <c r="AB78" s="85">
        <f t="shared" si="18"/>
        <v>-3.0352536435048098E-2</v>
      </c>
      <c r="AC78" s="85">
        <f t="shared" si="19"/>
        <v>-3.5424000001512468E-2</v>
      </c>
      <c r="AD78" s="85">
        <f t="shared" si="20"/>
        <v>-3.4700666217836199E-2</v>
      </c>
      <c r="AE78" s="85">
        <f t="shared" si="21"/>
        <v>1.2041362359616784E-4</v>
      </c>
      <c r="AF78" s="77">
        <f t="shared" si="22"/>
        <v>-3.5424000001512468E-2</v>
      </c>
      <c r="AG78" s="9"/>
      <c r="AH78" s="77">
        <f t="shared" si="23"/>
        <v>-5.0714635664643693E-3</v>
      </c>
      <c r="AI78" s="77">
        <f t="shared" si="24"/>
        <v>0.72863447921140523</v>
      </c>
      <c r="AJ78" s="77">
        <f t="shared" si="25"/>
        <v>-0.62801484203685043</v>
      </c>
      <c r="AK78" s="77">
        <f t="shared" si="26"/>
        <v>3.5941733476688512E-2</v>
      </c>
      <c r="AL78" s="77">
        <f t="shared" si="27"/>
        <v>-0.13168124747053969</v>
      </c>
      <c r="AM78" s="77">
        <f t="shared" si="28"/>
        <v>-6.5935928428646387E-2</v>
      </c>
      <c r="AN78" s="85">
        <f t="shared" si="48"/>
        <v>-0.17419837800652105</v>
      </c>
      <c r="AO78" s="85">
        <f t="shared" si="48"/>
        <v>-0.17422141833820559</v>
      </c>
      <c r="AP78" s="85">
        <f t="shared" si="48"/>
        <v>-0.17413595511888391</v>
      </c>
      <c r="AQ78" s="85">
        <f t="shared" si="48"/>
        <v>-0.17445296925018489</v>
      </c>
      <c r="AR78" s="85">
        <f t="shared" si="48"/>
        <v>-0.17327713739270323</v>
      </c>
      <c r="AS78" s="85">
        <f t="shared" si="48"/>
        <v>-0.17763962542169812</v>
      </c>
      <c r="AT78" s="85">
        <f t="shared" si="48"/>
        <v>-0.16147070745479342</v>
      </c>
      <c r="AU78" s="85">
        <f t="shared" si="30"/>
        <v>-0.22164804927704118</v>
      </c>
      <c r="AW78" s="77">
        <v>4600</v>
      </c>
      <c r="AX78" s="77">
        <f t="shared" si="39"/>
        <v>-1.1254425395143363E-2</v>
      </c>
      <c r="AY78" s="77">
        <f t="shared" si="40"/>
        <v>-2.9526373240060795E-3</v>
      </c>
      <c r="AZ78" s="77">
        <f t="shared" si="41"/>
        <v>-8.3017880711372827E-3</v>
      </c>
      <c r="BA78" s="77">
        <f t="shared" si="42"/>
        <v>0.7766774926694977</v>
      </c>
      <c r="BB78" s="77">
        <f t="shared" si="43"/>
        <v>-0.98972320152861692</v>
      </c>
      <c r="BC78" s="77">
        <f t="shared" si="44"/>
        <v>0.61662713854421602</v>
      </c>
      <c r="BD78" s="77">
        <f t="shared" si="45"/>
        <v>0.31846903238519392</v>
      </c>
      <c r="BE78" s="77">
        <f t="shared" si="46"/>
        <v>19.647792273393815</v>
      </c>
      <c r="BF78" s="77">
        <f t="shared" si="46"/>
        <v>19.647802562498832</v>
      </c>
      <c r="BG78" s="77">
        <f t="shared" si="46"/>
        <v>19.647748710476304</v>
      </c>
      <c r="BH78" s="77">
        <f t="shared" si="46"/>
        <v>19.648030598904882</v>
      </c>
      <c r="BI78" s="77">
        <f t="shared" si="46"/>
        <v>19.646555955942489</v>
      </c>
      <c r="BJ78" s="77">
        <f t="shared" si="46"/>
        <v>19.654295159381952</v>
      </c>
      <c r="BK78" s="77">
        <f t="shared" si="46"/>
        <v>19.614334577333306</v>
      </c>
      <c r="BL78" s="77">
        <f t="shared" si="47"/>
        <v>19.843823319541212</v>
      </c>
    </row>
    <row r="79" spans="1:64" s="77" customFormat="1" ht="12.95" customHeight="1" x14ac:dyDescent="0.2">
      <c r="A79" s="34" t="s">
        <v>133</v>
      </c>
      <c r="B79" s="40"/>
      <c r="C79" s="35">
        <v>43504.357000000004</v>
      </c>
      <c r="D79" s="35"/>
      <c r="E79" s="85">
        <f t="shared" si="12"/>
        <v>-2176.0083257329329</v>
      </c>
      <c r="F79" s="85">
        <f t="shared" si="13"/>
        <v>-2176</v>
      </c>
      <c r="G79" s="85">
        <f t="shared" si="37"/>
        <v>-3.4423999997670762E-2</v>
      </c>
      <c r="H79" s="85"/>
      <c r="I79" s="85">
        <f t="shared" si="49"/>
        <v>-3.4423999997670762E-2</v>
      </c>
      <c r="K79" s="85"/>
      <c r="L79" s="85"/>
      <c r="M79" s="85"/>
      <c r="N79" s="85"/>
      <c r="O79" s="85"/>
      <c r="P79" s="85"/>
      <c r="Q79" s="132">
        <f t="shared" si="15"/>
        <v>28485.857000000004</v>
      </c>
      <c r="S79" s="9">
        <v>0.1</v>
      </c>
      <c r="T79" s="85"/>
      <c r="U79" s="85"/>
      <c r="V79" s="85"/>
      <c r="Z79" s="77">
        <f t="shared" si="16"/>
        <v>-2176</v>
      </c>
      <c r="AA79" s="85">
        <f t="shared" si="17"/>
        <v>-7.2333378367626933E-4</v>
      </c>
      <c r="AB79" s="85">
        <f t="shared" si="18"/>
        <v>-2.9352536431206392E-2</v>
      </c>
      <c r="AC79" s="85">
        <f t="shared" si="19"/>
        <v>-3.4423999997670762E-2</v>
      </c>
      <c r="AD79" s="85">
        <f t="shared" si="20"/>
        <v>-3.3700666213994493E-2</v>
      </c>
      <c r="AE79" s="85">
        <f t="shared" si="21"/>
        <v>1.1357349032670699E-4</v>
      </c>
      <c r="AF79" s="77">
        <f t="shared" si="22"/>
        <v>-3.4423999997670762E-2</v>
      </c>
      <c r="AG79" s="9"/>
      <c r="AH79" s="77">
        <f t="shared" si="23"/>
        <v>-5.0714635664643693E-3</v>
      </c>
      <c r="AI79" s="77">
        <f t="shared" si="24"/>
        <v>0.72863447921140523</v>
      </c>
      <c r="AJ79" s="77">
        <f t="shared" si="25"/>
        <v>-0.62801484203685043</v>
      </c>
      <c r="AK79" s="77">
        <f t="shared" si="26"/>
        <v>3.5941733476688512E-2</v>
      </c>
      <c r="AL79" s="77">
        <f t="shared" si="27"/>
        <v>-0.13168124747053969</v>
      </c>
      <c r="AM79" s="77">
        <f t="shared" si="28"/>
        <v>-6.5935928428646387E-2</v>
      </c>
      <c r="AN79" s="85">
        <f t="shared" si="48"/>
        <v>-0.17419837800652105</v>
      </c>
      <c r="AO79" s="85">
        <f t="shared" si="48"/>
        <v>-0.17422141833820559</v>
      </c>
      <c r="AP79" s="85">
        <f t="shared" si="48"/>
        <v>-0.17413595511888391</v>
      </c>
      <c r="AQ79" s="85">
        <f t="shared" si="48"/>
        <v>-0.17445296925018489</v>
      </c>
      <c r="AR79" s="85">
        <f t="shared" si="48"/>
        <v>-0.17327713739270323</v>
      </c>
      <c r="AS79" s="85">
        <f t="shared" si="48"/>
        <v>-0.17763962542169812</v>
      </c>
      <c r="AT79" s="85">
        <f t="shared" si="48"/>
        <v>-0.16147070745479342</v>
      </c>
      <c r="AU79" s="85">
        <f t="shared" si="30"/>
        <v>-0.22164804927704118</v>
      </c>
      <c r="AW79" s="77">
        <v>4700</v>
      </c>
      <c r="AX79" s="77">
        <f t="shared" si="39"/>
        <v>-1.0980970719606782E-2</v>
      </c>
      <c r="AY79" s="77">
        <f t="shared" si="40"/>
        <v>-3.0666334368798162E-3</v>
      </c>
      <c r="AZ79" s="77">
        <f t="shared" si="41"/>
        <v>-7.9143372827269656E-3</v>
      </c>
      <c r="BA79" s="77">
        <f t="shared" si="42"/>
        <v>0.8146181243233257</v>
      </c>
      <c r="BB79" s="77">
        <f t="shared" si="43"/>
        <v>-0.99777709935417014</v>
      </c>
      <c r="BC79" s="77">
        <f t="shared" si="44"/>
        <v>0.82680465815733972</v>
      </c>
      <c r="BD79" s="77">
        <f t="shared" si="45"/>
        <v>0.43868225437241237</v>
      </c>
      <c r="BE79" s="77">
        <f t="shared" si="46"/>
        <v>19.902151591623213</v>
      </c>
      <c r="BF79" s="77">
        <f t="shared" si="46"/>
        <v>19.902152930666215</v>
      </c>
      <c r="BG79" s="77">
        <f t="shared" si="46"/>
        <v>19.902143054761265</v>
      </c>
      <c r="BH79" s="77">
        <f t="shared" si="46"/>
        <v>19.902215896995656</v>
      </c>
      <c r="BI79" s="77">
        <f t="shared" si="46"/>
        <v>19.901678849286448</v>
      </c>
      <c r="BJ79" s="77">
        <f t="shared" si="46"/>
        <v>19.90565033250579</v>
      </c>
      <c r="BK79" s="77">
        <f t="shared" si="46"/>
        <v>19.876904593545522</v>
      </c>
      <c r="BL79" s="77">
        <f t="shared" si="47"/>
        <v>20.139948930060964</v>
      </c>
    </row>
    <row r="80" spans="1:64" s="77" customFormat="1" ht="12.95" customHeight="1" x14ac:dyDescent="0.2">
      <c r="A80" s="34" t="s">
        <v>133</v>
      </c>
      <c r="B80" s="40"/>
      <c r="C80" s="35">
        <v>43504.366000000002</v>
      </c>
      <c r="D80" s="35"/>
      <c r="E80" s="85">
        <f t="shared" si="12"/>
        <v>-2176.0061490074972</v>
      </c>
      <c r="F80" s="85">
        <f t="shared" si="13"/>
        <v>-2176</v>
      </c>
      <c r="G80" s="85">
        <f t="shared" si="37"/>
        <v>-2.54239999994752E-2</v>
      </c>
      <c r="H80" s="85"/>
      <c r="I80" s="85">
        <f t="shared" si="49"/>
        <v>-2.54239999994752E-2</v>
      </c>
      <c r="K80" s="85"/>
      <c r="L80" s="85"/>
      <c r="M80" s="85"/>
      <c r="N80" s="85"/>
      <c r="O80" s="85"/>
      <c r="P80" s="85"/>
      <c r="Q80" s="132">
        <f t="shared" si="15"/>
        <v>28485.866000000002</v>
      </c>
      <c r="S80" s="9">
        <v>0.1</v>
      </c>
      <c r="T80" s="85"/>
      <c r="U80" s="85"/>
      <c r="V80" s="85"/>
      <c r="Z80" s="77">
        <f t="shared" si="16"/>
        <v>-2176</v>
      </c>
      <c r="AA80" s="85">
        <f t="shared" si="17"/>
        <v>-7.2333378367626933E-4</v>
      </c>
      <c r="AB80" s="85">
        <f t="shared" si="18"/>
        <v>-2.035253643301083E-2</v>
      </c>
      <c r="AC80" s="85">
        <f t="shared" si="19"/>
        <v>-2.54239999994752E-2</v>
      </c>
      <c r="AD80" s="85">
        <f t="shared" si="20"/>
        <v>-2.470066621579893E-2</v>
      </c>
      <c r="AE80" s="85">
        <f t="shared" si="21"/>
        <v>6.1012291150431067E-5</v>
      </c>
      <c r="AF80" s="77">
        <f t="shared" si="22"/>
        <v>-2.54239999994752E-2</v>
      </c>
      <c r="AG80" s="9"/>
      <c r="AH80" s="77">
        <f t="shared" si="23"/>
        <v>-5.0714635664643693E-3</v>
      </c>
      <c r="AI80" s="77">
        <f t="shared" si="24"/>
        <v>0.72863447921140523</v>
      </c>
      <c r="AJ80" s="77">
        <f t="shared" si="25"/>
        <v>-0.62801484203685043</v>
      </c>
      <c r="AK80" s="77">
        <f t="shared" si="26"/>
        <v>3.5941733476688512E-2</v>
      </c>
      <c r="AL80" s="77">
        <f t="shared" si="27"/>
        <v>-0.13168124747053969</v>
      </c>
      <c r="AM80" s="77">
        <f t="shared" si="28"/>
        <v>-6.5935928428646387E-2</v>
      </c>
      <c r="AN80" s="85">
        <f t="shared" si="48"/>
        <v>-0.17419837800652105</v>
      </c>
      <c r="AO80" s="85">
        <f t="shared" si="48"/>
        <v>-0.17422141833820559</v>
      </c>
      <c r="AP80" s="85">
        <f t="shared" si="48"/>
        <v>-0.17413595511888391</v>
      </c>
      <c r="AQ80" s="85">
        <f t="shared" si="48"/>
        <v>-0.17445296925018489</v>
      </c>
      <c r="AR80" s="85">
        <f t="shared" si="48"/>
        <v>-0.17327713739270323</v>
      </c>
      <c r="AS80" s="85">
        <f t="shared" si="48"/>
        <v>-0.17763962542169812</v>
      </c>
      <c r="AT80" s="85">
        <f t="shared" si="48"/>
        <v>-0.16147070745479342</v>
      </c>
      <c r="AU80" s="85">
        <f t="shared" si="30"/>
        <v>-0.22164804927704118</v>
      </c>
      <c r="AW80" s="77">
        <v>4800</v>
      </c>
      <c r="AX80" s="77">
        <f t="shared" si="39"/>
        <v>-1.0133866115180652E-2</v>
      </c>
      <c r="AY80" s="77">
        <f t="shared" si="40"/>
        <v>-3.1808113884975965E-3</v>
      </c>
      <c r="AZ80" s="77">
        <f t="shared" si="41"/>
        <v>-6.9530547266830559E-3</v>
      </c>
      <c r="BA80" s="77">
        <f t="shared" si="42"/>
        <v>0.86649409948345901</v>
      </c>
      <c r="BB80" s="77">
        <f t="shared" si="43"/>
        <v>-0.95497938838148033</v>
      </c>
      <c r="BC80" s="77">
        <f t="shared" si="44"/>
        <v>1.0613214878029502</v>
      </c>
      <c r="BD80" s="77">
        <f t="shared" si="45"/>
        <v>0.58680493293218494</v>
      </c>
      <c r="BE80" s="77">
        <f t="shared" si="46"/>
        <v>20.17081746022744</v>
      </c>
      <c r="BF80" s="77">
        <f t="shared" si="46"/>
        <v>20.170817473150812</v>
      </c>
      <c r="BG80" s="77">
        <f t="shared" si="46"/>
        <v>20.170817281976205</v>
      </c>
      <c r="BH80" s="77">
        <f t="shared" si="46"/>
        <v>20.170820110024138</v>
      </c>
      <c r="BI80" s="77">
        <f t="shared" si="46"/>
        <v>20.170778277883382</v>
      </c>
      <c r="BJ80" s="77">
        <f t="shared" si="46"/>
        <v>20.171397755866561</v>
      </c>
      <c r="BK80" s="77">
        <f t="shared" si="46"/>
        <v>20.162372999917235</v>
      </c>
      <c r="BL80" s="77">
        <f t="shared" si="47"/>
        <v>20.436074540580712</v>
      </c>
    </row>
    <row r="81" spans="1:64" s="77" customFormat="1" ht="12.95" customHeight="1" x14ac:dyDescent="0.2">
      <c r="A81" s="34" t="s">
        <v>133</v>
      </c>
      <c r="B81" s="40" t="s">
        <v>191</v>
      </c>
      <c r="C81" s="35">
        <v>43506.432999999997</v>
      </c>
      <c r="D81" s="35"/>
      <c r="E81" s="85">
        <f t="shared" si="12"/>
        <v>-2175.5062277324018</v>
      </c>
      <c r="F81" s="85">
        <f t="shared" si="13"/>
        <v>-2175.5</v>
      </c>
      <c r="G81" s="85">
        <f t="shared" si="37"/>
        <v>-2.5749500004167203E-2</v>
      </c>
      <c r="H81" s="85"/>
      <c r="I81" s="85">
        <f t="shared" si="49"/>
        <v>-2.5749500004167203E-2</v>
      </c>
      <c r="K81" s="85"/>
      <c r="L81" s="85"/>
      <c r="M81" s="85"/>
      <c r="N81" s="85"/>
      <c r="O81" s="85"/>
      <c r="P81" s="85"/>
      <c r="Q81" s="132">
        <f t="shared" si="15"/>
        <v>28487.932999999997</v>
      </c>
      <c r="S81" s="9">
        <v>0.1</v>
      </c>
      <c r="T81" s="85"/>
      <c r="U81" s="85"/>
      <c r="V81" s="85"/>
      <c r="Z81" s="77">
        <f t="shared" si="16"/>
        <v>-2175.5</v>
      </c>
      <c r="AA81" s="85">
        <f t="shared" si="17"/>
        <v>-7.3152338171743759E-4</v>
      </c>
      <c r="AB81" s="85">
        <f t="shared" si="18"/>
        <v>-2.0670354760935677E-2</v>
      </c>
      <c r="AC81" s="85">
        <f t="shared" si="19"/>
        <v>-2.5749500004167203E-2</v>
      </c>
      <c r="AD81" s="85">
        <f t="shared" si="20"/>
        <v>-2.5017976622449766E-2</v>
      </c>
      <c r="AE81" s="85">
        <f t="shared" si="21"/>
        <v>6.2589915428144305E-5</v>
      </c>
      <c r="AF81" s="77">
        <f t="shared" si="22"/>
        <v>-2.5749500004167203E-2</v>
      </c>
      <c r="AG81" s="9"/>
      <c r="AH81" s="77">
        <f t="shared" si="23"/>
        <v>-5.0791452432315271E-3</v>
      </c>
      <c r="AI81" s="77">
        <f t="shared" si="24"/>
        <v>0.72860283281882898</v>
      </c>
      <c r="AJ81" s="77">
        <f t="shared" si="25"/>
        <v>-0.62870208950618012</v>
      </c>
      <c r="AK81" s="77">
        <f t="shared" si="26"/>
        <v>3.5701984877736077E-2</v>
      </c>
      <c r="AL81" s="77">
        <f t="shared" si="27"/>
        <v>-0.13079780950152115</v>
      </c>
      <c r="AM81" s="77">
        <f t="shared" si="28"/>
        <v>-6.5492301942078085E-2</v>
      </c>
      <c r="AN81" s="85">
        <f t="shared" ref="AN81:AT90" si="50">$AU81+$AB$7*SIN(AO81)</f>
        <v>-0.17303220540050615</v>
      </c>
      <c r="AO81" s="85">
        <f t="shared" si="50"/>
        <v>-0.17305512328241207</v>
      </c>
      <c r="AP81" s="85">
        <f t="shared" si="50"/>
        <v>-0.17297013164550487</v>
      </c>
      <c r="AQ81" s="85">
        <f t="shared" si="50"/>
        <v>-0.17328533196633086</v>
      </c>
      <c r="AR81" s="85">
        <f t="shared" si="50"/>
        <v>-0.17211646589022153</v>
      </c>
      <c r="AS81" s="85">
        <f t="shared" si="50"/>
        <v>-0.17645221049266274</v>
      </c>
      <c r="AT81" s="85">
        <f t="shared" si="50"/>
        <v>-0.16038553041625486</v>
      </c>
      <c r="AU81" s="85">
        <f t="shared" si="30"/>
        <v>-0.22016742122444199</v>
      </c>
      <c r="AW81" s="77">
        <v>4900</v>
      </c>
      <c r="AX81" s="77">
        <f t="shared" si="39"/>
        <v>-8.667313452052211E-3</v>
      </c>
      <c r="AY81" s="77">
        <f t="shared" si="40"/>
        <v>-3.2951711788594207E-3</v>
      </c>
      <c r="AZ81" s="77">
        <f t="shared" si="41"/>
        <v>-5.3721422731927903E-3</v>
      </c>
      <c r="BA81" s="77">
        <f t="shared" si="42"/>
        <v>0.93487123122898075</v>
      </c>
      <c r="BB81" s="77">
        <f t="shared" si="43"/>
        <v>-0.84165758440640637</v>
      </c>
      <c r="BC81" s="77">
        <f t="shared" si="44"/>
        <v>1.3305663307871589</v>
      </c>
      <c r="BD81" s="77">
        <f t="shared" si="45"/>
        <v>0.78460526693855159</v>
      </c>
      <c r="BE81" s="77">
        <f t="shared" si="46"/>
        <v>20.458665664693083</v>
      </c>
      <c r="BF81" s="77">
        <f t="shared" si="46"/>
        <v>20.458665664694994</v>
      </c>
      <c r="BG81" s="77">
        <f t="shared" si="46"/>
        <v>20.458665664877245</v>
      </c>
      <c r="BH81" s="77">
        <f t="shared" si="46"/>
        <v>20.458665682258857</v>
      </c>
      <c r="BI81" s="77">
        <f t="shared" si="46"/>
        <v>20.458667339955081</v>
      </c>
      <c r="BJ81" s="77">
        <f t="shared" si="46"/>
        <v>20.45882510749367</v>
      </c>
      <c r="BK81" s="77">
        <f t="shared" si="46"/>
        <v>20.471667521492165</v>
      </c>
      <c r="BL81" s="77">
        <f t="shared" si="47"/>
        <v>20.732200151100461</v>
      </c>
    </row>
    <row r="82" spans="1:64" s="77" customFormat="1" ht="12.95" customHeight="1" x14ac:dyDescent="0.2">
      <c r="A82" s="34" t="s">
        <v>133</v>
      </c>
      <c r="B82" s="40"/>
      <c r="C82" s="35">
        <v>43508.489000000001</v>
      </c>
      <c r="D82" s="35"/>
      <c r="E82" s="85">
        <f t="shared" si="12"/>
        <v>-2175.0089668995033</v>
      </c>
      <c r="F82" s="85">
        <f t="shared" si="13"/>
        <v>-2175</v>
      </c>
      <c r="G82" s="85">
        <f t="shared" si="37"/>
        <v>-3.7075000000186265E-2</v>
      </c>
      <c r="H82" s="85"/>
      <c r="I82" s="85">
        <f t="shared" si="49"/>
        <v>-3.7075000000186265E-2</v>
      </c>
      <c r="K82" s="85"/>
      <c r="L82" s="85"/>
      <c r="M82" s="85"/>
      <c r="N82" s="85"/>
      <c r="O82" s="85"/>
      <c r="P82" s="85"/>
      <c r="Q82" s="132">
        <f t="shared" si="15"/>
        <v>28489.989000000001</v>
      </c>
      <c r="S82" s="9">
        <v>0.1</v>
      </c>
      <c r="T82" s="85"/>
      <c r="U82" s="85"/>
      <c r="V82" s="85"/>
      <c r="Z82" s="77">
        <f t="shared" si="16"/>
        <v>-2175</v>
      </c>
      <c r="AA82" s="85">
        <f t="shared" si="17"/>
        <v>-7.3970574387013498E-4</v>
      </c>
      <c r="AB82" s="85">
        <f t="shared" si="18"/>
        <v>-3.198818032062202E-2</v>
      </c>
      <c r="AC82" s="85">
        <f t="shared" si="19"/>
        <v>-3.7075000000186265E-2</v>
      </c>
      <c r="AD82" s="85">
        <f t="shared" si="20"/>
        <v>-3.6335294256316132E-2</v>
      </c>
      <c r="AE82" s="85">
        <f t="shared" si="21"/>
        <v>1.3202536086930801E-4</v>
      </c>
      <c r="AF82" s="77">
        <f t="shared" si="22"/>
        <v>-3.7075000000186265E-2</v>
      </c>
      <c r="AG82" s="9"/>
      <c r="AH82" s="77">
        <f t="shared" si="23"/>
        <v>-5.0868196795642454E-3</v>
      </c>
      <c r="AI82" s="77">
        <f t="shared" si="24"/>
        <v>0.72857140095759343</v>
      </c>
      <c r="AJ82" s="77">
        <f t="shared" si="25"/>
        <v>-0.62938878678072985</v>
      </c>
      <c r="AK82" s="77">
        <f t="shared" si="26"/>
        <v>3.5462229203070149E-2</v>
      </c>
      <c r="AL82" s="77">
        <f t="shared" si="27"/>
        <v>-0.12991444812115321</v>
      </c>
      <c r="AM82" s="77">
        <f t="shared" si="28"/>
        <v>-6.5048739578643003E-2</v>
      </c>
      <c r="AN82" s="85">
        <f t="shared" si="50"/>
        <v>-0.17186608341752288</v>
      </c>
      <c r="AO82" s="85">
        <f t="shared" si="50"/>
        <v>-0.17188887825365251</v>
      </c>
      <c r="AP82" s="85">
        <f t="shared" si="50"/>
        <v>-0.17180436010053954</v>
      </c>
      <c r="AQ82" s="85">
        <f t="shared" si="50"/>
        <v>-0.17211774073252301</v>
      </c>
      <c r="AR82" s="85">
        <f t="shared" si="50"/>
        <v>-0.17095585780890982</v>
      </c>
      <c r="AS82" s="85">
        <f t="shared" si="50"/>
        <v>-0.17526481162224608</v>
      </c>
      <c r="AT82" s="85">
        <f t="shared" si="50"/>
        <v>-0.15930048443510689</v>
      </c>
      <c r="AU82" s="85">
        <f t="shared" si="30"/>
        <v>-0.2186867931718437</v>
      </c>
    </row>
    <row r="83" spans="1:64" s="77" customFormat="1" ht="12.95" customHeight="1" x14ac:dyDescent="0.2">
      <c r="A83" s="34" t="s">
        <v>125</v>
      </c>
      <c r="B83" s="40"/>
      <c r="C83" s="35">
        <v>43512.618999999999</v>
      </c>
      <c r="D83" s="35"/>
      <c r="E83" s="85">
        <f t="shared" si="12"/>
        <v>-2174.0100917828377</v>
      </c>
      <c r="F83" s="85">
        <f t="shared" si="13"/>
        <v>-2174</v>
      </c>
      <c r="G83" s="85">
        <f t="shared" si="37"/>
        <v>-4.172600000310922E-2</v>
      </c>
      <c r="H83" s="85"/>
      <c r="I83" s="85">
        <f t="shared" si="49"/>
        <v>-4.172600000310922E-2</v>
      </c>
      <c r="J83" s="85"/>
      <c r="K83" s="85"/>
      <c r="L83" s="85"/>
      <c r="M83" s="85"/>
      <c r="N83" s="85"/>
      <c r="O83" s="85"/>
      <c r="P83" s="85"/>
      <c r="Q83" s="132">
        <f t="shared" si="15"/>
        <v>28494.118999999999</v>
      </c>
      <c r="S83" s="9">
        <v>0.1</v>
      </c>
      <c r="T83" s="85"/>
      <c r="U83" s="85"/>
      <c r="V83" s="85"/>
      <c r="Z83" s="77">
        <f t="shared" si="16"/>
        <v>-2174</v>
      </c>
      <c r="AA83" s="85">
        <f t="shared" si="17"/>
        <v>-7.5604873141274075E-4</v>
      </c>
      <c r="AB83" s="85">
        <f t="shared" si="18"/>
        <v>-3.6623853201280233E-2</v>
      </c>
      <c r="AC83" s="85">
        <f t="shared" si="19"/>
        <v>-4.172600000310922E-2</v>
      </c>
      <c r="AD83" s="85">
        <f t="shared" si="20"/>
        <v>-4.0969951271696482E-2</v>
      </c>
      <c r="AE83" s="85">
        <f t="shared" si="21"/>
        <v>1.6785369072051844E-4</v>
      </c>
      <c r="AF83" s="77">
        <f t="shared" si="22"/>
        <v>-4.172600000310922E-2</v>
      </c>
      <c r="AG83" s="9"/>
      <c r="AH83" s="77">
        <f t="shared" si="23"/>
        <v>-5.1021468018289861E-3</v>
      </c>
      <c r="AI83" s="77">
        <f t="shared" si="24"/>
        <v>0.72850918063342118</v>
      </c>
      <c r="AJ83" s="77">
        <f t="shared" si="25"/>
        <v>-0.63076053073954264</v>
      </c>
      <c r="AK83" s="77">
        <f t="shared" si="26"/>
        <v>3.4982696834839067E-2</v>
      </c>
      <c r="AL83" s="77">
        <f t="shared" si="27"/>
        <v>-0.12814795303082196</v>
      </c>
      <c r="AM83" s="77">
        <f t="shared" si="28"/>
        <v>-6.416180544151362E-2</v>
      </c>
      <c r="AN83" s="85">
        <f t="shared" si="50"/>
        <v>-0.16953398994486685</v>
      </c>
      <c r="AO83" s="85">
        <f t="shared" si="50"/>
        <v>-0.1695565369127226</v>
      </c>
      <c r="AP83" s="85">
        <f t="shared" si="50"/>
        <v>-0.16947297139270384</v>
      </c>
      <c r="AQ83" s="85">
        <f t="shared" si="50"/>
        <v>-0.16978269513954311</v>
      </c>
      <c r="AR83" s="85">
        <f t="shared" si="50"/>
        <v>-0.16863483023341752</v>
      </c>
      <c r="AS83" s="85">
        <f t="shared" si="50"/>
        <v>-0.17289006154013972</v>
      </c>
      <c r="AT83" s="85">
        <f t="shared" si="50"/>
        <v>-0.15713078217582122</v>
      </c>
      <c r="AU83" s="85">
        <f t="shared" si="30"/>
        <v>-0.21572553706664621</v>
      </c>
    </row>
    <row r="84" spans="1:64" s="77" customFormat="1" ht="12.95" customHeight="1" x14ac:dyDescent="0.2">
      <c r="A84" s="34" t="s">
        <v>133</v>
      </c>
      <c r="B84" s="40" t="s">
        <v>191</v>
      </c>
      <c r="C84" s="35">
        <v>43531.248</v>
      </c>
      <c r="D84" s="35"/>
      <c r="E84" s="85">
        <f t="shared" si="12"/>
        <v>-2169.504511989041</v>
      </c>
      <c r="F84" s="85">
        <f t="shared" si="13"/>
        <v>-2169.5</v>
      </c>
      <c r="G84" s="85">
        <f t="shared" si="37"/>
        <v>-1.8655500003660563E-2</v>
      </c>
      <c r="H84" s="85"/>
      <c r="I84" s="85">
        <f t="shared" si="49"/>
        <v>-1.8655500003660563E-2</v>
      </c>
      <c r="K84" s="85"/>
      <c r="L84" s="85"/>
      <c r="M84" s="85"/>
      <c r="N84" s="85"/>
      <c r="O84" s="85"/>
      <c r="P84" s="85"/>
      <c r="Q84" s="132">
        <f t="shared" si="15"/>
        <v>28512.748</v>
      </c>
      <c r="S84" s="9">
        <v>0.1</v>
      </c>
      <c r="T84" s="85"/>
      <c r="U84" s="85"/>
      <c r="V84" s="85"/>
      <c r="Z84" s="77">
        <f t="shared" si="16"/>
        <v>-2169.5</v>
      </c>
      <c r="AA84" s="85">
        <f t="shared" si="17"/>
        <v>-8.2923208063665627E-4</v>
      </c>
      <c r="AB84" s="85">
        <f t="shared" si="18"/>
        <v>-1.34847414713835E-2</v>
      </c>
      <c r="AC84" s="85">
        <f t="shared" si="19"/>
        <v>-1.8655500003660563E-2</v>
      </c>
      <c r="AD84" s="85">
        <f t="shared" si="20"/>
        <v>-1.7826267923023907E-2</v>
      </c>
      <c r="AE84" s="85">
        <f t="shared" si="21"/>
        <v>3.1777582806343114E-5</v>
      </c>
      <c r="AF84" s="77">
        <f t="shared" si="22"/>
        <v>-1.8655500003660563E-2</v>
      </c>
      <c r="AG84" s="9"/>
      <c r="AH84" s="77">
        <f t="shared" si="23"/>
        <v>-5.1707585322770646E-3</v>
      </c>
      <c r="AI84" s="77">
        <f t="shared" si="24"/>
        <v>0.728239795774138</v>
      </c>
      <c r="AJ84" s="77">
        <f t="shared" si="25"/>
        <v>-0.63690614309569715</v>
      </c>
      <c r="AK84" s="77">
        <f t="shared" si="26"/>
        <v>3.2824464615471775E-2</v>
      </c>
      <c r="AL84" s="77">
        <f t="shared" si="27"/>
        <v>-0.12020237807140598</v>
      </c>
      <c r="AM84" s="77">
        <f t="shared" si="28"/>
        <v>-6.0173658641250509E-2</v>
      </c>
      <c r="AN84" s="85">
        <f t="shared" si="50"/>
        <v>-0.15904198440208117</v>
      </c>
      <c r="AO84" s="85">
        <f t="shared" si="50"/>
        <v>-0.15906338721914903</v>
      </c>
      <c r="AP84" s="85">
        <f t="shared" si="50"/>
        <v>-0.15898420007817601</v>
      </c>
      <c r="AQ84" s="85">
        <f t="shared" si="50"/>
        <v>-0.15927718538188185</v>
      </c>
      <c r="AR84" s="85">
        <f t="shared" si="50"/>
        <v>-0.15819323475820804</v>
      </c>
      <c r="AS84" s="85">
        <f t="shared" si="50"/>
        <v>-0.16220444721568433</v>
      </c>
      <c r="AT84" s="85">
        <f t="shared" si="50"/>
        <v>-0.14737338020413771</v>
      </c>
      <c r="AU84" s="85">
        <f t="shared" si="30"/>
        <v>-0.20239988459325708</v>
      </c>
    </row>
    <row r="85" spans="1:64" s="77" customFormat="1" ht="12.95" customHeight="1" x14ac:dyDescent="0.2">
      <c r="A85" s="34" t="s">
        <v>131</v>
      </c>
      <c r="B85" s="40" t="s">
        <v>191</v>
      </c>
      <c r="C85" s="35">
        <v>43535.358</v>
      </c>
      <c r="D85" s="35"/>
      <c r="E85" s="85">
        <f t="shared" ref="E85:E148" si="51">+(C85-C$7)/C$8</f>
        <v>-2168.5104740400097</v>
      </c>
      <c r="F85" s="85">
        <f t="shared" ref="F85:F148" si="52">ROUND(2*E85,0)/2</f>
        <v>-2168.5</v>
      </c>
      <c r="G85" s="85">
        <f t="shared" ref="G85:G116" si="53">+C85-(C$7+F85*C$8)</f>
        <v>-4.3306500003382098E-2</v>
      </c>
      <c r="H85" s="85"/>
      <c r="I85" s="85">
        <f t="shared" si="49"/>
        <v>-4.3306500003382098E-2</v>
      </c>
      <c r="K85" s="85"/>
      <c r="L85" s="85"/>
      <c r="M85" s="85"/>
      <c r="N85" s="85"/>
      <c r="O85" s="85"/>
      <c r="P85" s="85"/>
      <c r="Q85" s="132">
        <f t="shared" ref="Q85:Q148" si="54">+C85-15018.5</f>
        <v>28516.858</v>
      </c>
      <c r="S85" s="9">
        <v>0.1</v>
      </c>
      <c r="T85" s="85"/>
      <c r="U85" s="85"/>
      <c r="V85" s="85"/>
      <c r="Z85" s="77">
        <f t="shared" ref="Z85:Z148" si="55">F85</f>
        <v>-2168.5</v>
      </c>
      <c r="AA85" s="85">
        <f t="shared" ref="AA85:AA148" si="56">AB$3+AB$4*Z85+AB$5*Z85^2+AH85</f>
        <v>-8.4541468042590925E-4</v>
      </c>
      <c r="AB85" s="85">
        <f t="shared" ref="AB85:AB148" si="57">IF(S85&lt;&gt;0,G85-AH85, -9999)</f>
        <v>-3.8120574836604956E-2</v>
      </c>
      <c r="AC85" s="85">
        <f t="shared" ref="AC85:AC148" si="58">+G85-P85</f>
        <v>-4.3306500003382098E-2</v>
      </c>
      <c r="AD85" s="85">
        <f t="shared" ref="AD85:AD148" si="59">IF(S85&lt;&gt;0,G85-AA85, -9999)</f>
        <v>-4.2461085322956185E-2</v>
      </c>
      <c r="AE85" s="85">
        <f t="shared" ref="AE85:AE148" si="60">+(G85-AA85)^2*S85</f>
        <v>1.8029437668033653E-4</v>
      </c>
      <c r="AF85" s="77">
        <f t="shared" ref="AF85:AF148" si="61">IF(S85&lt;&gt;0,G85-P85, -9999)</f>
        <v>-4.3306500003382098E-2</v>
      </c>
      <c r="AG85" s="9"/>
      <c r="AH85" s="77">
        <f t="shared" ref="AH85:AH148" si="62">$AB$6*($AB$11/AI85*AJ85+$AB$12)</f>
        <v>-5.1859251667771434E-3</v>
      </c>
      <c r="AI85" s="77">
        <f t="shared" ref="AI85:AI148" si="63">1+$AB$7*COS(AL85)</f>
        <v>0.72818228726969692</v>
      </c>
      <c r="AJ85" s="77">
        <f t="shared" ref="AJ85:AJ148" si="64">SIN(AL85+RADIANS($AB$9))</f>
        <v>-0.63826578212252949</v>
      </c>
      <c r="AK85" s="77">
        <f t="shared" ref="AK85:AK148" si="65">$AB$7*SIN(AL85)</f>
        <v>3.2344785116630498E-2</v>
      </c>
      <c r="AL85" s="77">
        <f t="shared" ref="AL85:AL148" si="66">2*ATAN(AM85)</f>
        <v>-0.11843748159799473</v>
      </c>
      <c r="AM85" s="77">
        <f t="shared" ref="AM85:AM148" si="67">SQRT((1+$AB$7)/(1-$AB$7))*TAN(AN85/2)</f>
        <v>-5.9288061970339569E-2</v>
      </c>
      <c r="AN85" s="85">
        <f t="shared" si="50"/>
        <v>-0.15671094792803905</v>
      </c>
      <c r="AO85" s="85">
        <f t="shared" si="50"/>
        <v>-0.15673209024338602</v>
      </c>
      <c r="AP85" s="85">
        <f t="shared" si="50"/>
        <v>-0.15665389593614948</v>
      </c>
      <c r="AQ85" s="85">
        <f t="shared" si="50"/>
        <v>-0.15694310038498457</v>
      </c>
      <c r="AR85" s="85">
        <f t="shared" si="50"/>
        <v>-0.15587353321092323</v>
      </c>
      <c r="AS85" s="85">
        <f t="shared" si="50"/>
        <v>-0.15983002934884466</v>
      </c>
      <c r="AT85" s="85">
        <f t="shared" si="50"/>
        <v>-0.14520641793443384</v>
      </c>
      <c r="AU85" s="85">
        <f t="shared" ref="AU85:AU148" si="68">RADIANS($AB$9)+$AB$18*(F85-AB$15)</f>
        <v>-0.1994386284880596</v>
      </c>
    </row>
    <row r="86" spans="1:64" s="77" customFormat="1" ht="12.95" customHeight="1" x14ac:dyDescent="0.2">
      <c r="A86" s="34" t="s">
        <v>131</v>
      </c>
      <c r="B86" s="40" t="s">
        <v>191</v>
      </c>
      <c r="C86" s="35">
        <v>43535.364000000001</v>
      </c>
      <c r="D86" s="35"/>
      <c r="E86" s="85">
        <f t="shared" si="51"/>
        <v>-2168.5090228897188</v>
      </c>
      <c r="F86" s="85">
        <f t="shared" si="52"/>
        <v>-2168.5</v>
      </c>
      <c r="G86" s="85">
        <f t="shared" si="53"/>
        <v>-3.7306500002159737E-2</v>
      </c>
      <c r="H86" s="85"/>
      <c r="I86" s="85">
        <f t="shared" si="49"/>
        <v>-3.7306500002159737E-2</v>
      </c>
      <c r="K86" s="85"/>
      <c r="L86" s="85"/>
      <c r="M86" s="85"/>
      <c r="N86" s="85"/>
      <c r="O86" s="85"/>
      <c r="P86" s="85"/>
      <c r="Q86" s="132">
        <f t="shared" si="54"/>
        <v>28516.864000000001</v>
      </c>
      <c r="S86" s="9">
        <v>0.1</v>
      </c>
      <c r="T86" s="85"/>
      <c r="U86" s="85"/>
      <c r="V86" s="85"/>
      <c r="Z86" s="77">
        <f t="shared" si="55"/>
        <v>-2168.5</v>
      </c>
      <c r="AA86" s="85">
        <f t="shared" si="56"/>
        <v>-8.4541468042590925E-4</v>
      </c>
      <c r="AB86" s="85">
        <f t="shared" si="57"/>
        <v>-3.2120574835382595E-2</v>
      </c>
      <c r="AC86" s="85">
        <f t="shared" si="58"/>
        <v>-3.7306500002159737E-2</v>
      </c>
      <c r="AD86" s="85">
        <f t="shared" si="59"/>
        <v>-3.6461085321733824E-2</v>
      </c>
      <c r="AE86" s="85">
        <f t="shared" si="60"/>
        <v>1.3294107428387538E-4</v>
      </c>
      <c r="AF86" s="77">
        <f t="shared" si="61"/>
        <v>-3.7306500002159737E-2</v>
      </c>
      <c r="AG86" s="9"/>
      <c r="AH86" s="77">
        <f t="shared" si="62"/>
        <v>-5.1859251667771434E-3</v>
      </c>
      <c r="AI86" s="77">
        <f t="shared" si="63"/>
        <v>0.72818228726969692</v>
      </c>
      <c r="AJ86" s="77">
        <f t="shared" si="64"/>
        <v>-0.63826578212252949</v>
      </c>
      <c r="AK86" s="77">
        <f t="shared" si="65"/>
        <v>3.2344785116630498E-2</v>
      </c>
      <c r="AL86" s="77">
        <f t="shared" si="66"/>
        <v>-0.11843748159799473</v>
      </c>
      <c r="AM86" s="77">
        <f t="shared" si="67"/>
        <v>-5.9288061970339569E-2</v>
      </c>
      <c r="AN86" s="85">
        <f t="shared" si="50"/>
        <v>-0.15671094792803905</v>
      </c>
      <c r="AO86" s="85">
        <f t="shared" si="50"/>
        <v>-0.15673209024338602</v>
      </c>
      <c r="AP86" s="85">
        <f t="shared" si="50"/>
        <v>-0.15665389593614948</v>
      </c>
      <c r="AQ86" s="85">
        <f t="shared" si="50"/>
        <v>-0.15694310038498457</v>
      </c>
      <c r="AR86" s="85">
        <f t="shared" si="50"/>
        <v>-0.15587353321092323</v>
      </c>
      <c r="AS86" s="85">
        <f t="shared" si="50"/>
        <v>-0.15983002934884466</v>
      </c>
      <c r="AT86" s="85">
        <f t="shared" si="50"/>
        <v>-0.14520641793443384</v>
      </c>
      <c r="AU86" s="85">
        <f t="shared" si="68"/>
        <v>-0.1994386284880596</v>
      </c>
    </row>
    <row r="87" spans="1:64" s="77" customFormat="1" ht="12.95" customHeight="1" x14ac:dyDescent="0.2">
      <c r="A87" s="34" t="s">
        <v>131</v>
      </c>
      <c r="B87" s="40"/>
      <c r="C87" s="35">
        <v>43566.368999999999</v>
      </c>
      <c r="D87" s="35"/>
      <c r="E87" s="85">
        <f t="shared" si="51"/>
        <v>-2161.0102037632682</v>
      </c>
      <c r="F87" s="85">
        <f t="shared" si="52"/>
        <v>-2161</v>
      </c>
      <c r="G87" s="85">
        <f t="shared" si="53"/>
        <v>-4.2188999999780208E-2</v>
      </c>
      <c r="H87" s="85"/>
      <c r="I87" s="85">
        <f t="shared" si="49"/>
        <v>-4.2188999999780208E-2</v>
      </c>
      <c r="K87" s="85"/>
      <c r="L87" s="85"/>
      <c r="M87" s="85"/>
      <c r="N87" s="85"/>
      <c r="O87" s="85"/>
      <c r="P87" s="85"/>
      <c r="Q87" s="132">
        <f t="shared" si="54"/>
        <v>28547.868999999999</v>
      </c>
      <c r="S87" s="9">
        <v>0.1</v>
      </c>
      <c r="T87" s="85"/>
      <c r="U87" s="85"/>
      <c r="V87" s="85"/>
      <c r="Z87" s="77">
        <f t="shared" si="55"/>
        <v>-2161</v>
      </c>
      <c r="AA87" s="85">
        <f t="shared" si="56"/>
        <v>-9.6584466806416778E-4</v>
      </c>
      <c r="AB87" s="85">
        <f t="shared" si="57"/>
        <v>-3.6890265164644609E-2</v>
      </c>
      <c r="AC87" s="85">
        <f t="shared" si="58"/>
        <v>-4.2188999999780208E-2</v>
      </c>
      <c r="AD87" s="85">
        <f t="shared" si="59"/>
        <v>-4.1223155331716041E-2</v>
      </c>
      <c r="AE87" s="85">
        <f t="shared" si="60"/>
        <v>1.6993485355027888E-4</v>
      </c>
      <c r="AF87" s="77">
        <f t="shared" si="61"/>
        <v>-4.2188999999780208E-2</v>
      </c>
      <c r="AG87" s="9"/>
      <c r="AH87" s="77">
        <f t="shared" si="62"/>
        <v>-5.2987348351356007E-3</v>
      </c>
      <c r="AI87" s="77">
        <f t="shared" si="63"/>
        <v>0.72777821875207904</v>
      </c>
      <c r="AJ87" s="77">
        <f t="shared" si="64"/>
        <v>-0.64839290782194692</v>
      </c>
      <c r="AK87" s="77">
        <f t="shared" si="65"/>
        <v>2.8746406599497436E-2</v>
      </c>
      <c r="AL87" s="77">
        <f t="shared" si="66"/>
        <v>-0.10520930208149579</v>
      </c>
      <c r="AM87" s="77">
        <f t="shared" si="67"/>
        <v>-5.2653228206292403E-2</v>
      </c>
      <c r="AN87" s="85">
        <f t="shared" si="50"/>
        <v>-0.13923382625540159</v>
      </c>
      <c r="AO87" s="85">
        <f t="shared" si="50"/>
        <v>-0.13925294585638026</v>
      </c>
      <c r="AP87" s="85">
        <f t="shared" si="50"/>
        <v>-0.13918241645104823</v>
      </c>
      <c r="AQ87" s="85">
        <f t="shared" si="50"/>
        <v>-0.13944259254746816</v>
      </c>
      <c r="AR87" s="85">
        <f t="shared" si="50"/>
        <v>-0.13848287528348227</v>
      </c>
      <c r="AS87" s="85">
        <f t="shared" si="50"/>
        <v>-0.14202364913703958</v>
      </c>
      <c r="AT87" s="85">
        <f t="shared" si="50"/>
        <v>-0.12896887780639346</v>
      </c>
      <c r="AU87" s="85">
        <f t="shared" si="68"/>
        <v>-0.17722920769907891</v>
      </c>
    </row>
    <row r="88" spans="1:64" s="77" customFormat="1" ht="12.95" customHeight="1" x14ac:dyDescent="0.2">
      <c r="A88" s="34" t="s">
        <v>125</v>
      </c>
      <c r="B88" s="40" t="s">
        <v>191</v>
      </c>
      <c r="C88" s="35">
        <v>43572.587</v>
      </c>
      <c r="D88" s="35"/>
      <c r="E88" s="85">
        <f t="shared" si="51"/>
        <v>-2159.5063283454879</v>
      </c>
      <c r="F88" s="85">
        <f t="shared" si="52"/>
        <v>-2159.5</v>
      </c>
      <c r="G88" s="85">
        <f t="shared" si="53"/>
        <v>-2.6165499999478925E-2</v>
      </c>
      <c r="H88" s="85"/>
      <c r="I88" s="85">
        <f t="shared" si="49"/>
        <v>-2.6165499999478925E-2</v>
      </c>
      <c r="J88" s="85"/>
      <c r="K88" s="85"/>
      <c r="L88" s="85"/>
      <c r="M88" s="85"/>
      <c r="N88" s="85"/>
      <c r="O88" s="85"/>
      <c r="P88" s="85"/>
      <c r="Q88" s="132">
        <f t="shared" si="54"/>
        <v>28554.087</v>
      </c>
      <c r="S88" s="9">
        <v>0.1</v>
      </c>
      <c r="T88" s="85"/>
      <c r="U88" s="85"/>
      <c r="V88" s="85"/>
      <c r="Z88" s="77">
        <f t="shared" si="55"/>
        <v>-2159.5</v>
      </c>
      <c r="AA88" s="85">
        <f t="shared" si="56"/>
        <v>-9.897304133783015E-4</v>
      </c>
      <c r="AB88" s="85">
        <f t="shared" si="57"/>
        <v>-2.0844403605626304E-2</v>
      </c>
      <c r="AC88" s="85">
        <f t="shared" si="58"/>
        <v>-2.6165499999478925E-2</v>
      </c>
      <c r="AD88" s="85">
        <f t="shared" si="59"/>
        <v>-2.5175769586100624E-2</v>
      </c>
      <c r="AE88" s="85">
        <f t="shared" si="60"/>
        <v>6.3381937425242922E-5</v>
      </c>
      <c r="AF88" s="77">
        <f t="shared" si="61"/>
        <v>-2.6165499999478925E-2</v>
      </c>
      <c r="AG88" s="9"/>
      <c r="AH88" s="77">
        <f t="shared" si="62"/>
        <v>-5.3210963938526215E-3</v>
      </c>
      <c r="AI88" s="77">
        <f t="shared" si="63"/>
        <v>0.72770316709160854</v>
      </c>
      <c r="AJ88" s="77">
        <f t="shared" si="64"/>
        <v>-0.65040347126133224</v>
      </c>
      <c r="AK88" s="77">
        <f t="shared" si="65"/>
        <v>2.8026574286453294E-2</v>
      </c>
      <c r="AL88" s="77">
        <f t="shared" si="66"/>
        <v>-0.10256538183704926</v>
      </c>
      <c r="AM88" s="77">
        <f t="shared" si="67"/>
        <v>-5.1327694623705636E-2</v>
      </c>
      <c r="AN88" s="85">
        <f t="shared" si="50"/>
        <v>-0.13573953713196024</v>
      </c>
      <c r="AO88" s="85">
        <f t="shared" si="50"/>
        <v>-0.13575823817685889</v>
      </c>
      <c r="AP88" s="85">
        <f t="shared" si="50"/>
        <v>-0.13568928610033854</v>
      </c>
      <c r="AQ88" s="85">
        <f t="shared" si="50"/>
        <v>-0.13594352050621669</v>
      </c>
      <c r="AR88" s="85">
        <f t="shared" si="50"/>
        <v>-0.1350061720526041</v>
      </c>
      <c r="AS88" s="85">
        <f t="shared" si="50"/>
        <v>-0.13846272272967894</v>
      </c>
      <c r="AT88" s="85">
        <f t="shared" si="50"/>
        <v>-0.12572432071453343</v>
      </c>
      <c r="AU88" s="85">
        <f t="shared" si="68"/>
        <v>-0.17278732354128223</v>
      </c>
    </row>
    <row r="89" spans="1:64" s="77" customFormat="1" ht="12.95" customHeight="1" x14ac:dyDescent="0.2">
      <c r="A89" s="34" t="s">
        <v>131</v>
      </c>
      <c r="B89" s="40"/>
      <c r="C89" s="35">
        <v>43595.307999999997</v>
      </c>
      <c r="D89" s="35"/>
      <c r="E89" s="85">
        <f t="shared" si="51"/>
        <v>-2154.0110640535327</v>
      </c>
      <c r="F89" s="85">
        <f t="shared" si="52"/>
        <v>-2154</v>
      </c>
      <c r="G89" s="85">
        <f t="shared" si="53"/>
        <v>-4.5746000003418885E-2</v>
      </c>
      <c r="H89" s="85"/>
      <c r="I89" s="85">
        <f t="shared" si="49"/>
        <v>-4.5746000003418885E-2</v>
      </c>
      <c r="K89" s="85"/>
      <c r="L89" s="85"/>
      <c r="M89" s="85"/>
      <c r="N89" s="85"/>
      <c r="O89" s="85"/>
      <c r="P89" s="85"/>
      <c r="Q89" s="132">
        <f t="shared" si="54"/>
        <v>28576.807999999997</v>
      </c>
      <c r="S89" s="9">
        <v>0.1</v>
      </c>
      <c r="T89" s="85"/>
      <c r="U89" s="85"/>
      <c r="V89" s="85"/>
      <c r="Z89" s="77">
        <f t="shared" si="55"/>
        <v>-2154</v>
      </c>
      <c r="AA89" s="85">
        <f t="shared" si="56"/>
        <v>-1.0767350443341506E-3</v>
      </c>
      <c r="AB89" s="85">
        <f t="shared" si="57"/>
        <v>-4.0343488012839407E-2</v>
      </c>
      <c r="AC89" s="85">
        <f t="shared" si="58"/>
        <v>-4.5746000003418885E-2</v>
      </c>
      <c r="AD89" s="85">
        <f t="shared" si="59"/>
        <v>-4.4669264959084735E-2</v>
      </c>
      <c r="AE89" s="85">
        <f t="shared" si="60"/>
        <v>1.9953432319849153E-4</v>
      </c>
      <c r="AF89" s="77">
        <f t="shared" si="61"/>
        <v>-4.5746000003418885E-2</v>
      </c>
      <c r="AG89" s="9"/>
      <c r="AH89" s="77">
        <f t="shared" si="62"/>
        <v>-5.4025119905794766E-3</v>
      </c>
      <c r="AI89" s="77">
        <f t="shared" si="63"/>
        <v>0.7274443808959371</v>
      </c>
      <c r="AJ89" s="77">
        <f t="shared" si="64"/>
        <v>-0.65773313824432711</v>
      </c>
      <c r="AK89" s="77">
        <f t="shared" si="65"/>
        <v>2.538677949200208E-2</v>
      </c>
      <c r="AL89" s="77">
        <f t="shared" si="66"/>
        <v>-9.287551394824535E-2</v>
      </c>
      <c r="AM89" s="77">
        <f t="shared" si="67"/>
        <v>-4.6471166262893993E-2</v>
      </c>
      <c r="AN89" s="85">
        <f t="shared" si="50"/>
        <v>-0.12293012650777121</v>
      </c>
      <c r="AO89" s="85">
        <f t="shared" si="50"/>
        <v>-0.12294725543024293</v>
      </c>
      <c r="AP89" s="85">
        <f t="shared" si="50"/>
        <v>-0.12288420498789882</v>
      </c>
      <c r="AQ89" s="85">
        <f t="shared" si="50"/>
        <v>-0.12311629196342228</v>
      </c>
      <c r="AR89" s="85">
        <f t="shared" si="50"/>
        <v>-0.12226201886308646</v>
      </c>
      <c r="AS89" s="85">
        <f t="shared" si="50"/>
        <v>-0.12540690178612049</v>
      </c>
      <c r="AT89" s="85">
        <f t="shared" si="50"/>
        <v>-0.11383537593473916</v>
      </c>
      <c r="AU89" s="85">
        <f t="shared" si="68"/>
        <v>-0.15650041496269651</v>
      </c>
    </row>
    <row r="90" spans="1:64" s="77" customFormat="1" ht="12.95" customHeight="1" x14ac:dyDescent="0.2">
      <c r="A90" s="34" t="s">
        <v>131</v>
      </c>
      <c r="B90" s="40"/>
      <c r="C90" s="35">
        <v>43595.313000000002</v>
      </c>
      <c r="D90" s="35"/>
      <c r="E90" s="85">
        <f t="shared" si="51"/>
        <v>-2154.0098547616226</v>
      </c>
      <c r="F90" s="85">
        <f t="shared" si="52"/>
        <v>-2154</v>
      </c>
      <c r="G90" s="85">
        <f t="shared" si="53"/>
        <v>-4.0745999998762272E-2</v>
      </c>
      <c r="H90" s="85"/>
      <c r="I90" s="85">
        <f t="shared" si="49"/>
        <v>-4.0745999998762272E-2</v>
      </c>
      <c r="K90" s="85"/>
      <c r="L90" s="85"/>
      <c r="M90" s="85"/>
      <c r="N90" s="85"/>
      <c r="O90" s="85"/>
      <c r="P90" s="85"/>
      <c r="Q90" s="132">
        <f t="shared" si="54"/>
        <v>28576.813000000002</v>
      </c>
      <c r="S90" s="9">
        <v>0.1</v>
      </c>
      <c r="T90" s="85"/>
      <c r="U90" s="85"/>
      <c r="V90" s="85"/>
      <c r="Z90" s="77">
        <f t="shared" si="55"/>
        <v>-2154</v>
      </c>
      <c r="AA90" s="85">
        <f t="shared" si="56"/>
        <v>-1.0767350443341506E-3</v>
      </c>
      <c r="AB90" s="85">
        <f t="shared" si="57"/>
        <v>-3.5343488008182794E-2</v>
      </c>
      <c r="AC90" s="85">
        <f t="shared" si="58"/>
        <v>-4.0745999998762272E-2</v>
      </c>
      <c r="AD90" s="85">
        <f t="shared" si="59"/>
        <v>-3.9669264954428123E-2</v>
      </c>
      <c r="AE90" s="85">
        <f t="shared" si="60"/>
        <v>1.5736505820246194E-4</v>
      </c>
      <c r="AF90" s="77">
        <f t="shared" si="61"/>
        <v>-4.0745999998762272E-2</v>
      </c>
      <c r="AG90" s="9"/>
      <c r="AH90" s="77">
        <f t="shared" si="62"/>
        <v>-5.4025119905794766E-3</v>
      </c>
      <c r="AI90" s="77">
        <f t="shared" si="63"/>
        <v>0.7274443808959371</v>
      </c>
      <c r="AJ90" s="77">
        <f t="shared" si="64"/>
        <v>-0.65773313824432711</v>
      </c>
      <c r="AK90" s="77">
        <f t="shared" si="65"/>
        <v>2.538677949200208E-2</v>
      </c>
      <c r="AL90" s="77">
        <f t="shared" si="66"/>
        <v>-9.287551394824535E-2</v>
      </c>
      <c r="AM90" s="77">
        <f t="shared" si="67"/>
        <v>-4.6471166262893993E-2</v>
      </c>
      <c r="AN90" s="85">
        <f t="shared" si="50"/>
        <v>-0.12293012650777121</v>
      </c>
      <c r="AO90" s="85">
        <f t="shared" si="50"/>
        <v>-0.12294725543024293</v>
      </c>
      <c r="AP90" s="85">
        <f t="shared" si="50"/>
        <v>-0.12288420498789882</v>
      </c>
      <c r="AQ90" s="85">
        <f t="shared" si="50"/>
        <v>-0.12311629196342228</v>
      </c>
      <c r="AR90" s="85">
        <f t="shared" si="50"/>
        <v>-0.12226201886308646</v>
      </c>
      <c r="AS90" s="85">
        <f t="shared" si="50"/>
        <v>-0.12540690178612049</v>
      </c>
      <c r="AT90" s="85">
        <f t="shared" si="50"/>
        <v>-0.11383537593473916</v>
      </c>
      <c r="AU90" s="85">
        <f t="shared" si="68"/>
        <v>-0.15650041496269651</v>
      </c>
    </row>
    <row r="91" spans="1:64" s="77" customFormat="1" ht="12.95" customHeight="1" x14ac:dyDescent="0.2">
      <c r="A91" s="34" t="s">
        <v>131</v>
      </c>
      <c r="B91" s="40"/>
      <c r="C91" s="35">
        <v>43595.32</v>
      </c>
      <c r="D91" s="35"/>
      <c r="E91" s="85">
        <f t="shared" si="51"/>
        <v>-2154.0081617529509</v>
      </c>
      <c r="F91" s="85">
        <f t="shared" si="52"/>
        <v>-2154</v>
      </c>
      <c r="G91" s="85">
        <f t="shared" si="53"/>
        <v>-3.3746000000974163E-2</v>
      </c>
      <c r="H91" s="85"/>
      <c r="I91" s="85">
        <f t="shared" si="49"/>
        <v>-3.3746000000974163E-2</v>
      </c>
      <c r="K91" s="85"/>
      <c r="L91" s="85"/>
      <c r="M91" s="85"/>
      <c r="N91" s="85"/>
      <c r="O91" s="85"/>
      <c r="P91" s="85"/>
      <c r="Q91" s="132">
        <f t="shared" si="54"/>
        <v>28576.82</v>
      </c>
      <c r="S91" s="9">
        <v>0.1</v>
      </c>
      <c r="T91" s="85"/>
      <c r="U91" s="85"/>
      <c r="V91" s="85"/>
      <c r="Z91" s="77">
        <f t="shared" si="55"/>
        <v>-2154</v>
      </c>
      <c r="AA91" s="85">
        <f t="shared" si="56"/>
        <v>-1.0767350443341506E-3</v>
      </c>
      <c r="AB91" s="85">
        <f t="shared" si="57"/>
        <v>-2.8343488010394685E-2</v>
      </c>
      <c r="AC91" s="85">
        <f t="shared" si="58"/>
        <v>-3.3746000000974163E-2</v>
      </c>
      <c r="AD91" s="85">
        <f t="shared" si="59"/>
        <v>-3.2669264956640014E-2</v>
      </c>
      <c r="AE91" s="85">
        <f t="shared" si="60"/>
        <v>1.0672808728071472E-4</v>
      </c>
      <c r="AF91" s="77">
        <f t="shared" si="61"/>
        <v>-3.3746000000974163E-2</v>
      </c>
      <c r="AG91" s="9"/>
      <c r="AH91" s="77">
        <f t="shared" si="62"/>
        <v>-5.4025119905794766E-3</v>
      </c>
      <c r="AI91" s="77">
        <f t="shared" si="63"/>
        <v>0.7274443808959371</v>
      </c>
      <c r="AJ91" s="77">
        <f t="shared" si="64"/>
        <v>-0.65773313824432711</v>
      </c>
      <c r="AK91" s="77">
        <f t="shared" si="65"/>
        <v>2.538677949200208E-2</v>
      </c>
      <c r="AL91" s="77">
        <f t="shared" si="66"/>
        <v>-9.287551394824535E-2</v>
      </c>
      <c r="AM91" s="77">
        <f t="shared" si="67"/>
        <v>-4.6471166262893993E-2</v>
      </c>
      <c r="AN91" s="85">
        <f t="shared" ref="AN91:AT100" si="69">$AU91+$AB$7*SIN(AO91)</f>
        <v>-0.12293012650777121</v>
      </c>
      <c r="AO91" s="85">
        <f t="shared" si="69"/>
        <v>-0.12294725543024293</v>
      </c>
      <c r="AP91" s="85">
        <f t="shared" si="69"/>
        <v>-0.12288420498789882</v>
      </c>
      <c r="AQ91" s="85">
        <f t="shared" si="69"/>
        <v>-0.12311629196342228</v>
      </c>
      <c r="AR91" s="85">
        <f t="shared" si="69"/>
        <v>-0.12226201886308646</v>
      </c>
      <c r="AS91" s="85">
        <f t="shared" si="69"/>
        <v>-0.12540690178612049</v>
      </c>
      <c r="AT91" s="85">
        <f t="shared" si="69"/>
        <v>-0.11383537593473916</v>
      </c>
      <c r="AU91" s="85">
        <f t="shared" si="68"/>
        <v>-0.15650041496269651</v>
      </c>
    </row>
    <row r="92" spans="1:64" s="77" customFormat="1" ht="12.95" customHeight="1" x14ac:dyDescent="0.2">
      <c r="A92" s="34" t="s">
        <v>131</v>
      </c>
      <c r="B92" s="40"/>
      <c r="C92" s="35">
        <v>43595.321000000004</v>
      </c>
      <c r="D92" s="35"/>
      <c r="E92" s="85">
        <f t="shared" si="51"/>
        <v>-2154.0079198945682</v>
      </c>
      <c r="F92" s="85">
        <f t="shared" si="52"/>
        <v>-2154</v>
      </c>
      <c r="G92" s="85">
        <f t="shared" si="53"/>
        <v>-3.2745999997132458E-2</v>
      </c>
      <c r="H92" s="85"/>
      <c r="I92" s="85">
        <f t="shared" si="49"/>
        <v>-3.2745999997132458E-2</v>
      </c>
      <c r="K92" s="85"/>
      <c r="L92" s="85"/>
      <c r="M92" s="85"/>
      <c r="N92" s="85"/>
      <c r="O92" s="85"/>
      <c r="P92" s="85"/>
      <c r="Q92" s="132">
        <f t="shared" si="54"/>
        <v>28576.821000000004</v>
      </c>
      <c r="S92" s="9">
        <v>0.1</v>
      </c>
      <c r="T92" s="85"/>
      <c r="U92" s="85"/>
      <c r="V92" s="85"/>
      <c r="Z92" s="77">
        <f t="shared" si="55"/>
        <v>-2154</v>
      </c>
      <c r="AA92" s="85">
        <f t="shared" si="56"/>
        <v>-1.0767350443341506E-3</v>
      </c>
      <c r="AB92" s="85">
        <f t="shared" si="57"/>
        <v>-2.734348800655298E-2</v>
      </c>
      <c r="AC92" s="85">
        <f t="shared" si="58"/>
        <v>-3.2745999997132458E-2</v>
      </c>
      <c r="AD92" s="85">
        <f t="shared" si="59"/>
        <v>-3.1669264952798308E-2</v>
      </c>
      <c r="AE92" s="85">
        <f t="shared" si="60"/>
        <v>1.0029423426505393E-4</v>
      </c>
      <c r="AF92" s="77">
        <f t="shared" si="61"/>
        <v>-3.2745999997132458E-2</v>
      </c>
      <c r="AG92" s="9"/>
      <c r="AH92" s="77">
        <f t="shared" si="62"/>
        <v>-5.4025119905794766E-3</v>
      </c>
      <c r="AI92" s="77">
        <f t="shared" si="63"/>
        <v>0.7274443808959371</v>
      </c>
      <c r="AJ92" s="77">
        <f t="shared" si="64"/>
        <v>-0.65773313824432711</v>
      </c>
      <c r="AK92" s="77">
        <f t="shared" si="65"/>
        <v>2.538677949200208E-2</v>
      </c>
      <c r="AL92" s="77">
        <f t="shared" si="66"/>
        <v>-9.287551394824535E-2</v>
      </c>
      <c r="AM92" s="77">
        <f t="shared" si="67"/>
        <v>-4.6471166262893993E-2</v>
      </c>
      <c r="AN92" s="85">
        <f t="shared" si="69"/>
        <v>-0.12293012650777121</v>
      </c>
      <c r="AO92" s="85">
        <f t="shared" si="69"/>
        <v>-0.12294725543024293</v>
      </c>
      <c r="AP92" s="85">
        <f t="shared" si="69"/>
        <v>-0.12288420498789882</v>
      </c>
      <c r="AQ92" s="85">
        <f t="shared" si="69"/>
        <v>-0.12311629196342228</v>
      </c>
      <c r="AR92" s="85">
        <f t="shared" si="69"/>
        <v>-0.12226201886308646</v>
      </c>
      <c r="AS92" s="85">
        <f t="shared" si="69"/>
        <v>-0.12540690178612049</v>
      </c>
      <c r="AT92" s="85">
        <f t="shared" si="69"/>
        <v>-0.11383537593473916</v>
      </c>
      <c r="AU92" s="85">
        <f t="shared" si="68"/>
        <v>-0.15650041496269651</v>
      </c>
    </row>
    <row r="93" spans="1:64" s="77" customFormat="1" ht="12.95" customHeight="1" x14ac:dyDescent="0.2">
      <c r="A93" s="34" t="s">
        <v>131</v>
      </c>
      <c r="B93" s="40"/>
      <c r="C93" s="35">
        <v>43595.326999999997</v>
      </c>
      <c r="D93" s="35"/>
      <c r="E93" s="85">
        <f t="shared" si="51"/>
        <v>-2154.0064687442791</v>
      </c>
      <c r="F93" s="85">
        <f t="shared" si="52"/>
        <v>-2154</v>
      </c>
      <c r="G93" s="85">
        <f t="shared" si="53"/>
        <v>-2.6746000003186055E-2</v>
      </c>
      <c r="H93" s="85"/>
      <c r="I93" s="85">
        <f t="shared" si="49"/>
        <v>-2.6746000003186055E-2</v>
      </c>
      <c r="K93" s="85"/>
      <c r="L93" s="85"/>
      <c r="M93" s="85"/>
      <c r="N93" s="85"/>
      <c r="O93" s="85"/>
      <c r="P93" s="85"/>
      <c r="Q93" s="132">
        <f t="shared" si="54"/>
        <v>28576.826999999997</v>
      </c>
      <c r="S93" s="9">
        <v>0.1</v>
      </c>
      <c r="T93" s="85"/>
      <c r="U93" s="85"/>
      <c r="V93" s="85"/>
      <c r="Z93" s="77">
        <f t="shared" si="55"/>
        <v>-2154</v>
      </c>
      <c r="AA93" s="85">
        <f t="shared" si="56"/>
        <v>-1.0767350443341506E-3</v>
      </c>
      <c r="AB93" s="85">
        <f t="shared" si="57"/>
        <v>-2.1343488012606576E-2</v>
      </c>
      <c r="AC93" s="85">
        <f t="shared" si="58"/>
        <v>-2.6746000003186055E-2</v>
      </c>
      <c r="AD93" s="85">
        <f t="shared" si="59"/>
        <v>-2.5669264958851905E-2</v>
      </c>
      <c r="AE93" s="85">
        <f t="shared" si="60"/>
        <v>6.5891116352774241E-5</v>
      </c>
      <c r="AF93" s="77">
        <f t="shared" si="61"/>
        <v>-2.6746000003186055E-2</v>
      </c>
      <c r="AG93" s="9"/>
      <c r="AH93" s="77">
        <f t="shared" si="62"/>
        <v>-5.4025119905794766E-3</v>
      </c>
      <c r="AI93" s="77">
        <f t="shared" si="63"/>
        <v>0.7274443808959371</v>
      </c>
      <c r="AJ93" s="77">
        <f t="shared" si="64"/>
        <v>-0.65773313824432711</v>
      </c>
      <c r="AK93" s="77">
        <f t="shared" si="65"/>
        <v>2.538677949200208E-2</v>
      </c>
      <c r="AL93" s="77">
        <f t="shared" si="66"/>
        <v>-9.287551394824535E-2</v>
      </c>
      <c r="AM93" s="77">
        <f t="shared" si="67"/>
        <v>-4.6471166262893993E-2</v>
      </c>
      <c r="AN93" s="85">
        <f t="shared" si="69"/>
        <v>-0.12293012650777121</v>
      </c>
      <c r="AO93" s="85">
        <f t="shared" si="69"/>
        <v>-0.12294725543024293</v>
      </c>
      <c r="AP93" s="85">
        <f t="shared" si="69"/>
        <v>-0.12288420498789882</v>
      </c>
      <c r="AQ93" s="85">
        <f t="shared" si="69"/>
        <v>-0.12311629196342228</v>
      </c>
      <c r="AR93" s="85">
        <f t="shared" si="69"/>
        <v>-0.12226201886308646</v>
      </c>
      <c r="AS93" s="85">
        <f t="shared" si="69"/>
        <v>-0.12540690178612049</v>
      </c>
      <c r="AT93" s="85">
        <f t="shared" si="69"/>
        <v>-0.11383537593473916</v>
      </c>
      <c r="AU93" s="85">
        <f t="shared" si="68"/>
        <v>-0.15650041496269651</v>
      </c>
    </row>
    <row r="94" spans="1:64" s="77" customFormat="1" ht="12.95" customHeight="1" x14ac:dyDescent="0.2">
      <c r="A94" s="34" t="s">
        <v>131</v>
      </c>
      <c r="B94" s="40" t="s">
        <v>191</v>
      </c>
      <c r="C94" s="35">
        <v>43597.379000000001</v>
      </c>
      <c r="D94" s="35"/>
      <c r="E94" s="85">
        <f t="shared" si="51"/>
        <v>-2153.510175344908</v>
      </c>
      <c r="F94" s="85">
        <f t="shared" si="52"/>
        <v>-2153.5</v>
      </c>
      <c r="G94" s="85">
        <f t="shared" si="53"/>
        <v>-4.2071500000020023E-2</v>
      </c>
      <c r="H94" s="85"/>
      <c r="I94" s="85">
        <f t="shared" si="49"/>
        <v>-4.2071500000020023E-2</v>
      </c>
      <c r="K94" s="85"/>
      <c r="L94" s="85"/>
      <c r="M94" s="85"/>
      <c r="N94" s="85"/>
      <c r="O94" s="85"/>
      <c r="P94" s="85"/>
      <c r="Q94" s="132">
        <f t="shared" si="54"/>
        <v>28578.879000000001</v>
      </c>
      <c r="S94" s="9">
        <v>0.1</v>
      </c>
      <c r="T94" s="85"/>
      <c r="U94" s="85"/>
      <c r="V94" s="85"/>
      <c r="Z94" s="77">
        <f t="shared" si="55"/>
        <v>-2153.5</v>
      </c>
      <c r="AA94" s="85">
        <f t="shared" si="56"/>
        <v>-1.08459942443314E-3</v>
      </c>
      <c r="AB94" s="85">
        <f t="shared" si="57"/>
        <v>-3.6661631750638191E-2</v>
      </c>
      <c r="AC94" s="85">
        <f t="shared" si="58"/>
        <v>-4.2071500000020023E-2</v>
      </c>
      <c r="AD94" s="85">
        <f t="shared" si="59"/>
        <v>-4.0986900575586883E-2</v>
      </c>
      <c r="AE94" s="85">
        <f t="shared" si="60"/>
        <v>1.6799260187930445E-4</v>
      </c>
      <c r="AF94" s="77">
        <f t="shared" si="61"/>
        <v>-4.2071500000020023E-2</v>
      </c>
      <c r="AG94" s="9"/>
      <c r="AH94" s="77">
        <f t="shared" si="62"/>
        <v>-5.4098682493818355E-3</v>
      </c>
      <c r="AI94" s="77">
        <f t="shared" si="63"/>
        <v>0.72742213194690164</v>
      </c>
      <c r="AJ94" s="77">
        <f t="shared" si="64"/>
        <v>-0.65839616700511339</v>
      </c>
      <c r="AK94" s="77">
        <f t="shared" si="65"/>
        <v>2.5146767700884937E-2</v>
      </c>
      <c r="AL94" s="77">
        <f t="shared" si="66"/>
        <v>-9.1994952466468619E-2</v>
      </c>
      <c r="AM94" s="77">
        <f t="shared" si="67"/>
        <v>-4.6029943704299206E-2</v>
      </c>
      <c r="AN94" s="85">
        <f t="shared" si="69"/>
        <v>-0.12176585681112023</v>
      </c>
      <c r="AO94" s="85">
        <f t="shared" si="69"/>
        <v>-0.12178284000469558</v>
      </c>
      <c r="AP94" s="85">
        <f t="shared" si="69"/>
        <v>-0.12172033492778213</v>
      </c>
      <c r="AQ94" s="85">
        <f t="shared" si="69"/>
        <v>-0.12195038145524822</v>
      </c>
      <c r="AR94" s="85">
        <f t="shared" si="69"/>
        <v>-0.12110373965010188</v>
      </c>
      <c r="AS94" s="85">
        <f t="shared" si="69"/>
        <v>-0.12422007635546203</v>
      </c>
      <c r="AT94" s="85">
        <f t="shared" si="69"/>
        <v>-0.11275514151161953</v>
      </c>
      <c r="AU94" s="85">
        <f t="shared" si="68"/>
        <v>-0.15501978691009732</v>
      </c>
    </row>
    <row r="95" spans="1:64" s="77" customFormat="1" ht="12.95" customHeight="1" x14ac:dyDescent="0.2">
      <c r="A95" s="34" t="s">
        <v>131</v>
      </c>
      <c r="B95" s="40" t="s">
        <v>191</v>
      </c>
      <c r="C95" s="35">
        <v>43597.38</v>
      </c>
      <c r="D95" s="35"/>
      <c r="E95" s="85">
        <f t="shared" si="51"/>
        <v>-2153.5099334865272</v>
      </c>
      <c r="F95" s="85">
        <f t="shared" si="52"/>
        <v>-2153.5</v>
      </c>
      <c r="G95" s="85">
        <f t="shared" si="53"/>
        <v>-4.1071500003454275E-2</v>
      </c>
      <c r="H95" s="85"/>
      <c r="I95" s="85">
        <f t="shared" si="49"/>
        <v>-4.1071500003454275E-2</v>
      </c>
      <c r="K95" s="85"/>
      <c r="L95" s="85"/>
      <c r="M95" s="85"/>
      <c r="N95" s="85"/>
      <c r="O95" s="85"/>
      <c r="P95" s="85"/>
      <c r="Q95" s="132">
        <f t="shared" si="54"/>
        <v>28578.879999999997</v>
      </c>
      <c r="S95" s="9">
        <v>0.1</v>
      </c>
      <c r="T95" s="85"/>
      <c r="U95" s="85"/>
      <c r="V95" s="85"/>
      <c r="Z95" s="77">
        <f t="shared" si="55"/>
        <v>-2153.5</v>
      </c>
      <c r="AA95" s="85">
        <f t="shared" si="56"/>
        <v>-1.08459942443314E-3</v>
      </c>
      <c r="AB95" s="85">
        <f t="shared" si="57"/>
        <v>-3.5661631754072443E-2</v>
      </c>
      <c r="AC95" s="85">
        <f t="shared" si="58"/>
        <v>-4.1071500003454275E-2</v>
      </c>
      <c r="AD95" s="85">
        <f t="shared" si="59"/>
        <v>-3.9986900579021135E-2</v>
      </c>
      <c r="AE95" s="85">
        <f t="shared" si="60"/>
        <v>1.5989522179165209E-4</v>
      </c>
      <c r="AF95" s="77">
        <f t="shared" si="61"/>
        <v>-4.1071500003454275E-2</v>
      </c>
      <c r="AG95" s="9"/>
      <c r="AH95" s="77">
        <f t="shared" si="62"/>
        <v>-5.4098682493818355E-3</v>
      </c>
      <c r="AI95" s="77">
        <f t="shared" si="63"/>
        <v>0.72742213194690164</v>
      </c>
      <c r="AJ95" s="77">
        <f t="shared" si="64"/>
        <v>-0.65839616700511339</v>
      </c>
      <c r="AK95" s="77">
        <f t="shared" si="65"/>
        <v>2.5146767700884937E-2</v>
      </c>
      <c r="AL95" s="77">
        <f t="shared" si="66"/>
        <v>-9.1994952466468619E-2</v>
      </c>
      <c r="AM95" s="77">
        <f t="shared" si="67"/>
        <v>-4.6029943704299206E-2</v>
      </c>
      <c r="AN95" s="85">
        <f t="shared" si="69"/>
        <v>-0.12176585681112023</v>
      </c>
      <c r="AO95" s="85">
        <f t="shared" si="69"/>
        <v>-0.12178284000469558</v>
      </c>
      <c r="AP95" s="85">
        <f t="shared" si="69"/>
        <v>-0.12172033492778213</v>
      </c>
      <c r="AQ95" s="85">
        <f t="shared" si="69"/>
        <v>-0.12195038145524822</v>
      </c>
      <c r="AR95" s="85">
        <f t="shared" si="69"/>
        <v>-0.12110373965010188</v>
      </c>
      <c r="AS95" s="85">
        <f t="shared" si="69"/>
        <v>-0.12422007635546203</v>
      </c>
      <c r="AT95" s="85">
        <f t="shared" si="69"/>
        <v>-0.11275514151161953</v>
      </c>
      <c r="AU95" s="85">
        <f t="shared" si="68"/>
        <v>-0.15501978691009732</v>
      </c>
    </row>
    <row r="96" spans="1:64" s="77" customFormat="1" ht="12.95" customHeight="1" x14ac:dyDescent="0.2">
      <c r="A96" s="34" t="s">
        <v>140</v>
      </c>
      <c r="B96" s="40" t="s">
        <v>191</v>
      </c>
      <c r="C96" s="35">
        <v>43754.491999999998</v>
      </c>
      <c r="D96" s="35"/>
      <c r="E96" s="85">
        <f t="shared" si="51"/>
        <v>-2115.5110794115394</v>
      </c>
      <c r="F96" s="85">
        <f t="shared" si="52"/>
        <v>-2115.5</v>
      </c>
      <c r="G96" s="85">
        <f t="shared" si="53"/>
        <v>-4.5809499999450054E-2</v>
      </c>
      <c r="H96" s="85"/>
      <c r="I96" s="85">
        <f t="shared" si="49"/>
        <v>-4.5809499999450054E-2</v>
      </c>
      <c r="K96" s="85"/>
      <c r="L96" s="85"/>
      <c r="M96" s="85"/>
      <c r="N96" s="85"/>
      <c r="O96" s="85"/>
      <c r="P96" s="85"/>
      <c r="Q96" s="132">
        <f t="shared" si="54"/>
        <v>28735.991999999998</v>
      </c>
      <c r="S96" s="9">
        <v>0.1</v>
      </c>
      <c r="T96" s="85"/>
      <c r="U96" s="85"/>
      <c r="V96" s="85"/>
      <c r="Z96" s="77">
        <f t="shared" si="55"/>
        <v>-2115.5</v>
      </c>
      <c r="AA96" s="85">
        <f t="shared" si="56"/>
        <v>-1.6596738352689256E-3</v>
      </c>
      <c r="AB96" s="85">
        <f t="shared" si="57"/>
        <v>-3.9863187859280391E-2</v>
      </c>
      <c r="AC96" s="85">
        <f t="shared" si="58"/>
        <v>-4.5809499999450054E-2</v>
      </c>
      <c r="AD96" s="85">
        <f t="shared" si="59"/>
        <v>-4.414982616418113E-2</v>
      </c>
      <c r="AE96" s="85">
        <f t="shared" si="60"/>
        <v>1.9492071503274128E-4</v>
      </c>
      <c r="AF96" s="77">
        <f t="shared" si="61"/>
        <v>-4.5809499999450054E-2</v>
      </c>
      <c r="AG96" s="9"/>
      <c r="AH96" s="77">
        <f t="shared" si="62"/>
        <v>-5.9463121401696663E-3</v>
      </c>
      <c r="AI96" s="77">
        <f t="shared" si="63"/>
        <v>0.72635148221468815</v>
      </c>
      <c r="AJ96" s="77">
        <f t="shared" si="64"/>
        <v>-0.70717113338100857</v>
      </c>
      <c r="AK96" s="77">
        <f t="shared" si="65"/>
        <v>6.8951281406856597E-3</v>
      </c>
      <c r="AL96" s="77">
        <f t="shared" si="66"/>
        <v>-2.5191693111055017E-2</v>
      </c>
      <c r="AM96" s="77">
        <f t="shared" si="67"/>
        <v>-1.2596512730620932E-2</v>
      </c>
      <c r="AN96" s="85">
        <f t="shared" si="69"/>
        <v>-3.3360473297711794E-2</v>
      </c>
      <c r="AO96" s="85">
        <f t="shared" si="69"/>
        <v>-3.3365348584351126E-2</v>
      </c>
      <c r="AP96" s="85">
        <f t="shared" si="69"/>
        <v>-3.3347528453528751E-2</v>
      </c>
      <c r="AQ96" s="85">
        <f t="shared" si="69"/>
        <v>-3.3412664585381502E-2</v>
      </c>
      <c r="AR96" s="85">
        <f t="shared" si="69"/>
        <v>-3.3174579720070943E-2</v>
      </c>
      <c r="AS96" s="85">
        <f t="shared" si="69"/>
        <v>-3.4044834104470276E-2</v>
      </c>
      <c r="AT96" s="85">
        <f t="shared" si="69"/>
        <v>-3.0863976403684625E-2</v>
      </c>
      <c r="AU96" s="85">
        <f t="shared" si="68"/>
        <v>-4.2492054912592447E-2</v>
      </c>
    </row>
    <row r="97" spans="1:47" s="77" customFormat="1" ht="12.95" customHeight="1" x14ac:dyDescent="0.2">
      <c r="A97" s="34" t="s">
        <v>141</v>
      </c>
      <c r="B97" s="40" t="s">
        <v>191</v>
      </c>
      <c r="C97" s="35">
        <v>43812.379000000001</v>
      </c>
      <c r="D97" s="35"/>
      <c r="E97" s="85">
        <f t="shared" si="51"/>
        <v>-2101.5106232666312</v>
      </c>
      <c r="F97" s="85">
        <f t="shared" si="52"/>
        <v>-2101.5</v>
      </c>
      <c r="G97" s="85">
        <f t="shared" si="53"/>
        <v>-4.3923500001255888E-2</v>
      </c>
      <c r="H97" s="85"/>
      <c r="I97" s="85">
        <f t="shared" si="49"/>
        <v>-4.3923500001255888E-2</v>
      </c>
      <c r="K97" s="85"/>
      <c r="L97" s="85"/>
      <c r="M97" s="85"/>
      <c r="N97" s="85"/>
      <c r="O97" s="85"/>
      <c r="P97" s="85"/>
      <c r="Q97" s="132">
        <f t="shared" si="54"/>
        <v>28793.879000000001</v>
      </c>
      <c r="S97" s="9">
        <v>0.1</v>
      </c>
      <c r="T97" s="85"/>
      <c r="U97" s="85"/>
      <c r="V97" s="85"/>
      <c r="Z97" s="77">
        <f t="shared" si="55"/>
        <v>-2101.5</v>
      </c>
      <c r="AA97" s="85">
        <f t="shared" si="56"/>
        <v>-1.8599300622027456E-3</v>
      </c>
      <c r="AB97" s="85">
        <f t="shared" si="57"/>
        <v>-3.7791170549942459E-2</v>
      </c>
      <c r="AC97" s="85">
        <f t="shared" si="58"/>
        <v>-4.3923500001255888E-2</v>
      </c>
      <c r="AD97" s="85">
        <f t="shared" si="59"/>
        <v>-4.2063569939053143E-2</v>
      </c>
      <c r="AE97" s="85">
        <f t="shared" si="60"/>
        <v>1.7693439160176155E-4</v>
      </c>
      <c r="AF97" s="77">
        <f t="shared" si="61"/>
        <v>-4.3923500001255888E-2</v>
      </c>
      <c r="AG97" s="9"/>
      <c r="AH97" s="77">
        <f t="shared" si="62"/>
        <v>-6.1323294513134299E-3</v>
      </c>
      <c r="AI97" s="77">
        <f t="shared" si="63"/>
        <v>0.72626467911670667</v>
      </c>
      <c r="AJ97" s="77">
        <f t="shared" si="64"/>
        <v>-0.72433380029238104</v>
      </c>
      <c r="AK97" s="77">
        <f t="shared" si="65"/>
        <v>1.67866300912749E-4</v>
      </c>
      <c r="AL97" s="77">
        <f t="shared" si="66"/>
        <v>-6.1324303830459872E-4</v>
      </c>
      <c r="AM97" s="77">
        <f t="shared" si="67"/>
        <v>-3.0662152876148656E-4</v>
      </c>
      <c r="AN97" s="85">
        <f t="shared" si="69"/>
        <v>-8.1212854391162436E-4</v>
      </c>
      <c r="AO97" s="85">
        <f t="shared" si="69"/>
        <v>-8.1224767720561308E-4</v>
      </c>
      <c r="AP97" s="85">
        <f t="shared" si="69"/>
        <v>-8.118124636917666E-4</v>
      </c>
      <c r="AQ97" s="85">
        <f t="shared" si="69"/>
        <v>-8.1340237022739341E-4</v>
      </c>
      <c r="AR97" s="85">
        <f t="shared" si="69"/>
        <v>-8.0759418020736327E-4</v>
      </c>
      <c r="AS97" s="85">
        <f t="shared" si="69"/>
        <v>-8.2881245358702336E-4</v>
      </c>
      <c r="AT97" s="85">
        <f t="shared" si="69"/>
        <v>-7.5129861303165806E-4</v>
      </c>
      <c r="AU97" s="85">
        <f t="shared" si="68"/>
        <v>-1.0344694398276566E-3</v>
      </c>
    </row>
    <row r="98" spans="1:47" s="77" customFormat="1" ht="12.95" customHeight="1" x14ac:dyDescent="0.2">
      <c r="A98" s="34" t="s">
        <v>141</v>
      </c>
      <c r="B98" s="40" t="s">
        <v>191</v>
      </c>
      <c r="C98" s="35">
        <v>43812.381000000001</v>
      </c>
      <c r="D98" s="35"/>
      <c r="E98" s="85">
        <f t="shared" si="51"/>
        <v>-2101.5101395498673</v>
      </c>
      <c r="F98" s="85">
        <f t="shared" si="52"/>
        <v>-2101.5</v>
      </c>
      <c r="G98" s="85">
        <f t="shared" si="53"/>
        <v>-4.1923500000848435E-2</v>
      </c>
      <c r="H98" s="85"/>
      <c r="I98" s="85">
        <f t="shared" si="49"/>
        <v>-4.1923500000848435E-2</v>
      </c>
      <c r="K98" s="85"/>
      <c r="L98" s="85"/>
      <c r="M98" s="85"/>
      <c r="N98" s="85"/>
      <c r="O98" s="85"/>
      <c r="P98" s="85"/>
      <c r="Q98" s="132">
        <f t="shared" si="54"/>
        <v>28793.881000000001</v>
      </c>
      <c r="S98" s="9">
        <v>0.1</v>
      </c>
      <c r="T98" s="85"/>
      <c r="U98" s="85"/>
      <c r="V98" s="85"/>
      <c r="Z98" s="77">
        <f t="shared" si="55"/>
        <v>-2101.5</v>
      </c>
      <c r="AA98" s="85">
        <f t="shared" si="56"/>
        <v>-1.8599300622027456E-3</v>
      </c>
      <c r="AB98" s="85">
        <f t="shared" si="57"/>
        <v>-3.5791170549535005E-2</v>
      </c>
      <c r="AC98" s="85">
        <f t="shared" si="58"/>
        <v>-4.1923500000848435E-2</v>
      </c>
      <c r="AD98" s="85">
        <f t="shared" si="59"/>
        <v>-4.0063569938645689E-2</v>
      </c>
      <c r="AE98" s="85">
        <f t="shared" si="60"/>
        <v>1.6050896362287547E-4</v>
      </c>
      <c r="AF98" s="77">
        <f t="shared" si="61"/>
        <v>-4.1923500000848435E-2</v>
      </c>
      <c r="AG98" s="9"/>
      <c r="AH98" s="77">
        <f t="shared" si="62"/>
        <v>-6.1323294513134299E-3</v>
      </c>
      <c r="AI98" s="77">
        <f t="shared" si="63"/>
        <v>0.72626467911670667</v>
      </c>
      <c r="AJ98" s="77">
        <f t="shared" si="64"/>
        <v>-0.72433380029238104</v>
      </c>
      <c r="AK98" s="77">
        <f t="shared" si="65"/>
        <v>1.67866300912749E-4</v>
      </c>
      <c r="AL98" s="77">
        <f t="shared" si="66"/>
        <v>-6.1324303830459872E-4</v>
      </c>
      <c r="AM98" s="77">
        <f t="shared" si="67"/>
        <v>-3.0662152876148656E-4</v>
      </c>
      <c r="AN98" s="85">
        <f t="shared" si="69"/>
        <v>-8.1212854391162436E-4</v>
      </c>
      <c r="AO98" s="85">
        <f t="shared" si="69"/>
        <v>-8.1224767720561308E-4</v>
      </c>
      <c r="AP98" s="85">
        <f t="shared" si="69"/>
        <v>-8.118124636917666E-4</v>
      </c>
      <c r="AQ98" s="85">
        <f t="shared" si="69"/>
        <v>-8.1340237022739341E-4</v>
      </c>
      <c r="AR98" s="85">
        <f t="shared" si="69"/>
        <v>-8.0759418020736327E-4</v>
      </c>
      <c r="AS98" s="85">
        <f t="shared" si="69"/>
        <v>-8.2881245358702336E-4</v>
      </c>
      <c r="AT98" s="85">
        <f t="shared" si="69"/>
        <v>-7.5129861303165806E-4</v>
      </c>
      <c r="AU98" s="85">
        <f t="shared" si="68"/>
        <v>-1.0344694398276566E-3</v>
      </c>
    </row>
    <row r="99" spans="1:47" s="77" customFormat="1" ht="12.95" customHeight="1" x14ac:dyDescent="0.2">
      <c r="A99" s="34" t="s">
        <v>142</v>
      </c>
      <c r="B99" s="40" t="s">
        <v>191</v>
      </c>
      <c r="C99" s="35">
        <v>43812.381999999998</v>
      </c>
      <c r="D99" s="35"/>
      <c r="E99" s="85">
        <f t="shared" si="51"/>
        <v>-2101.5098976914865</v>
      </c>
      <c r="F99" s="85">
        <f t="shared" si="52"/>
        <v>-2101.5</v>
      </c>
      <c r="G99" s="85">
        <f t="shared" si="53"/>
        <v>-4.0923500004282687E-2</v>
      </c>
      <c r="H99" s="85"/>
      <c r="I99" s="85">
        <f t="shared" si="49"/>
        <v>-4.0923500004282687E-2</v>
      </c>
      <c r="K99" s="85"/>
      <c r="L99" s="85"/>
      <c r="M99" s="85"/>
      <c r="N99" s="85"/>
      <c r="O99" s="85"/>
      <c r="P99" s="85"/>
      <c r="Q99" s="132">
        <f t="shared" si="54"/>
        <v>28793.881999999998</v>
      </c>
      <c r="S99" s="9">
        <v>0.1</v>
      </c>
      <c r="T99" s="85"/>
      <c r="U99" s="85"/>
      <c r="V99" s="85"/>
      <c r="Z99" s="77">
        <f t="shared" si="55"/>
        <v>-2101.5</v>
      </c>
      <c r="AA99" s="85">
        <f t="shared" si="56"/>
        <v>-1.8599300622027456E-3</v>
      </c>
      <c r="AB99" s="85">
        <f t="shared" si="57"/>
        <v>-3.4791170552969257E-2</v>
      </c>
      <c r="AC99" s="85">
        <f t="shared" si="58"/>
        <v>-4.0923500004282687E-2</v>
      </c>
      <c r="AD99" s="85">
        <f t="shared" si="59"/>
        <v>-3.9063569942079941E-2</v>
      </c>
      <c r="AE99" s="85">
        <f t="shared" si="60"/>
        <v>1.5259624966197714E-4</v>
      </c>
      <c r="AF99" s="77">
        <f t="shared" si="61"/>
        <v>-4.0923500004282687E-2</v>
      </c>
      <c r="AG99" s="9"/>
      <c r="AH99" s="77">
        <f t="shared" si="62"/>
        <v>-6.1323294513134299E-3</v>
      </c>
      <c r="AI99" s="77">
        <f t="shared" si="63"/>
        <v>0.72626467911670667</v>
      </c>
      <c r="AJ99" s="77">
        <f t="shared" si="64"/>
        <v>-0.72433380029238104</v>
      </c>
      <c r="AK99" s="77">
        <f t="shared" si="65"/>
        <v>1.67866300912749E-4</v>
      </c>
      <c r="AL99" s="77">
        <f t="shared" si="66"/>
        <v>-6.1324303830459872E-4</v>
      </c>
      <c r="AM99" s="77">
        <f t="shared" si="67"/>
        <v>-3.0662152876148656E-4</v>
      </c>
      <c r="AN99" s="85">
        <f t="shared" si="69"/>
        <v>-8.1212854391162436E-4</v>
      </c>
      <c r="AO99" s="85">
        <f t="shared" si="69"/>
        <v>-8.1224767720561308E-4</v>
      </c>
      <c r="AP99" s="85">
        <f t="shared" si="69"/>
        <v>-8.118124636917666E-4</v>
      </c>
      <c r="AQ99" s="85">
        <f t="shared" si="69"/>
        <v>-8.1340237022739341E-4</v>
      </c>
      <c r="AR99" s="85">
        <f t="shared" si="69"/>
        <v>-8.0759418020736327E-4</v>
      </c>
      <c r="AS99" s="85">
        <f t="shared" si="69"/>
        <v>-8.2881245358702336E-4</v>
      </c>
      <c r="AT99" s="85">
        <f t="shared" si="69"/>
        <v>-7.5129861303165806E-4</v>
      </c>
      <c r="AU99" s="85">
        <f t="shared" si="68"/>
        <v>-1.0344694398276566E-3</v>
      </c>
    </row>
    <row r="100" spans="1:47" s="77" customFormat="1" ht="12.95" customHeight="1" x14ac:dyDescent="0.2">
      <c r="A100" s="34" t="s">
        <v>141</v>
      </c>
      <c r="B100" s="40" t="s">
        <v>191</v>
      </c>
      <c r="C100" s="35">
        <v>43812.387999999999</v>
      </c>
      <c r="D100" s="35"/>
      <c r="E100" s="85">
        <f t="shared" si="51"/>
        <v>-2101.5084465411956</v>
      </c>
      <c r="F100" s="85">
        <f t="shared" si="52"/>
        <v>-2101.5</v>
      </c>
      <c r="G100" s="85">
        <f t="shared" si="53"/>
        <v>-3.4923500003060326E-2</v>
      </c>
      <c r="H100" s="85"/>
      <c r="I100" s="85">
        <f t="shared" si="49"/>
        <v>-3.4923500003060326E-2</v>
      </c>
      <c r="K100" s="85"/>
      <c r="L100" s="85"/>
      <c r="M100" s="85"/>
      <c r="N100" s="85"/>
      <c r="O100" s="85"/>
      <c r="P100" s="85"/>
      <c r="Q100" s="132">
        <f t="shared" si="54"/>
        <v>28793.887999999999</v>
      </c>
      <c r="S100" s="9">
        <v>0.1</v>
      </c>
      <c r="T100" s="85"/>
      <c r="U100" s="85"/>
      <c r="V100" s="85"/>
      <c r="Z100" s="77">
        <f t="shared" si="55"/>
        <v>-2101.5</v>
      </c>
      <c r="AA100" s="85">
        <f t="shared" si="56"/>
        <v>-1.8599300622027456E-3</v>
      </c>
      <c r="AB100" s="85">
        <f t="shared" si="57"/>
        <v>-2.8791170551746896E-2</v>
      </c>
      <c r="AC100" s="85">
        <f t="shared" si="58"/>
        <v>-3.4923500003060326E-2</v>
      </c>
      <c r="AD100" s="85">
        <f t="shared" si="59"/>
        <v>-3.306356994085758E-2</v>
      </c>
      <c r="AE100" s="85">
        <f t="shared" si="60"/>
        <v>1.093199657233981E-4</v>
      </c>
      <c r="AF100" s="77">
        <f t="shared" si="61"/>
        <v>-3.4923500003060326E-2</v>
      </c>
      <c r="AG100" s="9"/>
      <c r="AH100" s="77">
        <f t="shared" si="62"/>
        <v>-6.1323294513134299E-3</v>
      </c>
      <c r="AI100" s="77">
        <f t="shared" si="63"/>
        <v>0.72626467911670667</v>
      </c>
      <c r="AJ100" s="77">
        <f t="shared" si="64"/>
        <v>-0.72433380029238104</v>
      </c>
      <c r="AK100" s="77">
        <f t="shared" si="65"/>
        <v>1.67866300912749E-4</v>
      </c>
      <c r="AL100" s="77">
        <f t="shared" si="66"/>
        <v>-6.1324303830459872E-4</v>
      </c>
      <c r="AM100" s="77">
        <f t="shared" si="67"/>
        <v>-3.0662152876148656E-4</v>
      </c>
      <c r="AN100" s="85">
        <f t="shared" si="69"/>
        <v>-8.1212854391162436E-4</v>
      </c>
      <c r="AO100" s="85">
        <f t="shared" si="69"/>
        <v>-8.1224767720561308E-4</v>
      </c>
      <c r="AP100" s="85">
        <f t="shared" si="69"/>
        <v>-8.118124636917666E-4</v>
      </c>
      <c r="AQ100" s="85">
        <f t="shared" si="69"/>
        <v>-8.1340237022739341E-4</v>
      </c>
      <c r="AR100" s="85">
        <f t="shared" si="69"/>
        <v>-8.0759418020736327E-4</v>
      </c>
      <c r="AS100" s="85">
        <f t="shared" si="69"/>
        <v>-8.2881245358702336E-4</v>
      </c>
      <c r="AT100" s="85">
        <f t="shared" si="69"/>
        <v>-7.5129861303165806E-4</v>
      </c>
      <c r="AU100" s="85">
        <f t="shared" si="68"/>
        <v>-1.0344694398276566E-3</v>
      </c>
    </row>
    <row r="101" spans="1:47" s="77" customFormat="1" ht="12.95" customHeight="1" x14ac:dyDescent="0.2">
      <c r="A101" s="34" t="s">
        <v>144</v>
      </c>
      <c r="B101" s="40" t="s">
        <v>191</v>
      </c>
      <c r="C101" s="35">
        <v>43820.641000000003</v>
      </c>
      <c r="D101" s="35"/>
      <c r="E101" s="85">
        <f t="shared" si="51"/>
        <v>-2099.5123893165342</v>
      </c>
      <c r="F101" s="85">
        <f t="shared" si="52"/>
        <v>-2099.5</v>
      </c>
      <c r="G101" s="85">
        <f t="shared" si="53"/>
        <v>-5.1225499999418389E-2</v>
      </c>
      <c r="H101" s="85"/>
      <c r="I101" s="85">
        <f t="shared" si="49"/>
        <v>-5.1225499999418389E-2</v>
      </c>
      <c r="K101" s="85"/>
      <c r="L101" s="85"/>
      <c r="M101" s="85"/>
      <c r="N101" s="85"/>
      <c r="O101" s="85"/>
      <c r="P101" s="85"/>
      <c r="Q101" s="132">
        <f t="shared" si="54"/>
        <v>28802.141000000003</v>
      </c>
      <c r="S101" s="9">
        <v>0.1</v>
      </c>
      <c r="T101" s="85"/>
      <c r="U101" s="85"/>
      <c r="V101" s="85"/>
      <c r="Z101" s="77">
        <f t="shared" si="55"/>
        <v>-2099.5</v>
      </c>
      <c r="AA101" s="85">
        <f t="shared" si="56"/>
        <v>-1.8880115583959087E-3</v>
      </c>
      <c r="AB101" s="85">
        <f t="shared" si="57"/>
        <v>-4.5067123473680935E-2</v>
      </c>
      <c r="AC101" s="85">
        <f t="shared" si="58"/>
        <v>-5.1225499999418389E-2</v>
      </c>
      <c r="AD101" s="85">
        <f t="shared" si="59"/>
        <v>-4.9337488441022481E-2</v>
      </c>
      <c r="AE101" s="85">
        <f t="shared" si="60"/>
        <v>2.4341877656680269E-4</v>
      </c>
      <c r="AF101" s="77">
        <f t="shared" si="61"/>
        <v>-5.1225499999418389E-2</v>
      </c>
      <c r="AG101" s="9"/>
      <c r="AH101" s="77">
        <f t="shared" si="62"/>
        <v>-6.1583765257374511E-3</v>
      </c>
      <c r="AI101" s="77">
        <f t="shared" si="63"/>
        <v>0.72626577686062799</v>
      </c>
      <c r="AJ101" s="77">
        <f t="shared" si="64"/>
        <v>-0.7267499348864529</v>
      </c>
      <c r="AK101" s="77">
        <f t="shared" si="65"/>
        <v>-7.9319635591380074E-4</v>
      </c>
      <c r="AL101" s="77">
        <f t="shared" si="66"/>
        <v>2.8976798252643501E-3</v>
      </c>
      <c r="AM101" s="77">
        <f t="shared" si="67"/>
        <v>1.4488409264042268E-3</v>
      </c>
      <c r="AN101" s="85">
        <f t="shared" ref="AN101:AT110" si="70">$AU101+$AB$7*SIN(AO101)</f>
        <v>3.8374464356923173E-3</v>
      </c>
      <c r="AO101" s="85">
        <f t="shared" si="70"/>
        <v>3.838009334021124E-3</v>
      </c>
      <c r="AP101" s="85">
        <f t="shared" si="70"/>
        <v>3.8359529594006129E-3</v>
      </c>
      <c r="AQ101" s="85">
        <f t="shared" si="70"/>
        <v>3.8434652869520783E-3</v>
      </c>
      <c r="AR101" s="85">
        <f t="shared" si="70"/>
        <v>3.8160213268280353E-3</v>
      </c>
      <c r="AS101" s="85">
        <f t="shared" si="70"/>
        <v>3.9162793424611497E-3</v>
      </c>
      <c r="AT101" s="85">
        <f t="shared" si="70"/>
        <v>3.5500178909251006E-3</v>
      </c>
      <c r="AU101" s="85">
        <f t="shared" si="68"/>
        <v>4.8880427705677576E-3</v>
      </c>
    </row>
    <row r="102" spans="1:47" s="77" customFormat="1" ht="12.95" customHeight="1" x14ac:dyDescent="0.2">
      <c r="A102" s="34" t="s">
        <v>142</v>
      </c>
      <c r="B102" s="40" t="s">
        <v>191</v>
      </c>
      <c r="C102" s="35">
        <v>43841.322</v>
      </c>
      <c r="D102" s="35"/>
      <c r="E102" s="85">
        <f t="shared" si="51"/>
        <v>-2094.5105161233682</v>
      </c>
      <c r="F102" s="85">
        <f t="shared" si="52"/>
        <v>-2094.5</v>
      </c>
      <c r="G102" s="85">
        <f t="shared" si="53"/>
        <v>-4.3480499996803701E-2</v>
      </c>
      <c r="H102" s="85"/>
      <c r="I102" s="85">
        <f t="shared" si="49"/>
        <v>-4.3480499996803701E-2</v>
      </c>
      <c r="K102" s="85"/>
      <c r="L102" s="85"/>
      <c r="M102" s="85"/>
      <c r="N102" s="85"/>
      <c r="O102" s="85"/>
      <c r="P102" s="85"/>
      <c r="Q102" s="132">
        <f t="shared" si="54"/>
        <v>28822.822</v>
      </c>
      <c r="S102" s="9">
        <v>0.1</v>
      </c>
      <c r="T102" s="85"/>
      <c r="U102" s="85"/>
      <c r="V102" s="85"/>
      <c r="Z102" s="77">
        <f t="shared" si="55"/>
        <v>-2094.5</v>
      </c>
      <c r="AA102" s="85">
        <f t="shared" si="56"/>
        <v>-1.9576326203808066E-3</v>
      </c>
      <c r="AB102" s="85">
        <f t="shared" si="57"/>
        <v>-3.7257588781722008E-2</v>
      </c>
      <c r="AC102" s="85">
        <f t="shared" si="58"/>
        <v>-4.3480499996803701E-2</v>
      </c>
      <c r="AD102" s="85">
        <f t="shared" si="59"/>
        <v>-4.1522867376422898E-2</v>
      </c>
      <c r="AE102" s="85">
        <f t="shared" si="60"/>
        <v>1.724148515160005E-4</v>
      </c>
      <c r="AF102" s="77">
        <f t="shared" si="61"/>
        <v>-4.3480499996803701E-2</v>
      </c>
      <c r="AG102" s="9"/>
      <c r="AH102" s="77">
        <f t="shared" si="62"/>
        <v>-6.222911215081694E-3</v>
      </c>
      <c r="AI102" s="77">
        <f t="shared" si="63"/>
        <v>0.72628328383285168</v>
      </c>
      <c r="AJ102" s="77">
        <f t="shared" si="64"/>
        <v>-0.73275114273838782</v>
      </c>
      <c r="AK102" s="77">
        <f t="shared" si="65"/>
        <v>-3.1958361734151274E-3</v>
      </c>
      <c r="AL102" s="77">
        <f t="shared" si="66"/>
        <v>1.1675176470669499E-2</v>
      </c>
      <c r="AM102" s="77">
        <f t="shared" si="67"/>
        <v>5.8376545462525816E-3</v>
      </c>
      <c r="AN102" s="85">
        <f t="shared" si="70"/>
        <v>1.54615095664819E-2</v>
      </c>
      <c r="AO102" s="85">
        <f t="shared" si="70"/>
        <v>1.5463775821162984E-2</v>
      </c>
      <c r="AP102" s="85">
        <f t="shared" si="70"/>
        <v>1.5455495833427438E-2</v>
      </c>
      <c r="AQ102" s="85">
        <f t="shared" si="70"/>
        <v>1.5485747600417387E-2</v>
      </c>
      <c r="AR102" s="85">
        <f t="shared" si="70"/>
        <v>1.5375219799159321E-2</v>
      </c>
      <c r="AS102" s="85">
        <f t="shared" si="70"/>
        <v>1.5779044895042033E-2</v>
      </c>
      <c r="AT102" s="85">
        <f t="shared" si="70"/>
        <v>1.4303638869001691E-2</v>
      </c>
      <c r="AU102" s="85">
        <f t="shared" si="68"/>
        <v>1.9694323296555183E-2</v>
      </c>
    </row>
    <row r="103" spans="1:47" s="77" customFormat="1" ht="12.95" customHeight="1" x14ac:dyDescent="0.2">
      <c r="A103" s="34" t="s">
        <v>142</v>
      </c>
      <c r="B103" s="40"/>
      <c r="C103" s="35">
        <v>43843.404999999999</v>
      </c>
      <c r="D103" s="35"/>
      <c r="E103" s="85">
        <f t="shared" si="51"/>
        <v>-2094.0067251141636</v>
      </c>
      <c r="F103" s="85">
        <f t="shared" si="52"/>
        <v>-2094</v>
      </c>
      <c r="G103" s="85">
        <f t="shared" si="53"/>
        <v>-2.7805999998236075E-2</v>
      </c>
      <c r="H103" s="85"/>
      <c r="I103" s="85">
        <f t="shared" si="49"/>
        <v>-2.7805999998236075E-2</v>
      </c>
      <c r="K103" s="85"/>
      <c r="L103" s="85"/>
      <c r="M103" s="85"/>
      <c r="N103" s="85"/>
      <c r="O103" s="85"/>
      <c r="P103" s="85"/>
      <c r="Q103" s="132">
        <f t="shared" si="54"/>
        <v>28824.904999999999</v>
      </c>
      <c r="S103" s="9">
        <v>0.1</v>
      </c>
      <c r="T103" s="85"/>
      <c r="U103" s="85"/>
      <c r="V103" s="85"/>
      <c r="Z103" s="77">
        <f t="shared" si="55"/>
        <v>-2094</v>
      </c>
      <c r="AA103" s="85">
        <f t="shared" si="56"/>
        <v>-1.9645487549106088E-3</v>
      </c>
      <c r="AB103" s="85">
        <f t="shared" si="57"/>
        <v>-2.1576681310891473E-2</v>
      </c>
      <c r="AC103" s="85">
        <f t="shared" si="58"/>
        <v>-2.7805999998236075E-2</v>
      </c>
      <c r="AD103" s="85">
        <f t="shared" si="59"/>
        <v>-2.5841451243325465E-2</v>
      </c>
      <c r="AE103" s="85">
        <f t="shared" si="60"/>
        <v>6.677806023611673E-5</v>
      </c>
      <c r="AF103" s="77">
        <f t="shared" si="61"/>
        <v>-2.7805999998236075E-2</v>
      </c>
      <c r="AG103" s="9"/>
      <c r="AH103" s="77">
        <f t="shared" si="62"/>
        <v>-6.2293186873446033E-3</v>
      </c>
      <c r="AI103" s="77">
        <f t="shared" si="63"/>
        <v>0.72628619451778897</v>
      </c>
      <c r="AJ103" s="77">
        <f t="shared" si="64"/>
        <v>-0.73334818581127537</v>
      </c>
      <c r="AK103" s="77">
        <f t="shared" si="65"/>
        <v>-3.4360975860561406E-3</v>
      </c>
      <c r="AL103" s="77">
        <f t="shared" si="66"/>
        <v>1.2552955066172126E-2</v>
      </c>
      <c r="AM103" s="77">
        <f t="shared" si="67"/>
        <v>6.2765599532595938E-3</v>
      </c>
      <c r="AN103" s="85">
        <f t="shared" si="70"/>
        <v>1.6623935068558911E-2</v>
      </c>
      <c r="AO103" s="85">
        <f t="shared" si="70"/>
        <v>1.6626371395974476E-2</v>
      </c>
      <c r="AP103" s="85">
        <f t="shared" si="70"/>
        <v>1.661746986455136E-2</v>
      </c>
      <c r="AQ103" s="85">
        <f t="shared" si="70"/>
        <v>1.6649993111113603E-2</v>
      </c>
      <c r="AR103" s="85">
        <f t="shared" si="70"/>
        <v>1.6531164028913449E-2</v>
      </c>
      <c r="AS103" s="85">
        <f t="shared" si="70"/>
        <v>1.6965326958094121E-2</v>
      </c>
      <c r="AT103" s="85">
        <f t="shared" si="70"/>
        <v>1.5379051305882262E-2</v>
      </c>
      <c r="AU103" s="85">
        <f t="shared" si="68"/>
        <v>2.1174951349153925E-2</v>
      </c>
    </row>
    <row r="104" spans="1:47" s="77" customFormat="1" ht="12.95" customHeight="1" x14ac:dyDescent="0.2">
      <c r="A104" s="34" t="s">
        <v>145</v>
      </c>
      <c r="B104" s="40"/>
      <c r="C104" s="35">
        <v>43905.413</v>
      </c>
      <c r="D104" s="35"/>
      <c r="E104" s="85">
        <f t="shared" si="51"/>
        <v>-2079.0095705780245</v>
      </c>
      <c r="F104" s="85">
        <f t="shared" si="52"/>
        <v>-2079</v>
      </c>
      <c r="G104" s="85">
        <f t="shared" si="53"/>
        <v>-3.9571000001160428E-2</v>
      </c>
      <c r="H104" s="85"/>
      <c r="I104" s="85">
        <f t="shared" si="49"/>
        <v>-3.9571000001160428E-2</v>
      </c>
      <c r="K104" s="85"/>
      <c r="L104" s="85"/>
      <c r="M104" s="85"/>
      <c r="N104" s="85"/>
      <c r="O104" s="85"/>
      <c r="P104" s="85"/>
      <c r="Q104" s="132">
        <f t="shared" si="54"/>
        <v>28886.913</v>
      </c>
      <c r="S104" s="9">
        <v>0.1</v>
      </c>
      <c r="T104" s="85"/>
      <c r="U104" s="85"/>
      <c r="V104" s="85"/>
      <c r="Z104" s="77">
        <f t="shared" si="55"/>
        <v>-2079</v>
      </c>
      <c r="AA104" s="85">
        <f t="shared" si="56"/>
        <v>-2.1681023356766903E-3</v>
      </c>
      <c r="AB104" s="85">
        <f t="shared" si="57"/>
        <v>-3.3153389714931925E-2</v>
      </c>
      <c r="AC104" s="85">
        <f t="shared" si="58"/>
        <v>-3.9571000001160428E-2</v>
      </c>
      <c r="AD104" s="85">
        <f t="shared" si="59"/>
        <v>-3.7402897665483735E-2</v>
      </c>
      <c r="AE104" s="85">
        <f t="shared" si="60"/>
        <v>1.3989767537746488E-4</v>
      </c>
      <c r="AF104" s="77">
        <f t="shared" si="61"/>
        <v>-3.9571000001160428E-2</v>
      </c>
      <c r="AG104" s="9"/>
      <c r="AH104" s="77">
        <f t="shared" si="62"/>
        <v>-6.4176102862284999E-3</v>
      </c>
      <c r="AI104" s="77">
        <f t="shared" si="63"/>
        <v>0.72647162598195514</v>
      </c>
      <c r="AJ104" s="77">
        <f t="shared" si="64"/>
        <v>-0.75099844048409892</v>
      </c>
      <c r="AK104" s="77">
        <f t="shared" si="65"/>
        <v>-1.0643433901665016E-2</v>
      </c>
      <c r="AL104" s="77">
        <f t="shared" si="66"/>
        <v>3.8892005341510091E-2</v>
      </c>
      <c r="AM104" s="77">
        <f t="shared" si="67"/>
        <v>1.9448454190889176E-2</v>
      </c>
      <c r="AN104" s="85">
        <f t="shared" si="70"/>
        <v>5.150047536048924E-2</v>
      </c>
      <c r="AO104" s="85">
        <f t="shared" si="70"/>
        <v>5.1507962361151273E-2</v>
      </c>
      <c r="AP104" s="85">
        <f t="shared" si="70"/>
        <v>5.148057482235445E-2</v>
      </c>
      <c r="AQ104" s="85">
        <f t="shared" si="70"/>
        <v>5.1580758957913198E-2</v>
      </c>
      <c r="AR104" s="85">
        <f t="shared" si="70"/>
        <v>5.1214286004304846E-2</v>
      </c>
      <c r="AS104" s="85">
        <f t="shared" si="70"/>
        <v>5.2554875662875422E-2</v>
      </c>
      <c r="AT104" s="85">
        <f t="shared" si="70"/>
        <v>4.7651324439126702E-2</v>
      </c>
      <c r="AU104" s="85">
        <f t="shared" si="68"/>
        <v>6.5593792927116201E-2</v>
      </c>
    </row>
    <row r="105" spans="1:47" s="77" customFormat="1" ht="12.95" customHeight="1" x14ac:dyDescent="0.2">
      <c r="A105" s="34" t="s">
        <v>145</v>
      </c>
      <c r="B105" s="40" t="s">
        <v>191</v>
      </c>
      <c r="C105" s="35">
        <v>43932.288999999997</v>
      </c>
      <c r="D105" s="35"/>
      <c r="E105" s="85">
        <f t="shared" si="51"/>
        <v>-2072.5093847098588</v>
      </c>
      <c r="F105" s="85">
        <f t="shared" si="52"/>
        <v>-2072.5</v>
      </c>
      <c r="G105" s="85">
        <f t="shared" si="53"/>
        <v>-3.8802500006568152E-2</v>
      </c>
      <c r="H105" s="85"/>
      <c r="I105" s="85">
        <f t="shared" si="49"/>
        <v>-3.8802500006568152E-2</v>
      </c>
      <c r="K105" s="85"/>
      <c r="L105" s="85"/>
      <c r="M105" s="85"/>
      <c r="N105" s="85"/>
      <c r="O105" s="85"/>
      <c r="P105" s="85"/>
      <c r="Q105" s="132">
        <f t="shared" si="54"/>
        <v>28913.788999999997</v>
      </c>
      <c r="S105" s="9">
        <v>0.1</v>
      </c>
      <c r="T105" s="85"/>
      <c r="U105" s="85"/>
      <c r="V105" s="85"/>
      <c r="Z105" s="77">
        <f t="shared" si="55"/>
        <v>-2072.5</v>
      </c>
      <c r="AA105" s="85">
        <f t="shared" si="56"/>
        <v>-2.2539182300446376E-3</v>
      </c>
      <c r="AB105" s="85">
        <f t="shared" si="57"/>
        <v>-3.2305688622052207E-2</v>
      </c>
      <c r="AC105" s="85">
        <f t="shared" si="58"/>
        <v>-3.8802500006568152E-2</v>
      </c>
      <c r="AD105" s="85">
        <f t="shared" si="59"/>
        <v>-3.6548581776523516E-2</v>
      </c>
      <c r="AE105" s="85">
        <f t="shared" si="60"/>
        <v>1.3357988298752269E-4</v>
      </c>
      <c r="AF105" s="77">
        <f t="shared" si="61"/>
        <v>-3.8802500006568152E-2</v>
      </c>
      <c r="AG105" s="9"/>
      <c r="AH105" s="77">
        <f t="shared" si="62"/>
        <v>-6.4968113845159424E-3</v>
      </c>
      <c r="AI105" s="77">
        <f t="shared" si="63"/>
        <v>0.72661099514599514</v>
      </c>
      <c r="AJ105" s="77">
        <f t="shared" si="64"/>
        <v>-0.75848939461296228</v>
      </c>
      <c r="AK105" s="77">
        <f t="shared" si="65"/>
        <v>-1.3766121571143562E-2</v>
      </c>
      <c r="AL105" s="77">
        <f t="shared" si="66"/>
        <v>5.0311111253576846E-2</v>
      </c>
      <c r="AM105" s="77">
        <f t="shared" si="67"/>
        <v>2.5160863132025989E-2</v>
      </c>
      <c r="AN105" s="85">
        <f t="shared" si="70"/>
        <v>6.6617301448261168E-2</v>
      </c>
      <c r="AO105" s="85">
        <f t="shared" si="70"/>
        <v>6.6626927489324084E-2</v>
      </c>
      <c r="AP105" s="85">
        <f t="shared" si="70"/>
        <v>6.6591683834342552E-2</v>
      </c>
      <c r="AQ105" s="85">
        <f t="shared" si="70"/>
        <v>6.6720721212880987E-2</v>
      </c>
      <c r="AR105" s="85">
        <f t="shared" si="70"/>
        <v>6.6248282851650603E-2</v>
      </c>
      <c r="AS105" s="85">
        <f t="shared" si="70"/>
        <v>6.7978071698547721E-2</v>
      </c>
      <c r="AT105" s="85">
        <f t="shared" si="70"/>
        <v>6.1645564690056248E-2</v>
      </c>
      <c r="AU105" s="85">
        <f t="shared" si="68"/>
        <v>8.4841957610899854E-2</v>
      </c>
    </row>
    <row r="106" spans="1:47" s="77" customFormat="1" ht="12.95" customHeight="1" x14ac:dyDescent="0.2">
      <c r="A106" s="34" t="s">
        <v>146</v>
      </c>
      <c r="B106" s="40" t="s">
        <v>191</v>
      </c>
      <c r="C106" s="35">
        <v>43932.29</v>
      </c>
      <c r="D106" s="35"/>
      <c r="E106" s="85">
        <f t="shared" si="51"/>
        <v>-2072.5091428514761</v>
      </c>
      <c r="F106" s="85">
        <f t="shared" si="52"/>
        <v>-2072.5</v>
      </c>
      <c r="G106" s="85">
        <f t="shared" si="53"/>
        <v>-3.7802500002726447E-2</v>
      </c>
      <c r="H106" s="85"/>
      <c r="I106" s="85">
        <f t="shared" si="49"/>
        <v>-3.7802500002726447E-2</v>
      </c>
      <c r="K106" s="85"/>
      <c r="L106" s="85"/>
      <c r="M106" s="85"/>
      <c r="N106" s="85"/>
      <c r="O106" s="85"/>
      <c r="P106" s="85"/>
      <c r="Q106" s="132">
        <f t="shared" si="54"/>
        <v>28913.79</v>
      </c>
      <c r="S106" s="9">
        <v>0.1</v>
      </c>
      <c r="T106" s="85"/>
      <c r="U106" s="85"/>
      <c r="V106" s="85"/>
      <c r="Z106" s="77">
        <f t="shared" si="55"/>
        <v>-2072.5</v>
      </c>
      <c r="AA106" s="85">
        <f t="shared" si="56"/>
        <v>-2.2539182300446376E-3</v>
      </c>
      <c r="AB106" s="85">
        <f t="shared" si="57"/>
        <v>-3.1305688618210502E-2</v>
      </c>
      <c r="AC106" s="85">
        <f t="shared" si="58"/>
        <v>-3.7802500002726447E-2</v>
      </c>
      <c r="AD106" s="85">
        <f t="shared" si="59"/>
        <v>-3.554858177268181E-2</v>
      </c>
      <c r="AE106" s="85">
        <f t="shared" si="60"/>
        <v>1.2637016660490454E-4</v>
      </c>
      <c r="AF106" s="77">
        <f t="shared" si="61"/>
        <v>-3.7802500002726447E-2</v>
      </c>
      <c r="AG106" s="9"/>
      <c r="AH106" s="77">
        <f t="shared" si="62"/>
        <v>-6.4968113845159424E-3</v>
      </c>
      <c r="AI106" s="77">
        <f t="shared" si="63"/>
        <v>0.72661099514599514</v>
      </c>
      <c r="AJ106" s="77">
        <f t="shared" si="64"/>
        <v>-0.75848939461296228</v>
      </c>
      <c r="AK106" s="77">
        <f t="shared" si="65"/>
        <v>-1.3766121571143562E-2</v>
      </c>
      <c r="AL106" s="77">
        <f t="shared" si="66"/>
        <v>5.0311111253576846E-2</v>
      </c>
      <c r="AM106" s="77">
        <f t="shared" si="67"/>
        <v>2.5160863132025989E-2</v>
      </c>
      <c r="AN106" s="85">
        <f t="shared" si="70"/>
        <v>6.6617301448261168E-2</v>
      </c>
      <c r="AO106" s="85">
        <f t="shared" si="70"/>
        <v>6.6626927489324084E-2</v>
      </c>
      <c r="AP106" s="85">
        <f t="shared" si="70"/>
        <v>6.6591683834342552E-2</v>
      </c>
      <c r="AQ106" s="85">
        <f t="shared" si="70"/>
        <v>6.6720721212880987E-2</v>
      </c>
      <c r="AR106" s="85">
        <f t="shared" si="70"/>
        <v>6.6248282851650603E-2</v>
      </c>
      <c r="AS106" s="85">
        <f t="shared" si="70"/>
        <v>6.7978071698547721E-2</v>
      </c>
      <c r="AT106" s="85">
        <f t="shared" si="70"/>
        <v>6.1645564690056248E-2</v>
      </c>
      <c r="AU106" s="85">
        <f t="shared" si="68"/>
        <v>8.4841957610899854E-2</v>
      </c>
    </row>
    <row r="107" spans="1:47" s="77" customFormat="1" ht="12.95" customHeight="1" x14ac:dyDescent="0.2">
      <c r="A107" s="34" t="s">
        <v>144</v>
      </c>
      <c r="B107" s="40" t="s">
        <v>191</v>
      </c>
      <c r="C107" s="35">
        <v>43936.423000000003</v>
      </c>
      <c r="D107" s="35"/>
      <c r="E107" s="85">
        <f t="shared" si="51"/>
        <v>-2071.5095421596643</v>
      </c>
      <c r="F107" s="85">
        <f t="shared" si="52"/>
        <v>-2071.5</v>
      </c>
      <c r="G107" s="85">
        <f t="shared" si="53"/>
        <v>-3.9453500001400243E-2</v>
      </c>
      <c r="H107" s="85"/>
      <c r="I107" s="85">
        <f t="shared" si="49"/>
        <v>-3.9453500001400243E-2</v>
      </c>
      <c r="K107" s="85"/>
      <c r="L107" s="85"/>
      <c r="M107" s="85"/>
      <c r="N107" s="85"/>
      <c r="O107" s="85"/>
      <c r="P107" s="85"/>
      <c r="Q107" s="132">
        <f t="shared" si="54"/>
        <v>28917.923000000003</v>
      </c>
      <c r="S107" s="9">
        <v>0.1</v>
      </c>
      <c r="T107" s="85"/>
      <c r="U107" s="85"/>
      <c r="V107" s="85"/>
      <c r="Z107" s="77">
        <f t="shared" si="55"/>
        <v>-2071.5</v>
      </c>
      <c r="AA107" s="85">
        <f t="shared" si="56"/>
        <v>-2.2669908327399976E-3</v>
      </c>
      <c r="AB107" s="85">
        <f t="shared" si="57"/>
        <v>-3.2944633743313932E-2</v>
      </c>
      <c r="AC107" s="85">
        <f t="shared" si="58"/>
        <v>-3.9453500001400243E-2</v>
      </c>
      <c r="AD107" s="85">
        <f t="shared" si="59"/>
        <v>-3.7186509168660245E-2</v>
      </c>
      <c r="AE107" s="85">
        <f t="shared" si="60"/>
        <v>1.3828364641508525E-4</v>
      </c>
      <c r="AF107" s="77">
        <f t="shared" si="61"/>
        <v>-3.9453500001400243E-2</v>
      </c>
      <c r="AG107" s="9"/>
      <c r="AH107" s="77">
        <f t="shared" si="62"/>
        <v>-6.5088662580863122E-3</v>
      </c>
      <c r="AI107" s="77">
        <f t="shared" si="63"/>
        <v>0.72663560699518148</v>
      </c>
      <c r="AJ107" s="77">
        <f t="shared" si="64"/>
        <v>-0.75963336247525681</v>
      </c>
      <c r="AK107" s="77">
        <f t="shared" si="65"/>
        <v>-1.4246498351584048E-2</v>
      </c>
      <c r="AL107" s="77">
        <f t="shared" si="66"/>
        <v>5.2068308039971374E-2</v>
      </c>
      <c r="AM107" s="77">
        <f t="shared" si="67"/>
        <v>2.6040037400165538E-2</v>
      </c>
      <c r="AN107" s="85">
        <f t="shared" si="70"/>
        <v>6.8943239656843291E-2</v>
      </c>
      <c r="AO107" s="85">
        <f t="shared" si="70"/>
        <v>6.8953191115244283E-2</v>
      </c>
      <c r="AP107" s="85">
        <f t="shared" si="70"/>
        <v>6.8916750263487508E-2</v>
      </c>
      <c r="AQ107" s="85">
        <f t="shared" si="70"/>
        <v>6.9050192023737689E-2</v>
      </c>
      <c r="AR107" s="85">
        <f t="shared" si="70"/>
        <v>6.8561551268557938E-2</v>
      </c>
      <c r="AS107" s="85">
        <f t="shared" si="70"/>
        <v>7.0350950400120071E-2</v>
      </c>
      <c r="AT107" s="85">
        <f t="shared" si="70"/>
        <v>6.3799238803759831E-2</v>
      </c>
      <c r="AU107" s="85">
        <f t="shared" si="68"/>
        <v>8.7803213716097339E-2</v>
      </c>
    </row>
    <row r="108" spans="1:47" s="77" customFormat="1" ht="12.95" customHeight="1" x14ac:dyDescent="0.2">
      <c r="A108" s="35" t="s">
        <v>225</v>
      </c>
      <c r="B108" s="40" t="s">
        <v>196</v>
      </c>
      <c r="C108" s="35">
        <v>44153.500800000002</v>
      </c>
      <c r="D108" s="35" t="s">
        <v>226</v>
      </c>
      <c r="E108" s="85">
        <f t="shared" si="51"/>
        <v>-2019.0074567357676</v>
      </c>
      <c r="F108" s="85">
        <f t="shared" si="52"/>
        <v>-2019</v>
      </c>
      <c r="G108" s="85">
        <f t="shared" si="53"/>
        <v>-3.0830999996396713E-2</v>
      </c>
      <c r="H108" s="85"/>
      <c r="I108" s="85"/>
      <c r="J108" s="85">
        <f>G108</f>
        <v>-3.0830999996396713E-2</v>
      </c>
      <c r="L108" s="85"/>
      <c r="M108" s="85"/>
      <c r="N108" s="85"/>
      <c r="O108" s="85"/>
      <c r="P108" s="85"/>
      <c r="Q108" s="132">
        <f t="shared" si="54"/>
        <v>29135.000800000002</v>
      </c>
      <c r="S108" s="9">
        <v>1</v>
      </c>
      <c r="T108" s="85"/>
      <c r="U108" s="85"/>
      <c r="V108" s="85"/>
      <c r="Z108" s="77">
        <f t="shared" si="55"/>
        <v>-2019</v>
      </c>
      <c r="AA108" s="85">
        <f t="shared" si="56"/>
        <v>-2.9031430271523303E-3</v>
      </c>
      <c r="AB108" s="85">
        <f t="shared" si="57"/>
        <v>-2.3739437859938723E-2</v>
      </c>
      <c r="AC108" s="85">
        <f t="shared" si="58"/>
        <v>-3.0830999996396713E-2</v>
      </c>
      <c r="AD108" s="85">
        <f t="shared" si="59"/>
        <v>-2.7927856969244384E-2</v>
      </c>
      <c r="AE108" s="85">
        <f t="shared" si="60"/>
        <v>7.7996519489457214E-4</v>
      </c>
      <c r="AF108" s="77">
        <f t="shared" si="61"/>
        <v>-3.0830999996396713E-2</v>
      </c>
      <c r="AG108" s="9"/>
      <c r="AH108" s="77">
        <f t="shared" si="62"/>
        <v>-7.091562136457989E-3</v>
      </c>
      <c r="AI108" s="77">
        <f t="shared" si="63"/>
        <v>0.72912107204847576</v>
      </c>
      <c r="AJ108" s="77">
        <f t="shared" si="64"/>
        <v>-0.81647065650559036</v>
      </c>
      <c r="AK108" s="77">
        <f t="shared" si="65"/>
        <v>-3.9441861898337656E-2</v>
      </c>
      <c r="AL108" s="77">
        <f t="shared" si="66"/>
        <v>0.14459084873740907</v>
      </c>
      <c r="AM108" s="77">
        <f t="shared" si="67"/>
        <v>7.2421642024749072E-2</v>
      </c>
      <c r="AN108" s="85">
        <f t="shared" si="70"/>
        <v>0.19123358563383791</v>
      </c>
      <c r="AO108" s="85">
        <f t="shared" si="70"/>
        <v>0.19125834445252643</v>
      </c>
      <c r="AP108" s="85">
        <f t="shared" si="70"/>
        <v>0.1911662173902566</v>
      </c>
      <c r="AQ108" s="85">
        <f t="shared" si="70"/>
        <v>0.19150902864277949</v>
      </c>
      <c r="AR108" s="85">
        <f t="shared" si="70"/>
        <v>0.19023351896158452</v>
      </c>
      <c r="AS108" s="85">
        <f t="shared" si="70"/>
        <v>0.19498095565294596</v>
      </c>
      <c r="AT108" s="85">
        <f t="shared" si="70"/>
        <v>0.17733265621523187</v>
      </c>
      <c r="AU108" s="85">
        <f t="shared" si="68"/>
        <v>0.24326915923896619</v>
      </c>
    </row>
    <row r="109" spans="1:47" s="77" customFormat="1" ht="12.95" customHeight="1" x14ac:dyDescent="0.2">
      <c r="A109" s="34" t="s">
        <v>125</v>
      </c>
      <c r="B109" s="40" t="s">
        <v>191</v>
      </c>
      <c r="C109" s="35">
        <v>44217.59</v>
      </c>
      <c r="D109" s="35"/>
      <c r="E109" s="85">
        <f t="shared" si="51"/>
        <v>-2003.5069465355125</v>
      </c>
      <c r="F109" s="85">
        <f t="shared" si="52"/>
        <v>-2003.5</v>
      </c>
      <c r="G109" s="85">
        <f t="shared" si="53"/>
        <v>-2.8721500006213319E-2</v>
      </c>
      <c r="H109" s="85"/>
      <c r="I109" s="85">
        <f>G109</f>
        <v>-2.8721500006213319E-2</v>
      </c>
      <c r="J109" s="85"/>
      <c r="K109" s="85"/>
      <c r="L109" s="85"/>
      <c r="M109" s="85"/>
      <c r="N109" s="85"/>
      <c r="O109" s="85"/>
      <c r="P109" s="85"/>
      <c r="Q109" s="132">
        <f t="shared" si="54"/>
        <v>29199.089999999997</v>
      </c>
      <c r="S109" s="9">
        <v>0.1</v>
      </c>
      <c r="T109" s="85"/>
      <c r="U109" s="85"/>
      <c r="V109" s="85"/>
      <c r="Z109" s="77">
        <f t="shared" si="55"/>
        <v>-2003.5</v>
      </c>
      <c r="AA109" s="85">
        <f t="shared" si="56"/>
        <v>-3.0714769158171756E-3</v>
      </c>
      <c r="AB109" s="85">
        <f t="shared" si="57"/>
        <v>-2.1477395904918584E-2</v>
      </c>
      <c r="AC109" s="85">
        <f t="shared" si="58"/>
        <v>-2.8721500006213319E-2</v>
      </c>
      <c r="AD109" s="85">
        <f t="shared" si="59"/>
        <v>-2.5650023090396143E-2</v>
      </c>
      <c r="AE109" s="85">
        <f t="shared" si="60"/>
        <v>6.5792368453785531E-5</v>
      </c>
      <c r="AF109" s="77">
        <f t="shared" si="61"/>
        <v>-2.8721500006213319E-2</v>
      </c>
      <c r="AG109" s="9"/>
      <c r="AH109" s="77">
        <f t="shared" si="62"/>
        <v>-7.2441041012947342E-3</v>
      </c>
      <c r="AI109" s="77">
        <f t="shared" si="63"/>
        <v>0.73030649592080521</v>
      </c>
      <c r="AJ109" s="77">
        <f t="shared" si="64"/>
        <v>-0.83202021286921957</v>
      </c>
      <c r="AK109" s="77">
        <f t="shared" si="65"/>
        <v>-4.6866490541323039E-2</v>
      </c>
      <c r="AL109" s="77">
        <f t="shared" si="66"/>
        <v>0.17205862691763532</v>
      </c>
      <c r="AM109" s="77">
        <f t="shared" si="67"/>
        <v>8.6242179195317001E-2</v>
      </c>
      <c r="AN109" s="85">
        <f t="shared" si="70"/>
        <v>0.22743855989365519</v>
      </c>
      <c r="AO109" s="85">
        <f t="shared" si="70"/>
        <v>0.22746650833918433</v>
      </c>
      <c r="AP109" s="85">
        <f t="shared" si="70"/>
        <v>0.22736170982267401</v>
      </c>
      <c r="AQ109" s="85">
        <f t="shared" si="70"/>
        <v>0.22775468679377275</v>
      </c>
      <c r="AR109" s="85">
        <f t="shared" si="70"/>
        <v>0.22628127262834313</v>
      </c>
      <c r="AS109" s="85">
        <f t="shared" si="70"/>
        <v>0.23180824590572965</v>
      </c>
      <c r="AT109" s="85">
        <f t="shared" si="70"/>
        <v>0.2111114900880246</v>
      </c>
      <c r="AU109" s="85">
        <f t="shared" si="68"/>
        <v>0.28916862886952766</v>
      </c>
    </row>
    <row r="110" spans="1:47" s="77" customFormat="1" ht="12.95" customHeight="1" x14ac:dyDescent="0.2">
      <c r="A110" s="34" t="s">
        <v>147</v>
      </c>
      <c r="B110" s="40" t="s">
        <v>191</v>
      </c>
      <c r="C110" s="35">
        <v>44242.385999999999</v>
      </c>
      <c r="D110" s="35"/>
      <c r="E110" s="85">
        <f t="shared" si="51"/>
        <v>-1997.5098261014052</v>
      </c>
      <c r="F110" s="85">
        <f t="shared" si="52"/>
        <v>-1997.5</v>
      </c>
      <c r="G110" s="85">
        <f t="shared" si="53"/>
        <v>-4.0627499998663552E-2</v>
      </c>
      <c r="H110" s="85"/>
      <c r="I110" s="85">
        <f>G110</f>
        <v>-4.0627499998663552E-2</v>
      </c>
      <c r="K110" s="85"/>
      <c r="L110" s="85"/>
      <c r="M110" s="85"/>
      <c r="N110" s="85"/>
      <c r="O110" s="85"/>
      <c r="P110" s="85"/>
      <c r="Q110" s="132">
        <f t="shared" si="54"/>
        <v>29223.885999999999</v>
      </c>
      <c r="S110" s="9">
        <v>0.1</v>
      </c>
      <c r="T110" s="85"/>
      <c r="U110" s="85"/>
      <c r="V110" s="85"/>
      <c r="Z110" s="77">
        <f t="shared" si="55"/>
        <v>-1997.5</v>
      </c>
      <c r="AA110" s="85">
        <f t="shared" si="56"/>
        <v>-3.1341674482138404E-3</v>
      </c>
      <c r="AB110" s="85">
        <f t="shared" si="57"/>
        <v>-3.3326819540604222E-2</v>
      </c>
      <c r="AC110" s="85">
        <f t="shared" si="58"/>
        <v>-4.0627499998663552E-2</v>
      </c>
      <c r="AD110" s="85">
        <f t="shared" si="59"/>
        <v>-3.7493332550449711E-2</v>
      </c>
      <c r="AE110" s="85">
        <f t="shared" si="60"/>
        <v>1.4057499857386119E-4</v>
      </c>
      <c r="AF110" s="77">
        <f t="shared" si="61"/>
        <v>-4.0627499998663552E-2</v>
      </c>
      <c r="AG110" s="9"/>
      <c r="AH110" s="77">
        <f t="shared" si="62"/>
        <v>-7.300680458059333E-3</v>
      </c>
      <c r="AI110" s="77">
        <f t="shared" si="63"/>
        <v>0.73082130387126887</v>
      </c>
      <c r="AJ110" s="77">
        <f t="shared" si="64"/>
        <v>-0.83788528660635209</v>
      </c>
      <c r="AK110" s="77">
        <f t="shared" si="65"/>
        <v>-4.973815063520947E-2</v>
      </c>
      <c r="AL110" s="77">
        <f t="shared" si="66"/>
        <v>0.18271656365916505</v>
      </c>
      <c r="AM110" s="77">
        <f t="shared" si="67"/>
        <v>9.1613302219531637E-2</v>
      </c>
      <c r="AN110" s="85">
        <f t="shared" si="70"/>
        <v>0.24147004098337749</v>
      </c>
      <c r="AO110" s="85">
        <f t="shared" si="70"/>
        <v>0.24149904650851961</v>
      </c>
      <c r="AP110" s="85">
        <f t="shared" si="70"/>
        <v>0.24138991920034791</v>
      </c>
      <c r="AQ110" s="85">
        <f t="shared" si="70"/>
        <v>0.24180050344500947</v>
      </c>
      <c r="AR110" s="85">
        <f t="shared" si="70"/>
        <v>0.24025592291777847</v>
      </c>
      <c r="AS110" s="85">
        <f t="shared" si="70"/>
        <v>0.24606956532280236</v>
      </c>
      <c r="AT110" s="85">
        <f t="shared" si="70"/>
        <v>0.22422991975141154</v>
      </c>
      <c r="AU110" s="85">
        <f t="shared" si="68"/>
        <v>0.30693616550071257</v>
      </c>
    </row>
    <row r="111" spans="1:47" s="77" customFormat="1" ht="12.95" customHeight="1" x14ac:dyDescent="0.2">
      <c r="A111" s="34" t="s">
        <v>125</v>
      </c>
      <c r="B111" s="40"/>
      <c r="C111" s="35">
        <v>44248.599000000002</v>
      </c>
      <c r="D111" s="35"/>
      <c r="E111" s="85">
        <f t="shared" si="51"/>
        <v>-1996.0071599755331</v>
      </c>
      <c r="F111" s="85">
        <f t="shared" si="52"/>
        <v>-1996</v>
      </c>
      <c r="G111" s="85">
        <f t="shared" si="53"/>
        <v>-2.9603999995742925E-2</v>
      </c>
      <c r="H111" s="85"/>
      <c r="I111" s="85">
        <f>G111</f>
        <v>-2.9603999995742925E-2</v>
      </c>
      <c r="J111" s="85"/>
      <c r="K111" s="85"/>
      <c r="L111" s="85"/>
      <c r="M111" s="85"/>
      <c r="N111" s="85"/>
      <c r="O111" s="85"/>
      <c r="P111" s="85"/>
      <c r="Q111" s="132">
        <f t="shared" si="54"/>
        <v>29230.099000000002</v>
      </c>
      <c r="S111" s="9">
        <v>0.1</v>
      </c>
      <c r="T111" s="85"/>
      <c r="U111" s="85"/>
      <c r="V111" s="85"/>
      <c r="Z111" s="77">
        <f t="shared" si="55"/>
        <v>-1996</v>
      </c>
      <c r="AA111" s="85">
        <f t="shared" si="56"/>
        <v>-3.1496222450483891E-3</v>
      </c>
      <c r="AB111" s="85">
        <f t="shared" si="57"/>
        <v>-2.2289393387041351E-2</v>
      </c>
      <c r="AC111" s="85">
        <f t="shared" si="58"/>
        <v>-2.9603999995742925E-2</v>
      </c>
      <c r="AD111" s="85">
        <f t="shared" si="59"/>
        <v>-2.6454377750694535E-2</v>
      </c>
      <c r="AE111" s="85">
        <f t="shared" si="60"/>
        <v>6.9983410217644207E-5</v>
      </c>
      <c r="AF111" s="77">
        <f t="shared" si="61"/>
        <v>-2.9603999995742925E-2</v>
      </c>
      <c r="AG111" s="9"/>
      <c r="AH111" s="77">
        <f t="shared" si="62"/>
        <v>-7.3146066087015722E-3</v>
      </c>
      <c r="AI111" s="77">
        <f t="shared" si="63"/>
        <v>0.73095490613197533</v>
      </c>
      <c r="AJ111" s="77">
        <f t="shared" si="64"/>
        <v>-0.83933800667520098</v>
      </c>
      <c r="AK111" s="77">
        <f t="shared" si="65"/>
        <v>-5.0455837558407282E-2</v>
      </c>
      <c r="AL111" s="77">
        <f t="shared" si="66"/>
        <v>0.18538343387625897</v>
      </c>
      <c r="AM111" s="77">
        <f t="shared" si="67"/>
        <v>9.2958093922454854E-2</v>
      </c>
      <c r="AN111" s="85">
        <f t="shared" ref="AN111:AT120" si="71">$AU111+$AB$7*SIN(AO111)</f>
        <v>0.24497948351001075</v>
      </c>
      <c r="AO111" s="85">
        <f t="shared" si="71"/>
        <v>0.24500873723513106</v>
      </c>
      <c r="AP111" s="85">
        <f t="shared" si="71"/>
        <v>0.24489858025788658</v>
      </c>
      <c r="AQ111" s="85">
        <f t="shared" si="71"/>
        <v>0.24531339997381701</v>
      </c>
      <c r="AR111" s="85">
        <f t="shared" si="71"/>
        <v>0.24375153105368946</v>
      </c>
      <c r="AS111" s="85">
        <f t="shared" si="71"/>
        <v>0.24963543562719895</v>
      </c>
      <c r="AT111" s="85">
        <f t="shared" si="71"/>
        <v>0.22751354946352725</v>
      </c>
      <c r="AU111" s="85">
        <f t="shared" si="68"/>
        <v>0.31137804965850879</v>
      </c>
    </row>
    <row r="112" spans="1:47" s="77" customFormat="1" ht="12.95" customHeight="1" x14ac:dyDescent="0.2">
      <c r="A112" s="34" t="s">
        <v>148</v>
      </c>
      <c r="B112" s="40" t="s">
        <v>191</v>
      </c>
      <c r="C112" s="35">
        <v>44271.332000000002</v>
      </c>
      <c r="D112" s="35"/>
      <c r="E112" s="85">
        <f t="shared" si="51"/>
        <v>-1990.5089933829961</v>
      </c>
      <c r="F112" s="85">
        <f t="shared" si="52"/>
        <v>-1990.5</v>
      </c>
      <c r="G112" s="85">
        <f t="shared" si="53"/>
        <v>-3.7184499997238163E-2</v>
      </c>
      <c r="H112" s="85"/>
      <c r="I112" s="85">
        <f>G112</f>
        <v>-3.7184499997238163E-2</v>
      </c>
      <c r="K112" s="85"/>
      <c r="L112" s="85"/>
      <c r="M112" s="85"/>
      <c r="N112" s="85"/>
      <c r="O112" s="85"/>
      <c r="P112" s="85"/>
      <c r="Q112" s="132">
        <f t="shared" si="54"/>
        <v>29252.832000000002</v>
      </c>
      <c r="S112" s="9">
        <v>0.1</v>
      </c>
      <c r="T112" s="85"/>
      <c r="U112" s="85"/>
      <c r="V112" s="85"/>
      <c r="Z112" s="77">
        <f t="shared" si="55"/>
        <v>-1990.5</v>
      </c>
      <c r="AA112" s="85">
        <f t="shared" si="56"/>
        <v>-3.2055398123408199E-3</v>
      </c>
      <c r="AB112" s="85">
        <f t="shared" si="57"/>
        <v>-2.9819581207322213E-2</v>
      </c>
      <c r="AC112" s="85">
        <f t="shared" si="58"/>
        <v>-3.7184499997238163E-2</v>
      </c>
      <c r="AD112" s="85">
        <f t="shared" si="59"/>
        <v>-3.3978960184897343E-2</v>
      </c>
      <c r="AE112" s="85">
        <f t="shared" si="60"/>
        <v>1.154569735246839E-4</v>
      </c>
      <c r="AF112" s="77">
        <f t="shared" si="61"/>
        <v>-3.7184499997238163E-2</v>
      </c>
      <c r="AG112" s="9"/>
      <c r="AH112" s="77">
        <f t="shared" si="62"/>
        <v>-7.3649187899159493E-3</v>
      </c>
      <c r="AI112" s="77">
        <f t="shared" si="63"/>
        <v>0.73146159727857452</v>
      </c>
      <c r="AJ112" s="77">
        <f t="shared" si="64"/>
        <v>-0.84461805969188963</v>
      </c>
      <c r="AK112" s="77">
        <f t="shared" si="65"/>
        <v>-5.3086536353392631E-2</v>
      </c>
      <c r="AL112" s="77">
        <f t="shared" si="66"/>
        <v>0.19517048207582871</v>
      </c>
      <c r="AM112" s="77">
        <f t="shared" si="67"/>
        <v>9.7896189698531422E-2</v>
      </c>
      <c r="AN112" s="85">
        <f t="shared" si="71"/>
        <v>0.25785305313487444</v>
      </c>
      <c r="AO112" s="85">
        <f t="shared" si="71"/>
        <v>0.25788316105805109</v>
      </c>
      <c r="AP112" s="85">
        <f t="shared" si="71"/>
        <v>0.25776941210020293</v>
      </c>
      <c r="AQ112" s="85">
        <f t="shared" si="71"/>
        <v>0.25819917820273119</v>
      </c>
      <c r="AR112" s="85">
        <f t="shared" si="71"/>
        <v>0.25657569193562035</v>
      </c>
      <c r="AS112" s="85">
        <f t="shared" si="71"/>
        <v>0.26271225015876609</v>
      </c>
      <c r="AT112" s="85">
        <f t="shared" si="71"/>
        <v>0.23956785515253659</v>
      </c>
      <c r="AU112" s="85">
        <f t="shared" si="68"/>
        <v>0.32766495823709496</v>
      </c>
    </row>
    <row r="113" spans="1:48" s="77" customFormat="1" ht="12.95" customHeight="1" x14ac:dyDescent="0.2">
      <c r="A113" s="34" t="s">
        <v>149</v>
      </c>
      <c r="B113" s="40" t="s">
        <v>191</v>
      </c>
      <c r="C113" s="35">
        <v>44548.345000000001</v>
      </c>
      <c r="D113" s="35"/>
      <c r="E113" s="85">
        <f t="shared" si="51"/>
        <v>-1923.511077476672</v>
      </c>
      <c r="F113" s="85">
        <f t="shared" si="52"/>
        <v>-1923.5</v>
      </c>
      <c r="G113" s="85">
        <f t="shared" si="53"/>
        <v>-4.5801499996741768E-2</v>
      </c>
      <c r="H113" s="85"/>
      <c r="I113" s="85">
        <f>G113</f>
        <v>-4.5801499996741768E-2</v>
      </c>
      <c r="K113" s="85"/>
      <c r="L113" s="85"/>
      <c r="M113" s="85"/>
      <c r="N113" s="85"/>
      <c r="O113" s="85"/>
      <c r="P113" s="85"/>
      <c r="Q113" s="132">
        <f t="shared" si="54"/>
        <v>29529.845000000001</v>
      </c>
      <c r="S113" s="9">
        <v>0.1</v>
      </c>
      <c r="T113" s="85"/>
      <c r="U113" s="85"/>
      <c r="V113" s="85"/>
      <c r="Z113" s="77">
        <f t="shared" si="55"/>
        <v>-1923.5</v>
      </c>
      <c r="AA113" s="85">
        <f t="shared" si="56"/>
        <v>-3.7888210107697804E-3</v>
      </c>
      <c r="AB113" s="85">
        <f t="shared" si="57"/>
        <v>-3.7921627966523555E-2</v>
      </c>
      <c r="AC113" s="85">
        <f t="shared" si="58"/>
        <v>-4.5801499996741768E-2</v>
      </c>
      <c r="AD113" s="85">
        <f t="shared" si="59"/>
        <v>-4.2012678985971989E-2</v>
      </c>
      <c r="AE113" s="85">
        <f t="shared" si="60"/>
        <v>1.7650651955783325E-4</v>
      </c>
      <c r="AF113" s="77">
        <f t="shared" si="61"/>
        <v>-4.5801499996741768E-2</v>
      </c>
      <c r="AG113" s="9"/>
      <c r="AH113" s="77">
        <f t="shared" si="62"/>
        <v>-7.8798720302182129E-3</v>
      </c>
      <c r="AI113" s="77">
        <f t="shared" si="63"/>
        <v>0.73979565630694177</v>
      </c>
      <c r="AJ113" s="77">
        <f t="shared" si="64"/>
        <v>-0.90287643598014067</v>
      </c>
      <c r="AK113" s="77">
        <f t="shared" si="65"/>
        <v>-8.4998550584344759E-2</v>
      </c>
      <c r="AL113" s="77">
        <f t="shared" si="66"/>
        <v>0.31573327229769899</v>
      </c>
      <c r="AM113" s="77">
        <f t="shared" si="67"/>
        <v>0.15919128701177129</v>
      </c>
      <c r="AN113" s="85">
        <f t="shared" si="71"/>
        <v>0.41555452839492057</v>
      </c>
      <c r="AO113" s="85">
        <f t="shared" si="71"/>
        <v>0.41558787392715013</v>
      </c>
      <c r="AP113" s="85">
        <f t="shared" si="71"/>
        <v>0.41545472727498595</v>
      </c>
      <c r="AQ113" s="85">
        <f t="shared" si="71"/>
        <v>0.41598642040324191</v>
      </c>
      <c r="AR113" s="85">
        <f t="shared" si="71"/>
        <v>0.41386396001297554</v>
      </c>
      <c r="AS113" s="85">
        <f t="shared" si="71"/>
        <v>0.42234854385881287</v>
      </c>
      <c r="AT113" s="85">
        <f t="shared" si="71"/>
        <v>0.38861622571366683</v>
      </c>
      <c r="AU113" s="85">
        <f t="shared" si="68"/>
        <v>0.52606911728532735</v>
      </c>
    </row>
    <row r="114" spans="1:48" s="77" customFormat="1" ht="12.95" customHeight="1" x14ac:dyDescent="0.2">
      <c r="A114" s="35" t="s">
        <v>225</v>
      </c>
      <c r="B114" s="40" t="s">
        <v>196</v>
      </c>
      <c r="C114" s="35">
        <v>44612.446499999998</v>
      </c>
      <c r="D114" s="35" t="s">
        <v>226</v>
      </c>
      <c r="E114" s="85">
        <f t="shared" si="51"/>
        <v>-1908.0075924183207</v>
      </c>
      <c r="F114" s="85">
        <f t="shared" si="52"/>
        <v>-1908</v>
      </c>
      <c r="G114" s="85">
        <f t="shared" si="53"/>
        <v>-3.1392000004416332E-2</v>
      </c>
      <c r="H114" s="85"/>
      <c r="I114" s="85"/>
      <c r="J114" s="85">
        <f>G114</f>
        <v>-3.1392000004416332E-2</v>
      </c>
      <c r="L114" s="85"/>
      <c r="M114" s="85"/>
      <c r="N114" s="85"/>
      <c r="O114" s="85"/>
      <c r="P114" s="85"/>
      <c r="Q114" s="132">
        <f t="shared" si="54"/>
        <v>29593.946499999998</v>
      </c>
      <c r="S114" s="9">
        <v>1</v>
      </c>
      <c r="T114" s="85"/>
      <c r="U114" s="85"/>
      <c r="V114" s="85"/>
      <c r="Z114" s="77">
        <f t="shared" si="55"/>
        <v>-1908</v>
      </c>
      <c r="AA114" s="85">
        <f t="shared" si="56"/>
        <v>-3.8969605081739869E-3</v>
      </c>
      <c r="AB114" s="85">
        <f t="shared" si="57"/>
        <v>-2.3419807317302099E-2</v>
      </c>
      <c r="AC114" s="85">
        <f t="shared" si="58"/>
        <v>-3.1392000004416332E-2</v>
      </c>
      <c r="AD114" s="85">
        <f t="shared" si="59"/>
        <v>-2.7495039496242345E-2</v>
      </c>
      <c r="AE114" s="85">
        <f t="shared" si="60"/>
        <v>7.559771968999265E-4</v>
      </c>
      <c r="AF114" s="77">
        <f t="shared" si="61"/>
        <v>-3.1392000004416332E-2</v>
      </c>
      <c r="AG114" s="9"/>
      <c r="AH114" s="77">
        <f t="shared" si="62"/>
        <v>-7.972192687114233E-3</v>
      </c>
      <c r="AI114" s="77">
        <f t="shared" si="63"/>
        <v>0.74230762835621422</v>
      </c>
      <c r="AJ114" s="77">
        <f t="shared" si="64"/>
        <v>-0.91469103004426799</v>
      </c>
      <c r="AK114" s="77">
        <f t="shared" si="65"/>
        <v>-9.2334693776367424E-2</v>
      </c>
      <c r="AL114" s="77">
        <f t="shared" si="66"/>
        <v>0.34406190368965761</v>
      </c>
      <c r="AM114" s="77">
        <f t="shared" si="67"/>
        <v>0.17374835021151602</v>
      </c>
      <c r="AN114" s="85">
        <f t="shared" si="71"/>
        <v>0.45232292877665981</v>
      </c>
      <c r="AO114" s="85">
        <f t="shared" si="71"/>
        <v>0.4523552683126062</v>
      </c>
      <c r="AP114" s="85">
        <f t="shared" si="71"/>
        <v>0.45222391942688511</v>
      </c>
      <c r="AQ114" s="85">
        <f t="shared" si="71"/>
        <v>0.45275745262936345</v>
      </c>
      <c r="AR114" s="85">
        <f t="shared" si="71"/>
        <v>0.45059112366006249</v>
      </c>
      <c r="AS114" s="85">
        <f t="shared" si="71"/>
        <v>0.45940144082982171</v>
      </c>
      <c r="AT114" s="85">
        <f t="shared" si="71"/>
        <v>0.42379881688438847</v>
      </c>
      <c r="AU114" s="85">
        <f t="shared" si="68"/>
        <v>0.57196858691588881</v>
      </c>
    </row>
    <row r="115" spans="1:48" s="77" customFormat="1" ht="12.95" customHeight="1" x14ac:dyDescent="0.2">
      <c r="A115" s="35" t="s">
        <v>225</v>
      </c>
      <c r="B115" s="40" t="s">
        <v>191</v>
      </c>
      <c r="C115" s="35">
        <v>44614.514999999999</v>
      </c>
      <c r="D115" s="35" t="s">
        <v>226</v>
      </c>
      <c r="E115" s="85">
        <f t="shared" si="51"/>
        <v>-1907.507308355651</v>
      </c>
      <c r="F115" s="85">
        <f t="shared" si="52"/>
        <v>-1907.5</v>
      </c>
      <c r="G115" s="85">
        <f t="shared" si="53"/>
        <v>-3.0217500003345776E-2</v>
      </c>
      <c r="H115" s="85"/>
      <c r="I115" s="85"/>
      <c r="J115" s="85">
        <f>G115</f>
        <v>-3.0217500003345776E-2</v>
      </c>
      <c r="L115" s="85"/>
      <c r="M115" s="85"/>
      <c r="N115" s="85"/>
      <c r="O115" s="85"/>
      <c r="P115" s="85"/>
      <c r="Q115" s="132">
        <f t="shared" si="54"/>
        <v>29596.014999999999</v>
      </c>
      <c r="S115" s="9">
        <v>1</v>
      </c>
      <c r="T115" s="85"/>
      <c r="U115" s="85"/>
      <c r="V115" s="85"/>
      <c r="Z115" s="77">
        <f t="shared" si="55"/>
        <v>-1907.5</v>
      </c>
      <c r="AA115" s="85">
        <f t="shared" si="56"/>
        <v>-3.9002751306211414E-3</v>
      </c>
      <c r="AB115" s="85">
        <f t="shared" si="57"/>
        <v>-2.224250305169757E-2</v>
      </c>
      <c r="AC115" s="85">
        <f t="shared" si="58"/>
        <v>-3.0217500003345776E-2</v>
      </c>
      <c r="AD115" s="85">
        <f t="shared" si="59"/>
        <v>-2.6317224872724636E-2</v>
      </c>
      <c r="AE115" s="85">
        <f t="shared" si="60"/>
        <v>6.9259632500155623E-4</v>
      </c>
      <c r="AF115" s="77">
        <f t="shared" si="61"/>
        <v>-3.0217500003345776E-2</v>
      </c>
      <c r="AG115" s="9"/>
      <c r="AH115" s="77">
        <f t="shared" si="62"/>
        <v>-7.9749969516482062E-3</v>
      </c>
      <c r="AI115" s="77">
        <f t="shared" si="63"/>
        <v>0.74239241489041141</v>
      </c>
      <c r="AJ115" s="77">
        <f t="shared" si="64"/>
        <v>-0.91506128622519256</v>
      </c>
      <c r="AK115" s="77">
        <f t="shared" si="65"/>
        <v>-9.257097910349997E-2</v>
      </c>
      <c r="AL115" s="77">
        <f t="shared" si="66"/>
        <v>0.34497898240265007</v>
      </c>
      <c r="AM115" s="77">
        <f t="shared" si="67"/>
        <v>0.17422076984942253</v>
      </c>
      <c r="AN115" s="85">
        <f t="shared" si="71"/>
        <v>0.45351111619523138</v>
      </c>
      <c r="AO115" s="85">
        <f t="shared" si="71"/>
        <v>0.45354341397041775</v>
      </c>
      <c r="AP115" s="85">
        <f t="shared" si="71"/>
        <v>0.45341215882938629</v>
      </c>
      <c r="AQ115" s="85">
        <f t="shared" si="71"/>
        <v>0.45394561976047815</v>
      </c>
      <c r="AR115" s="85">
        <f t="shared" si="71"/>
        <v>0.45177833397646439</v>
      </c>
      <c r="AS115" s="85">
        <f t="shared" si="71"/>
        <v>0.46059769074191298</v>
      </c>
      <c r="AT115" s="85">
        <f t="shared" si="71"/>
        <v>0.42493881599760297</v>
      </c>
      <c r="AU115" s="85">
        <f t="shared" si="68"/>
        <v>0.57344921496848755</v>
      </c>
    </row>
    <row r="116" spans="1:48" s="77" customFormat="1" ht="12.95" customHeight="1" x14ac:dyDescent="0.2">
      <c r="A116" s="34" t="s">
        <v>150</v>
      </c>
      <c r="B116" s="40"/>
      <c r="C116" s="35">
        <v>44641.39</v>
      </c>
      <c r="D116" s="35"/>
      <c r="E116" s="85">
        <f t="shared" si="51"/>
        <v>-1901.0073643458663</v>
      </c>
      <c r="F116" s="85">
        <f t="shared" si="52"/>
        <v>-1901</v>
      </c>
      <c r="G116" s="85">
        <f t="shared" si="53"/>
        <v>-3.0448999998043291E-2</v>
      </c>
      <c r="H116" s="85"/>
      <c r="I116" s="85">
        <f>G116</f>
        <v>-3.0448999998043291E-2</v>
      </c>
      <c r="K116" s="85"/>
      <c r="L116" s="85"/>
      <c r="M116" s="85"/>
      <c r="N116" s="85"/>
      <c r="O116" s="85"/>
      <c r="P116" s="85"/>
      <c r="Q116" s="132">
        <f t="shared" si="54"/>
        <v>29622.89</v>
      </c>
      <c r="S116" s="9">
        <v>0.1</v>
      </c>
      <c r="T116" s="85"/>
      <c r="U116" s="85"/>
      <c r="V116" s="85"/>
      <c r="Z116" s="77">
        <f t="shared" si="55"/>
        <v>-1901</v>
      </c>
      <c r="AA116" s="85">
        <f t="shared" si="56"/>
        <v>-3.9423675760996207E-3</v>
      </c>
      <c r="AB116" s="85">
        <f t="shared" si="57"/>
        <v>-2.2438545667471103E-2</v>
      </c>
      <c r="AC116" s="85">
        <f t="shared" si="58"/>
        <v>-3.0448999998043291E-2</v>
      </c>
      <c r="AD116" s="85">
        <f t="shared" si="59"/>
        <v>-2.650663242194367E-2</v>
      </c>
      <c r="AE116" s="85">
        <f t="shared" si="60"/>
        <v>7.0260156235203534E-5</v>
      </c>
      <c r="AF116" s="77">
        <f t="shared" si="61"/>
        <v>-3.0448999998043291E-2</v>
      </c>
      <c r="AG116" s="9"/>
      <c r="AH116" s="77">
        <f t="shared" si="62"/>
        <v>-8.0104543305721896E-3</v>
      </c>
      <c r="AI116" s="77">
        <f t="shared" si="63"/>
        <v>0.7435161771068951</v>
      </c>
      <c r="AJ116" s="77">
        <f t="shared" si="64"/>
        <v>-0.91981205135074495</v>
      </c>
      <c r="AK116" s="77">
        <f t="shared" si="65"/>
        <v>-9.5640486575053446E-2</v>
      </c>
      <c r="AL116" s="77">
        <f t="shared" si="66"/>
        <v>0.35692032570778964</v>
      </c>
      <c r="AM116" s="77">
        <f t="shared" si="67"/>
        <v>0.18037914777934788</v>
      </c>
      <c r="AN116" s="85">
        <f t="shared" si="71"/>
        <v>0.46897006665070862</v>
      </c>
      <c r="AO116" s="85">
        <f t="shared" si="71"/>
        <v>0.46900177232183965</v>
      </c>
      <c r="AP116" s="85">
        <f t="shared" si="71"/>
        <v>0.46887192972648073</v>
      </c>
      <c r="AQ116" s="85">
        <f t="shared" si="71"/>
        <v>0.46940372155604893</v>
      </c>
      <c r="AR116" s="85">
        <f t="shared" si="71"/>
        <v>0.46722658685960583</v>
      </c>
      <c r="AS116" s="85">
        <f t="shared" si="71"/>
        <v>0.47615501466508614</v>
      </c>
      <c r="AT116" s="85">
        <f t="shared" si="71"/>
        <v>0.43978870247303753</v>
      </c>
      <c r="AU116" s="85">
        <f t="shared" si="68"/>
        <v>0.59269737965227121</v>
      </c>
    </row>
    <row r="117" spans="1:48" s="77" customFormat="1" ht="12.95" customHeight="1" x14ac:dyDescent="0.2">
      <c r="A117" s="34" t="s">
        <v>152</v>
      </c>
      <c r="B117" s="40"/>
      <c r="C117" s="35">
        <v>45290.529799999997</v>
      </c>
      <c r="D117" s="35"/>
      <c r="E117" s="85">
        <f t="shared" si="51"/>
        <v>-1744.0074627822285</v>
      </c>
      <c r="F117" s="85">
        <f t="shared" si="52"/>
        <v>-1744</v>
      </c>
      <c r="G117" s="85">
        <f t="shared" ref="G117:G148" si="72">+C117-(C$7+F117*C$8)</f>
        <v>-3.0856000004860107E-2</v>
      </c>
      <c r="H117" s="85"/>
      <c r="J117" s="85">
        <f>G117</f>
        <v>-3.0856000004860107E-2</v>
      </c>
      <c r="K117" s="85"/>
      <c r="L117" s="85"/>
      <c r="M117" s="85"/>
      <c r="N117" s="85"/>
      <c r="O117" s="85"/>
      <c r="P117" s="85"/>
      <c r="Q117" s="132">
        <f t="shared" si="54"/>
        <v>30272.029799999997</v>
      </c>
      <c r="S117" s="9">
        <v>1</v>
      </c>
      <c r="T117" s="85"/>
      <c r="U117" s="85"/>
      <c r="V117" s="85"/>
      <c r="Z117" s="77">
        <f t="shared" si="55"/>
        <v>-1744</v>
      </c>
      <c r="AA117" s="85">
        <f t="shared" si="56"/>
        <v>-4.3568142443391952E-3</v>
      </c>
      <c r="AB117" s="85">
        <f t="shared" si="57"/>
        <v>-2.2591594768308194E-2</v>
      </c>
      <c r="AC117" s="85">
        <f t="shared" si="58"/>
        <v>-3.0856000004860107E-2</v>
      </c>
      <c r="AD117" s="85">
        <f t="shared" si="59"/>
        <v>-2.6499185760520912E-2</v>
      </c>
      <c r="AE117" s="85">
        <f t="shared" si="60"/>
        <v>7.0220684597059428E-4</v>
      </c>
      <c r="AF117" s="77">
        <f t="shared" si="61"/>
        <v>-3.0856000004860107E-2</v>
      </c>
      <c r="AG117" s="9"/>
      <c r="AH117" s="77">
        <f t="shared" si="62"/>
        <v>-8.2644052365519142E-3</v>
      </c>
      <c r="AI117" s="77">
        <f t="shared" si="63"/>
        <v>0.7837449768698449</v>
      </c>
      <c r="AJ117" s="77">
        <f t="shared" si="64"/>
        <v>-0.99498893574017444</v>
      </c>
      <c r="AK117" s="77">
        <f t="shared" si="65"/>
        <v>-0.16782377379010002</v>
      </c>
      <c r="AL117" s="77">
        <f t="shared" si="66"/>
        <v>0.6599630246899848</v>
      </c>
      <c r="AM117" s="77">
        <f t="shared" si="67"/>
        <v>0.3425042109734211</v>
      </c>
      <c r="AN117" s="85">
        <f t="shared" si="71"/>
        <v>0.8516613669729477</v>
      </c>
      <c r="AO117" s="85">
        <f t="shared" si="71"/>
        <v>0.8516687978977554</v>
      </c>
      <c r="AP117" s="85">
        <f t="shared" si="71"/>
        <v>0.85162758859403143</v>
      </c>
      <c r="AQ117" s="85">
        <f t="shared" si="71"/>
        <v>0.85185614539872312</v>
      </c>
      <c r="AR117" s="85">
        <f t="shared" si="71"/>
        <v>0.85058926494512277</v>
      </c>
      <c r="AS117" s="85">
        <f t="shared" si="71"/>
        <v>0.85763480188624008</v>
      </c>
      <c r="AT117" s="85">
        <f t="shared" si="71"/>
        <v>0.8191399340564991</v>
      </c>
      <c r="AU117" s="85">
        <f t="shared" si="68"/>
        <v>1.0576145881682781</v>
      </c>
      <c r="AV117" s="85"/>
    </row>
    <row r="118" spans="1:48" s="77" customFormat="1" ht="12.95" customHeight="1" x14ac:dyDescent="0.2">
      <c r="A118" s="34" t="s">
        <v>154</v>
      </c>
      <c r="B118" s="40" t="s">
        <v>191</v>
      </c>
      <c r="C118" s="35">
        <v>45375.360999999997</v>
      </c>
      <c r="D118" s="35" t="s">
        <v>153</v>
      </c>
      <c r="E118" s="85">
        <f t="shared" si="51"/>
        <v>-1723.490326027518</v>
      </c>
      <c r="F118" s="85">
        <f t="shared" si="52"/>
        <v>-1723.5</v>
      </c>
      <c r="G118" s="85">
        <f t="shared" si="72"/>
        <v>3.9998499996727332E-2</v>
      </c>
      <c r="H118" s="85"/>
      <c r="I118" s="85">
        <f>G118</f>
        <v>3.9998499996727332E-2</v>
      </c>
      <c r="K118" s="85"/>
      <c r="L118" s="85"/>
      <c r="M118" s="85"/>
      <c r="N118" s="85"/>
      <c r="O118" s="85"/>
      <c r="P118" s="85"/>
      <c r="Q118" s="132">
        <f t="shared" si="54"/>
        <v>30356.860999999997</v>
      </c>
      <c r="S118" s="9">
        <v>0.1</v>
      </c>
      <c r="T118" s="85"/>
      <c r="U118" s="85"/>
      <c r="V118" s="85"/>
      <c r="Z118" s="77">
        <f t="shared" si="55"/>
        <v>-1723.5</v>
      </c>
      <c r="AA118" s="85">
        <f t="shared" si="56"/>
        <v>-4.3192158807164229E-3</v>
      </c>
      <c r="AB118" s="85">
        <f t="shared" si="57"/>
        <v>4.820431733333605E-2</v>
      </c>
      <c r="AC118" s="85">
        <f t="shared" si="58"/>
        <v>3.9998499996727332E-2</v>
      </c>
      <c r="AD118" s="85">
        <f t="shared" si="59"/>
        <v>4.4317715877443757E-2</v>
      </c>
      <c r="AE118" s="85">
        <f t="shared" si="60"/>
        <v>1.9640599405938307E-4</v>
      </c>
      <c r="AF118" s="77">
        <f t="shared" si="61"/>
        <v>3.9998499996727332E-2</v>
      </c>
      <c r="AG118" s="9"/>
      <c r="AH118" s="77">
        <f t="shared" si="62"/>
        <v>-8.2058173366087173E-3</v>
      </c>
      <c r="AI118" s="77">
        <f t="shared" si="63"/>
        <v>0.79103467889344203</v>
      </c>
      <c r="AJ118" s="77">
        <f t="shared" si="64"/>
        <v>-0.99832682843969589</v>
      </c>
      <c r="AK118" s="77">
        <f t="shared" si="65"/>
        <v>-0.17681784031315309</v>
      </c>
      <c r="AL118" s="77">
        <f t="shared" si="66"/>
        <v>0.7022598043543089</v>
      </c>
      <c r="AM118" s="77">
        <f t="shared" si="67"/>
        <v>0.36630948061262547</v>
      </c>
      <c r="AN118" s="85">
        <f t="shared" si="71"/>
        <v>0.90332978240864215</v>
      </c>
      <c r="AO118" s="85">
        <f t="shared" si="71"/>
        <v>0.90333496305930061</v>
      </c>
      <c r="AP118" s="85">
        <f t="shared" si="71"/>
        <v>0.90330438862582907</v>
      </c>
      <c r="AQ118" s="85">
        <f t="shared" si="71"/>
        <v>0.90348484566503284</v>
      </c>
      <c r="AR118" s="85">
        <f t="shared" si="71"/>
        <v>0.90242034542442418</v>
      </c>
      <c r="AS118" s="85">
        <f t="shared" si="71"/>
        <v>0.90872068185566146</v>
      </c>
      <c r="AT118" s="85">
        <f t="shared" si="71"/>
        <v>0.87213167540051151</v>
      </c>
      <c r="AU118" s="85">
        <f t="shared" si="68"/>
        <v>1.118320338324827</v>
      </c>
    </row>
    <row r="119" spans="1:48" s="77" customFormat="1" ht="12.95" customHeight="1" x14ac:dyDescent="0.2">
      <c r="A119" s="34" t="s">
        <v>155</v>
      </c>
      <c r="B119" s="40"/>
      <c r="C119" s="35">
        <v>45629.572999999997</v>
      </c>
      <c r="D119" s="35"/>
      <c r="E119" s="85">
        <f t="shared" si="51"/>
        <v>-1662.0070230836905</v>
      </c>
      <c r="F119" s="85">
        <f t="shared" si="52"/>
        <v>-1662</v>
      </c>
      <c r="G119" s="85">
        <f t="shared" si="72"/>
        <v>-2.9038000000582542E-2</v>
      </c>
      <c r="H119" s="85"/>
      <c r="I119" s="85">
        <f>G119</f>
        <v>-2.9038000000582542E-2</v>
      </c>
      <c r="J119" s="85"/>
      <c r="K119" s="85"/>
      <c r="L119" s="85"/>
      <c r="M119" s="85"/>
      <c r="N119" s="85"/>
      <c r="O119" s="85"/>
      <c r="P119" s="85"/>
      <c r="Q119" s="132">
        <f t="shared" si="54"/>
        <v>30611.072999999997</v>
      </c>
      <c r="S119" s="9">
        <v>0.1</v>
      </c>
      <c r="T119" s="85"/>
      <c r="U119" s="85"/>
      <c r="V119" s="85"/>
      <c r="Z119" s="77">
        <f t="shared" si="55"/>
        <v>-1662</v>
      </c>
      <c r="AA119" s="85">
        <f t="shared" si="56"/>
        <v>-4.0678480119822171E-3</v>
      </c>
      <c r="AB119" s="85">
        <f t="shared" si="57"/>
        <v>-2.1146564992308613E-2</v>
      </c>
      <c r="AC119" s="85">
        <f t="shared" si="58"/>
        <v>-2.9038000000582542E-2</v>
      </c>
      <c r="AD119" s="85">
        <f t="shared" si="59"/>
        <v>-2.4970151988600326E-2</v>
      </c>
      <c r="AE119" s="85">
        <f t="shared" si="60"/>
        <v>6.2350849033380085E-5</v>
      </c>
      <c r="AF119" s="77">
        <f t="shared" si="61"/>
        <v>-2.9038000000582542E-2</v>
      </c>
      <c r="AG119" s="9"/>
      <c r="AH119" s="77">
        <f t="shared" si="62"/>
        <v>-7.8914350082739289E-3</v>
      </c>
      <c r="AI119" s="77">
        <f t="shared" si="63"/>
        <v>0.81613501334446625</v>
      </c>
      <c r="AJ119" s="77">
        <f t="shared" si="64"/>
        <v>-0.99724882669454817</v>
      </c>
      <c r="AK119" s="77">
        <f t="shared" si="65"/>
        <v>-0.20279230942107976</v>
      </c>
      <c r="AL119" s="77">
        <f t="shared" si="66"/>
        <v>0.83431027929843982</v>
      </c>
      <c r="AM119" s="77">
        <f t="shared" si="67"/>
        <v>0.44316466416176425</v>
      </c>
      <c r="AN119" s="85">
        <f t="shared" si="71"/>
        <v>1.0614491916548481</v>
      </c>
      <c r="AO119" s="85">
        <f t="shared" si="71"/>
        <v>1.061450405783378</v>
      </c>
      <c r="AP119" s="85">
        <f t="shared" si="71"/>
        <v>1.061441309564547</v>
      </c>
      <c r="AQ119" s="85">
        <f t="shared" si="71"/>
        <v>1.0615094617986498</v>
      </c>
      <c r="AR119" s="85">
        <f t="shared" si="71"/>
        <v>1.0609990421572424</v>
      </c>
      <c r="AS119" s="85">
        <f t="shared" si="71"/>
        <v>1.0648331924371426</v>
      </c>
      <c r="AT119" s="85">
        <f t="shared" si="71"/>
        <v>1.0366456134233966</v>
      </c>
      <c r="AU119" s="85">
        <f t="shared" si="68"/>
        <v>1.3004375887944732</v>
      </c>
    </row>
    <row r="120" spans="1:48" s="77" customFormat="1" ht="12.95" customHeight="1" x14ac:dyDescent="0.2">
      <c r="A120" s="34" t="s">
        <v>156</v>
      </c>
      <c r="B120" s="40" t="s">
        <v>191</v>
      </c>
      <c r="C120" s="35">
        <v>45718.470600000001</v>
      </c>
      <c r="D120" s="35"/>
      <c r="E120" s="85">
        <f t="shared" si="51"/>
        <v>-1640.5063934053926</v>
      </c>
      <c r="F120" s="85">
        <f t="shared" si="52"/>
        <v>-1640.5</v>
      </c>
      <c r="G120" s="85">
        <f t="shared" si="72"/>
        <v>-2.6434500003233552E-2</v>
      </c>
      <c r="H120" s="85"/>
      <c r="J120" s="85">
        <f>G120</f>
        <v>-2.6434500003233552E-2</v>
      </c>
      <c r="K120" s="85"/>
      <c r="L120" s="85"/>
      <c r="M120" s="85"/>
      <c r="N120" s="85"/>
      <c r="O120" s="85"/>
      <c r="P120" s="85"/>
      <c r="Q120" s="132">
        <f t="shared" si="54"/>
        <v>30699.970600000001</v>
      </c>
      <c r="S120" s="9">
        <v>1</v>
      </c>
      <c r="T120" s="85"/>
      <c r="U120" s="85"/>
      <c r="V120" s="85"/>
      <c r="Z120" s="77">
        <f t="shared" si="55"/>
        <v>-1640.5</v>
      </c>
      <c r="AA120" s="85">
        <f t="shared" si="56"/>
        <v>-3.9292199772936239E-3</v>
      </c>
      <c r="AB120" s="85">
        <f t="shared" si="57"/>
        <v>-1.8703738699436374E-2</v>
      </c>
      <c r="AC120" s="85">
        <f t="shared" si="58"/>
        <v>-2.6434500003233552E-2</v>
      </c>
      <c r="AD120" s="85">
        <f t="shared" si="59"/>
        <v>-2.2505280025939926E-2</v>
      </c>
      <c r="AE120" s="85">
        <f t="shared" si="60"/>
        <v>5.064876290459706E-4</v>
      </c>
      <c r="AF120" s="77">
        <f t="shared" si="61"/>
        <v>-2.6434500003233552E-2</v>
      </c>
      <c r="AG120" s="9"/>
      <c r="AH120" s="77">
        <f t="shared" si="62"/>
        <v>-7.7307613037971784E-3</v>
      </c>
      <c r="AI120" s="77">
        <f t="shared" si="63"/>
        <v>0.82612826986124976</v>
      </c>
      <c r="AJ120" s="77">
        <f t="shared" si="64"/>
        <v>-0.99251395273067211</v>
      </c>
      <c r="AK120" s="77">
        <f t="shared" si="65"/>
        <v>-0.21142297778796934</v>
      </c>
      <c r="AL120" s="77">
        <f t="shared" si="66"/>
        <v>0.88255243084133028</v>
      </c>
      <c r="AM120" s="77">
        <f t="shared" si="67"/>
        <v>0.4723405339419427</v>
      </c>
      <c r="AN120" s="85">
        <f t="shared" si="71"/>
        <v>1.1179591055275693</v>
      </c>
      <c r="AO120" s="85">
        <f t="shared" si="71"/>
        <v>1.1179597178787544</v>
      </c>
      <c r="AP120" s="85">
        <f t="shared" si="71"/>
        <v>1.1179546049300269</v>
      </c>
      <c r="AQ120" s="85">
        <f t="shared" si="71"/>
        <v>1.1179972981670783</v>
      </c>
      <c r="AR120" s="85">
        <f t="shared" si="71"/>
        <v>1.1176409235508027</v>
      </c>
      <c r="AS120" s="85">
        <f t="shared" si="71"/>
        <v>1.120623752197458</v>
      </c>
      <c r="AT120" s="85">
        <f t="shared" si="71"/>
        <v>1.096195624631277</v>
      </c>
      <c r="AU120" s="85">
        <f t="shared" si="68"/>
        <v>1.3641045950562196</v>
      </c>
    </row>
    <row r="121" spans="1:48" s="77" customFormat="1" ht="12.95" customHeight="1" x14ac:dyDescent="0.2">
      <c r="A121" s="34" t="s">
        <v>125</v>
      </c>
      <c r="B121" s="40" t="s">
        <v>191</v>
      </c>
      <c r="C121" s="35">
        <v>46028.576999999997</v>
      </c>
      <c r="D121" s="35"/>
      <c r="E121" s="85">
        <f t="shared" si="51"/>
        <v>-1565.5045613281513</v>
      </c>
      <c r="F121" s="85">
        <f t="shared" si="52"/>
        <v>-1565.5</v>
      </c>
      <c r="G121" s="85">
        <f t="shared" si="72"/>
        <v>-1.8859499999962281E-2</v>
      </c>
      <c r="H121" s="85"/>
      <c r="I121" s="85">
        <f>G121</f>
        <v>-1.8859499999962281E-2</v>
      </c>
      <c r="J121" s="85"/>
      <c r="K121" s="85"/>
      <c r="L121" s="85"/>
      <c r="M121" s="85"/>
      <c r="N121" s="85"/>
      <c r="O121" s="85"/>
      <c r="P121" s="85"/>
      <c r="Q121" s="132">
        <f t="shared" si="54"/>
        <v>31010.076999999997</v>
      </c>
      <c r="S121" s="9">
        <v>0.1</v>
      </c>
      <c r="T121" s="85"/>
      <c r="U121" s="85"/>
      <c r="V121" s="85"/>
      <c r="Z121" s="77">
        <f t="shared" si="55"/>
        <v>-1565.5</v>
      </c>
      <c r="AA121" s="85">
        <f t="shared" si="56"/>
        <v>-3.2298486812497845E-3</v>
      </c>
      <c r="AB121" s="85">
        <f t="shared" si="57"/>
        <v>-1.1905079294365456E-2</v>
      </c>
      <c r="AC121" s="85">
        <f t="shared" si="58"/>
        <v>-1.8859499999962281E-2</v>
      </c>
      <c r="AD121" s="85">
        <f t="shared" si="59"/>
        <v>-1.5629651318712495E-2</v>
      </c>
      <c r="AE121" s="85">
        <f t="shared" si="60"/>
        <v>2.4428600034453125E-5</v>
      </c>
      <c r="AF121" s="77">
        <f t="shared" si="61"/>
        <v>-1.8859499999962281E-2</v>
      </c>
      <c r="AG121" s="9"/>
      <c r="AH121" s="77">
        <f t="shared" si="62"/>
        <v>-6.9544207055968251E-3</v>
      </c>
      <c r="AI121" s="77">
        <f t="shared" si="63"/>
        <v>0.86642961564648846</v>
      </c>
      <c r="AJ121" s="77">
        <f t="shared" si="64"/>
        <v>-0.95505941347388335</v>
      </c>
      <c r="AK121" s="77">
        <f t="shared" si="65"/>
        <v>-0.23893515124784331</v>
      </c>
      <c r="AL121" s="77">
        <f t="shared" si="66"/>
        <v>1.0610516280781106</v>
      </c>
      <c r="AM121" s="77">
        <f t="shared" si="67"/>
        <v>0.58662355567688285</v>
      </c>
      <c r="AN121" s="85">
        <f t="shared" ref="AN121:AT130" si="73">$AU121+$AB$7*SIN(AO121)</f>
        <v>1.32096198430775</v>
      </c>
      <c r="AO121" s="85">
        <f t="shared" si="73"/>
        <v>1.3209619973417535</v>
      </c>
      <c r="AP121" s="85">
        <f t="shared" si="73"/>
        <v>1.3209618047569662</v>
      </c>
      <c r="AQ121" s="85">
        <f t="shared" si="73"/>
        <v>1.3209646503211188</v>
      </c>
      <c r="AR121" s="85">
        <f t="shared" si="73"/>
        <v>1.3209226085087982</v>
      </c>
      <c r="AS121" s="85">
        <f t="shared" si="73"/>
        <v>1.3215444621307217</v>
      </c>
      <c r="AT121" s="85">
        <f t="shared" si="73"/>
        <v>1.3124958999289698</v>
      </c>
      <c r="AU121" s="85">
        <f t="shared" si="68"/>
        <v>1.5861988029460319</v>
      </c>
    </row>
    <row r="122" spans="1:48" s="77" customFormat="1" ht="12.95" customHeight="1" x14ac:dyDescent="0.2">
      <c r="A122" s="34" t="s">
        <v>152</v>
      </c>
      <c r="B122" s="40" t="s">
        <v>191</v>
      </c>
      <c r="C122" s="35">
        <v>46082.319600000003</v>
      </c>
      <c r="D122" s="35"/>
      <c r="E122" s="85">
        <f t="shared" si="51"/>
        <v>-1552.5064630606059</v>
      </c>
      <c r="F122" s="85">
        <f t="shared" si="52"/>
        <v>-1552.5</v>
      </c>
      <c r="G122" s="85">
        <f t="shared" si="72"/>
        <v>-2.6722499998868443E-2</v>
      </c>
      <c r="H122" s="85"/>
      <c r="J122" s="85">
        <f>G122</f>
        <v>-2.6722499998868443E-2</v>
      </c>
      <c r="K122" s="85"/>
      <c r="L122" s="85"/>
      <c r="M122" s="85"/>
      <c r="N122" s="85"/>
      <c r="O122" s="85"/>
      <c r="P122" s="85"/>
      <c r="Q122" s="132">
        <f t="shared" si="54"/>
        <v>31063.819600000003</v>
      </c>
      <c r="S122" s="9">
        <v>1</v>
      </c>
      <c r="T122" s="85"/>
      <c r="U122" s="85"/>
      <c r="V122" s="85"/>
      <c r="Z122" s="77">
        <f t="shared" si="55"/>
        <v>-1552.5</v>
      </c>
      <c r="AA122" s="85">
        <f t="shared" si="56"/>
        <v>-3.0735508640433048E-3</v>
      </c>
      <c r="AB122" s="85">
        <f t="shared" si="57"/>
        <v>-1.9937728857361385E-2</v>
      </c>
      <c r="AC122" s="85">
        <f t="shared" si="58"/>
        <v>-2.6722499998868443E-2</v>
      </c>
      <c r="AD122" s="85">
        <f t="shared" si="59"/>
        <v>-2.364894913482514E-2</v>
      </c>
      <c r="AE122" s="85">
        <f t="shared" si="60"/>
        <v>5.5927279518154667E-4</v>
      </c>
      <c r="AF122" s="77">
        <f t="shared" si="61"/>
        <v>-2.6722499998868443E-2</v>
      </c>
      <c r="AG122" s="9"/>
      <c r="AH122" s="77">
        <f t="shared" si="62"/>
        <v>-6.7847711415070571E-3</v>
      </c>
      <c r="AI122" s="77">
        <f t="shared" si="63"/>
        <v>0.87433128985641728</v>
      </c>
      <c r="AJ122" s="77">
        <f t="shared" si="64"/>
        <v>-0.94483292644566741</v>
      </c>
      <c r="AK122" s="77">
        <f t="shared" si="65"/>
        <v>-0.24318394142916333</v>
      </c>
      <c r="AL122" s="77">
        <f t="shared" si="66"/>
        <v>1.0938276244753351</v>
      </c>
      <c r="AM122" s="77">
        <f t="shared" si="67"/>
        <v>0.60886693973690076</v>
      </c>
      <c r="AN122" s="85">
        <f t="shared" si="73"/>
        <v>1.357181496669825</v>
      </c>
      <c r="AO122" s="85">
        <f t="shared" si="73"/>
        <v>1.3571815007763326</v>
      </c>
      <c r="AP122" s="85">
        <f t="shared" si="73"/>
        <v>1.3571814300113878</v>
      </c>
      <c r="AQ122" s="85">
        <f t="shared" si="73"/>
        <v>1.3571826494638626</v>
      </c>
      <c r="AR122" s="85">
        <f t="shared" si="73"/>
        <v>1.3571616362842049</v>
      </c>
      <c r="AS122" s="85">
        <f t="shared" si="73"/>
        <v>1.3575240131880468</v>
      </c>
      <c r="AT122" s="85">
        <f t="shared" si="73"/>
        <v>1.3513572754573115</v>
      </c>
      <c r="AU122" s="85">
        <f t="shared" si="68"/>
        <v>1.6246951323135992</v>
      </c>
    </row>
    <row r="123" spans="1:48" s="77" customFormat="1" ht="12.95" customHeight="1" x14ac:dyDescent="0.2">
      <c r="A123" s="34" t="s">
        <v>158</v>
      </c>
      <c r="B123" s="40"/>
      <c r="C123" s="35">
        <v>46113.341</v>
      </c>
      <c r="D123" s="35"/>
      <c r="E123" s="85">
        <f t="shared" si="51"/>
        <v>-1545.0036774566945</v>
      </c>
      <c r="F123" s="85">
        <f t="shared" si="52"/>
        <v>-1545</v>
      </c>
      <c r="G123" s="85">
        <f t="shared" si="72"/>
        <v>-1.5205000003334135E-2</v>
      </c>
      <c r="H123" s="85"/>
      <c r="I123" s="85">
        <f>G123</f>
        <v>-1.5205000003334135E-2</v>
      </c>
      <c r="K123" s="85"/>
      <c r="L123" s="85"/>
      <c r="M123" s="85"/>
      <c r="N123" s="85"/>
      <c r="O123" s="85"/>
      <c r="P123" s="85"/>
      <c r="Q123" s="132">
        <f t="shared" si="54"/>
        <v>31094.841</v>
      </c>
      <c r="S123" s="9">
        <v>0.1</v>
      </c>
      <c r="T123" s="85"/>
      <c r="U123" s="85"/>
      <c r="V123" s="85"/>
      <c r="Z123" s="77">
        <f t="shared" si="55"/>
        <v>-1545</v>
      </c>
      <c r="AA123" s="85">
        <f t="shared" si="56"/>
        <v>-2.9785675877941581E-3</v>
      </c>
      <c r="AB123" s="85">
        <f t="shared" si="57"/>
        <v>-8.5229164668557747E-3</v>
      </c>
      <c r="AC123" s="85">
        <f t="shared" si="58"/>
        <v>-1.5205000003334135E-2</v>
      </c>
      <c r="AD123" s="85">
        <f t="shared" si="59"/>
        <v>-1.2226432415539976E-2</v>
      </c>
      <c r="AE123" s="85">
        <f t="shared" si="60"/>
        <v>1.494856496117667E-5</v>
      </c>
      <c r="AF123" s="77">
        <f t="shared" si="61"/>
        <v>-1.5205000003334135E-2</v>
      </c>
      <c r="AG123" s="9"/>
      <c r="AH123" s="77">
        <f t="shared" si="62"/>
        <v>-6.682083536478361E-3</v>
      </c>
      <c r="AI123" s="77">
        <f t="shared" si="63"/>
        <v>0.87901945164708117</v>
      </c>
      <c r="AJ123" s="77">
        <f t="shared" si="64"/>
        <v>-0.9383755684398345</v>
      </c>
      <c r="AK123" s="77">
        <f t="shared" si="65"/>
        <v>-0.2455499154925565</v>
      </c>
      <c r="AL123" s="77">
        <f t="shared" si="66"/>
        <v>1.1130119635093891</v>
      </c>
      <c r="AM123" s="77">
        <f t="shared" si="67"/>
        <v>0.62209275737432246</v>
      </c>
      <c r="AN123" s="85">
        <f t="shared" si="73"/>
        <v>1.3782288743899958</v>
      </c>
      <c r="AO123" s="85">
        <f t="shared" si="73"/>
        <v>1.3782288761803714</v>
      </c>
      <c r="AP123" s="85">
        <f t="shared" si="73"/>
        <v>1.3782288420046456</v>
      </c>
      <c r="AQ123" s="85">
        <f t="shared" si="73"/>
        <v>1.3782294943717037</v>
      </c>
      <c r="AR123" s="85">
        <f t="shared" si="73"/>
        <v>1.3782170419690116</v>
      </c>
      <c r="AS123" s="85">
        <f t="shared" si="73"/>
        <v>1.3784548712673885</v>
      </c>
      <c r="AT123" s="85">
        <f t="shared" si="73"/>
        <v>1.3739615990191556</v>
      </c>
      <c r="AU123" s="85">
        <f t="shared" si="68"/>
        <v>1.6469045531025808</v>
      </c>
    </row>
    <row r="124" spans="1:48" s="77" customFormat="1" ht="12.95" customHeight="1" x14ac:dyDescent="0.2">
      <c r="A124" s="34" t="s">
        <v>159</v>
      </c>
      <c r="B124" s="40"/>
      <c r="C124" s="35">
        <v>46113.343000000001</v>
      </c>
      <c r="D124" s="35"/>
      <c r="E124" s="85">
        <f t="shared" si="51"/>
        <v>-1545.003193739931</v>
      </c>
      <c r="F124" s="85">
        <f t="shared" si="52"/>
        <v>-1545</v>
      </c>
      <c r="G124" s="85">
        <f t="shared" si="72"/>
        <v>-1.3205000002926681E-2</v>
      </c>
      <c r="H124" s="85"/>
      <c r="I124" s="85">
        <f>G124</f>
        <v>-1.3205000002926681E-2</v>
      </c>
      <c r="J124" s="85"/>
      <c r="K124" s="85"/>
      <c r="L124" s="85"/>
      <c r="M124" s="85"/>
      <c r="N124" s="85"/>
      <c r="O124" s="85"/>
      <c r="P124" s="85"/>
      <c r="Q124" s="132">
        <f t="shared" si="54"/>
        <v>31094.843000000001</v>
      </c>
      <c r="S124" s="9">
        <v>0.1</v>
      </c>
      <c r="T124" s="85"/>
      <c r="U124" s="85"/>
      <c r="V124" s="85"/>
      <c r="Z124" s="77">
        <f t="shared" si="55"/>
        <v>-1545</v>
      </c>
      <c r="AA124" s="85">
        <f t="shared" si="56"/>
        <v>-2.9785675877941581E-3</v>
      </c>
      <c r="AB124" s="85">
        <f t="shared" si="57"/>
        <v>-6.5229164664483202E-3</v>
      </c>
      <c r="AC124" s="85">
        <f t="shared" si="58"/>
        <v>-1.3205000002926681E-2</v>
      </c>
      <c r="AD124" s="85">
        <f t="shared" si="59"/>
        <v>-1.0226432415132523E-2</v>
      </c>
      <c r="AE124" s="85">
        <f t="shared" si="60"/>
        <v>1.0457991994127321E-5</v>
      </c>
      <c r="AF124" s="77">
        <f t="shared" si="61"/>
        <v>-1.3205000002926681E-2</v>
      </c>
      <c r="AG124" s="9"/>
      <c r="AH124" s="77">
        <f t="shared" si="62"/>
        <v>-6.682083536478361E-3</v>
      </c>
      <c r="AI124" s="77">
        <f t="shared" si="63"/>
        <v>0.87901945164708117</v>
      </c>
      <c r="AJ124" s="77">
        <f t="shared" si="64"/>
        <v>-0.9383755684398345</v>
      </c>
      <c r="AK124" s="77">
        <f t="shared" si="65"/>
        <v>-0.2455499154925565</v>
      </c>
      <c r="AL124" s="77">
        <f t="shared" si="66"/>
        <v>1.1130119635093891</v>
      </c>
      <c r="AM124" s="77">
        <f t="shared" si="67"/>
        <v>0.62209275737432246</v>
      </c>
      <c r="AN124" s="85">
        <f t="shared" si="73"/>
        <v>1.3782288743899958</v>
      </c>
      <c r="AO124" s="85">
        <f t="shared" si="73"/>
        <v>1.3782288761803714</v>
      </c>
      <c r="AP124" s="85">
        <f t="shared" si="73"/>
        <v>1.3782288420046456</v>
      </c>
      <c r="AQ124" s="85">
        <f t="shared" si="73"/>
        <v>1.3782294943717037</v>
      </c>
      <c r="AR124" s="85">
        <f t="shared" si="73"/>
        <v>1.3782170419690116</v>
      </c>
      <c r="AS124" s="85">
        <f t="shared" si="73"/>
        <v>1.3784548712673885</v>
      </c>
      <c r="AT124" s="85">
        <f t="shared" si="73"/>
        <v>1.3739615990191556</v>
      </c>
      <c r="AU124" s="85">
        <f t="shared" si="68"/>
        <v>1.6469045531025808</v>
      </c>
    </row>
    <row r="125" spans="1:48" s="77" customFormat="1" ht="12.95" customHeight="1" x14ac:dyDescent="0.2">
      <c r="A125" s="34" t="s">
        <v>159</v>
      </c>
      <c r="B125" s="40"/>
      <c r="C125" s="35">
        <v>46113.353999999999</v>
      </c>
      <c r="D125" s="35"/>
      <c r="E125" s="85">
        <f t="shared" si="51"/>
        <v>-1545.0005332977319</v>
      </c>
      <c r="F125" s="85">
        <f t="shared" si="52"/>
        <v>-1545</v>
      </c>
      <c r="G125" s="85">
        <f t="shared" si="72"/>
        <v>-2.2050000043236651E-3</v>
      </c>
      <c r="H125" s="85"/>
      <c r="I125" s="85">
        <f>G125</f>
        <v>-2.2050000043236651E-3</v>
      </c>
      <c r="J125" s="85"/>
      <c r="K125" s="85"/>
      <c r="L125" s="85"/>
      <c r="M125" s="85"/>
      <c r="N125" s="85"/>
      <c r="O125" s="85"/>
      <c r="P125" s="85"/>
      <c r="Q125" s="132">
        <f t="shared" si="54"/>
        <v>31094.853999999999</v>
      </c>
      <c r="S125" s="9">
        <v>0.1</v>
      </c>
      <c r="T125" s="85"/>
      <c r="U125" s="85"/>
      <c r="V125" s="85"/>
      <c r="Z125" s="77">
        <f t="shared" si="55"/>
        <v>-1545</v>
      </c>
      <c r="AA125" s="85">
        <f t="shared" si="56"/>
        <v>-2.9785675877941581E-3</v>
      </c>
      <c r="AB125" s="85">
        <f t="shared" si="57"/>
        <v>4.4770835321546959E-3</v>
      </c>
      <c r="AC125" s="85">
        <f t="shared" si="58"/>
        <v>-2.2050000043236651E-3</v>
      </c>
      <c r="AD125" s="85">
        <f t="shared" si="59"/>
        <v>7.7356758347049302E-4</v>
      </c>
      <c r="AE125" s="85">
        <f t="shared" si="60"/>
        <v>5.9840680619637824E-8</v>
      </c>
      <c r="AF125" s="77">
        <f t="shared" si="61"/>
        <v>-2.2050000043236651E-3</v>
      </c>
      <c r="AG125" s="9"/>
      <c r="AH125" s="77">
        <f t="shared" si="62"/>
        <v>-6.682083536478361E-3</v>
      </c>
      <c r="AI125" s="77">
        <f t="shared" si="63"/>
        <v>0.87901945164708117</v>
      </c>
      <c r="AJ125" s="77">
        <f t="shared" si="64"/>
        <v>-0.9383755684398345</v>
      </c>
      <c r="AK125" s="77">
        <f t="shared" si="65"/>
        <v>-0.2455499154925565</v>
      </c>
      <c r="AL125" s="77">
        <f t="shared" si="66"/>
        <v>1.1130119635093891</v>
      </c>
      <c r="AM125" s="77">
        <f t="shared" si="67"/>
        <v>0.62209275737432246</v>
      </c>
      <c r="AN125" s="85">
        <f t="shared" si="73"/>
        <v>1.3782288743899958</v>
      </c>
      <c r="AO125" s="85">
        <f t="shared" si="73"/>
        <v>1.3782288761803714</v>
      </c>
      <c r="AP125" s="85">
        <f t="shared" si="73"/>
        <v>1.3782288420046456</v>
      </c>
      <c r="AQ125" s="85">
        <f t="shared" si="73"/>
        <v>1.3782294943717037</v>
      </c>
      <c r="AR125" s="85">
        <f t="shared" si="73"/>
        <v>1.3782170419690116</v>
      </c>
      <c r="AS125" s="85">
        <f t="shared" si="73"/>
        <v>1.3784548712673885</v>
      </c>
      <c r="AT125" s="85">
        <f t="shared" si="73"/>
        <v>1.3739615990191556</v>
      </c>
      <c r="AU125" s="85">
        <f t="shared" si="68"/>
        <v>1.6469045531025808</v>
      </c>
    </row>
    <row r="126" spans="1:48" s="77" customFormat="1" ht="12.95" customHeight="1" x14ac:dyDescent="0.2">
      <c r="A126" s="34" t="s">
        <v>160</v>
      </c>
      <c r="B126" s="40"/>
      <c r="C126" s="35">
        <v>46361.423000000003</v>
      </c>
      <c r="D126" s="35"/>
      <c r="E126" s="85">
        <f t="shared" si="51"/>
        <v>-1485.0029663930518</v>
      </c>
      <c r="F126" s="85">
        <f t="shared" si="52"/>
        <v>-1485</v>
      </c>
      <c r="G126" s="85">
        <f t="shared" si="72"/>
        <v>-1.2264999997569248E-2</v>
      </c>
      <c r="H126" s="85"/>
      <c r="I126" s="85">
        <f>G126</f>
        <v>-1.2264999997569248E-2</v>
      </c>
      <c r="J126" s="85"/>
      <c r="K126" s="85"/>
      <c r="L126" s="85"/>
      <c r="M126" s="85"/>
      <c r="O126" s="85">
        <f ca="1">+C$11+C$12*F126</f>
        <v>3.1228983063356301E-2</v>
      </c>
      <c r="P126" s="85"/>
      <c r="Q126" s="132">
        <f t="shared" si="54"/>
        <v>31342.923000000003</v>
      </c>
      <c r="S126" s="9">
        <v>0.1</v>
      </c>
      <c r="T126" s="85"/>
      <c r="U126" s="85"/>
      <c r="V126" s="85"/>
      <c r="Z126" s="77">
        <f t="shared" si="55"/>
        <v>-1485</v>
      </c>
      <c r="AA126" s="85">
        <f t="shared" si="56"/>
        <v>-2.0904738982008664E-3</v>
      </c>
      <c r="AB126" s="85">
        <f t="shared" si="57"/>
        <v>-6.5326816032662454E-3</v>
      </c>
      <c r="AC126" s="85">
        <f t="shared" si="58"/>
        <v>-1.2264999997569248E-2</v>
      </c>
      <c r="AD126" s="85">
        <f t="shared" si="59"/>
        <v>-1.0174526099368381E-2</v>
      </c>
      <c r="AE126" s="85">
        <f t="shared" si="60"/>
        <v>1.0352098134672838E-5</v>
      </c>
      <c r="AF126" s="77">
        <f t="shared" si="61"/>
        <v>-1.2264999997569248E-2</v>
      </c>
      <c r="AG126" s="9"/>
      <c r="AH126" s="77">
        <f t="shared" si="62"/>
        <v>-5.7323183943030027E-3</v>
      </c>
      <c r="AI126" s="77">
        <f t="shared" si="63"/>
        <v>0.92005801938169296</v>
      </c>
      <c r="AJ126" s="77">
        <f t="shared" si="64"/>
        <v>-0.87062715809853086</v>
      </c>
      <c r="AK126" s="77">
        <f t="shared" si="65"/>
        <v>-0.26180208901572344</v>
      </c>
      <c r="AL126" s="77">
        <f t="shared" si="66"/>
        <v>1.2744360411068474</v>
      </c>
      <c r="AM126" s="77">
        <f t="shared" si="67"/>
        <v>0.74022859200626634</v>
      </c>
      <c r="AN126" s="85">
        <f t="shared" si="73"/>
        <v>1.5508987331369739</v>
      </c>
      <c r="AO126" s="85">
        <f t="shared" si="73"/>
        <v>1.550898733136941</v>
      </c>
      <c r="AP126" s="85">
        <f t="shared" si="73"/>
        <v>1.5508987331429676</v>
      </c>
      <c r="AQ126" s="85">
        <f t="shared" si="73"/>
        <v>1.5508987320364616</v>
      </c>
      <c r="AR126" s="85">
        <f t="shared" si="73"/>
        <v>1.5508989352034339</v>
      </c>
      <c r="AS126" s="85">
        <f t="shared" si="73"/>
        <v>1.5508616661629515</v>
      </c>
      <c r="AT126" s="85">
        <f t="shared" si="73"/>
        <v>1.5596124517490821</v>
      </c>
      <c r="AU126" s="85">
        <f t="shared" si="68"/>
        <v>1.8245799194144308</v>
      </c>
    </row>
    <row r="127" spans="1:48" s="77" customFormat="1" ht="12.95" customHeight="1" x14ac:dyDescent="0.2">
      <c r="A127" s="34" t="s">
        <v>152</v>
      </c>
      <c r="B127" s="40"/>
      <c r="C127" s="35">
        <v>46365.544800000003</v>
      </c>
      <c r="D127" s="35"/>
      <c r="E127" s="85">
        <f t="shared" si="51"/>
        <v>-1484.0060745151154</v>
      </c>
      <c r="F127" s="85">
        <f t="shared" si="52"/>
        <v>-1484</v>
      </c>
      <c r="G127" s="85">
        <f t="shared" si="72"/>
        <v>-2.5115999997069594E-2</v>
      </c>
      <c r="H127" s="85"/>
      <c r="J127" s="85">
        <f>G127</f>
        <v>-2.5115999997069594E-2</v>
      </c>
      <c r="K127" s="85"/>
      <c r="L127" s="85"/>
      <c r="M127" s="85"/>
      <c r="N127" s="85"/>
      <c r="O127" s="85"/>
      <c r="P127" s="85"/>
      <c r="Q127" s="132">
        <f t="shared" si="54"/>
        <v>31347.044800000003</v>
      </c>
      <c r="S127" s="9">
        <v>1</v>
      </c>
      <c r="T127" s="85"/>
      <c r="U127" s="85"/>
      <c r="V127" s="85"/>
      <c r="Z127" s="77">
        <f t="shared" si="55"/>
        <v>-1484</v>
      </c>
      <c r="AA127" s="85">
        <f t="shared" si="56"/>
        <v>-2.0737282721121253E-3</v>
      </c>
      <c r="AB127" s="85">
        <f t="shared" si="57"/>
        <v>-1.9401455641006538E-2</v>
      </c>
      <c r="AC127" s="85">
        <f t="shared" si="58"/>
        <v>-2.5115999997069594E-2</v>
      </c>
      <c r="AD127" s="85">
        <f t="shared" si="59"/>
        <v>-2.3042271724957469E-2</v>
      </c>
      <c r="AE127" s="85">
        <f t="shared" si="60"/>
        <v>5.3094628624677446E-4</v>
      </c>
      <c r="AF127" s="77">
        <f t="shared" si="61"/>
        <v>-2.5115999997069594E-2</v>
      </c>
      <c r="AG127" s="9"/>
      <c r="AH127" s="77">
        <f t="shared" si="62"/>
        <v>-5.7145443560630577E-3</v>
      </c>
      <c r="AI127" s="77">
        <f t="shared" si="63"/>
        <v>0.92079652381161037</v>
      </c>
      <c r="AJ127" s="77">
        <f t="shared" si="64"/>
        <v>-0.86923659565819944</v>
      </c>
      <c r="AK127" s="77">
        <f t="shared" si="65"/>
        <v>-0.26202645560677601</v>
      </c>
      <c r="AL127" s="77">
        <f t="shared" si="66"/>
        <v>1.2772556810375715</v>
      </c>
      <c r="AM127" s="77">
        <f t="shared" si="67"/>
        <v>0.74241318769071241</v>
      </c>
      <c r="AN127" s="85">
        <f t="shared" si="73"/>
        <v>1.5538451302037686</v>
      </c>
      <c r="AO127" s="85">
        <f t="shared" si="73"/>
        <v>1.5538451302037544</v>
      </c>
      <c r="AP127" s="85">
        <f t="shared" si="73"/>
        <v>1.5538451302068208</v>
      </c>
      <c r="AQ127" s="85">
        <f t="shared" si="73"/>
        <v>1.5538451295459417</v>
      </c>
      <c r="AR127" s="85">
        <f t="shared" si="73"/>
        <v>1.5538452719798033</v>
      </c>
      <c r="AS127" s="85">
        <f t="shared" si="73"/>
        <v>1.5538146019835462</v>
      </c>
      <c r="AT127" s="85">
        <f t="shared" si="73"/>
        <v>1.5627783852890895</v>
      </c>
      <c r="AU127" s="85">
        <f t="shared" si="68"/>
        <v>1.8275411755196282</v>
      </c>
      <c r="AV127" s="85"/>
    </row>
    <row r="128" spans="1:48" s="77" customFormat="1" ht="12.95" customHeight="1" x14ac:dyDescent="0.2">
      <c r="A128" s="34" t="s">
        <v>152</v>
      </c>
      <c r="B128" s="40" t="s">
        <v>191</v>
      </c>
      <c r="C128" s="35">
        <v>46367.612200000003</v>
      </c>
      <c r="D128" s="35"/>
      <c r="E128" s="85">
        <f t="shared" si="51"/>
        <v>-1483.5060564966661</v>
      </c>
      <c r="F128" s="85">
        <f t="shared" si="52"/>
        <v>-1483.5</v>
      </c>
      <c r="G128" s="85">
        <f t="shared" si="72"/>
        <v>-2.5041499997314531E-2</v>
      </c>
      <c r="H128" s="85"/>
      <c r="J128" s="85">
        <f>G128</f>
        <v>-2.5041499997314531E-2</v>
      </c>
      <c r="K128" s="85"/>
      <c r="L128" s="85"/>
      <c r="M128" s="85"/>
      <c r="N128" s="85"/>
      <c r="O128" s="85"/>
      <c r="P128" s="85"/>
      <c r="Q128" s="132">
        <f t="shared" si="54"/>
        <v>31349.112200000003</v>
      </c>
      <c r="S128" s="9">
        <v>1</v>
      </c>
      <c r="T128" s="85"/>
      <c r="U128" s="85"/>
      <c r="V128" s="85"/>
      <c r="Z128" s="77">
        <f t="shared" si="55"/>
        <v>-1483.5</v>
      </c>
      <c r="AA128" s="85">
        <f t="shared" si="56"/>
        <v>-2.0653314855028269E-3</v>
      </c>
      <c r="AB128" s="85">
        <f t="shared" si="57"/>
        <v>-1.9335866640755327E-2</v>
      </c>
      <c r="AC128" s="85">
        <f t="shared" si="58"/>
        <v>-2.5041499997314531E-2</v>
      </c>
      <c r="AD128" s="85">
        <f t="shared" si="59"/>
        <v>-2.2976168511811706E-2</v>
      </c>
      <c r="AE128" s="85">
        <f t="shared" si="60"/>
        <v>5.2790431948316772E-4</v>
      </c>
      <c r="AF128" s="77">
        <f t="shared" si="61"/>
        <v>-2.5041499997314531E-2</v>
      </c>
      <c r="AG128" s="9"/>
      <c r="AH128" s="77">
        <f t="shared" si="62"/>
        <v>-5.7056333565592048E-3</v>
      </c>
      <c r="AI128" s="77">
        <f t="shared" si="63"/>
        <v>0.92116645779733253</v>
      </c>
      <c r="AJ128" s="77">
        <f t="shared" si="64"/>
        <v>-0.86853788035111901</v>
      </c>
      <c r="AK128" s="77">
        <f t="shared" si="65"/>
        <v>-0.26213799171801638</v>
      </c>
      <c r="AL128" s="77">
        <f t="shared" si="66"/>
        <v>1.2786671996027446</v>
      </c>
      <c r="AM128" s="77">
        <f t="shared" si="67"/>
        <v>0.74350851959568298</v>
      </c>
      <c r="AN128" s="85">
        <f t="shared" si="73"/>
        <v>1.5553192159798905</v>
      </c>
      <c r="AO128" s="85">
        <f t="shared" si="73"/>
        <v>1.5553192159798819</v>
      </c>
      <c r="AP128" s="85">
        <f t="shared" si="73"/>
        <v>1.5553192159819542</v>
      </c>
      <c r="AQ128" s="85">
        <f t="shared" si="73"/>
        <v>1.5553192154927484</v>
      </c>
      <c r="AR128" s="85">
        <f t="shared" si="73"/>
        <v>1.555319330968238</v>
      </c>
      <c r="AS128" s="85">
        <f t="shared" si="73"/>
        <v>1.5552920972045603</v>
      </c>
      <c r="AT128" s="85">
        <f t="shared" si="73"/>
        <v>1.5643622228145144</v>
      </c>
      <c r="AU128" s="85">
        <f t="shared" si="68"/>
        <v>1.829021803572227</v>
      </c>
    </row>
    <row r="129" spans="1:48" s="77" customFormat="1" ht="12.95" customHeight="1" x14ac:dyDescent="0.2">
      <c r="A129" s="34" t="s">
        <v>152</v>
      </c>
      <c r="B129" s="40"/>
      <c r="C129" s="35">
        <v>46423.430399999997</v>
      </c>
      <c r="D129" s="35"/>
      <c r="E129" s="85">
        <f t="shared" si="51"/>
        <v>-1470.0059569719433</v>
      </c>
      <c r="F129" s="85">
        <f t="shared" si="52"/>
        <v>-1470</v>
      </c>
      <c r="G129" s="85">
        <f t="shared" si="72"/>
        <v>-2.4629999999888241E-2</v>
      </c>
      <c r="H129" s="85"/>
      <c r="J129" s="85">
        <f>G129</f>
        <v>-2.4629999999888241E-2</v>
      </c>
      <c r="K129" s="85"/>
      <c r="L129" s="85"/>
      <c r="M129" s="85"/>
      <c r="N129" s="85"/>
      <c r="O129" s="85"/>
      <c r="P129" s="85"/>
      <c r="Q129" s="132">
        <f t="shared" si="54"/>
        <v>31404.930399999997</v>
      </c>
      <c r="S129" s="9">
        <v>1</v>
      </c>
      <c r="T129" s="85"/>
      <c r="U129" s="85"/>
      <c r="V129" s="85"/>
      <c r="Z129" s="77">
        <f t="shared" si="55"/>
        <v>-1470</v>
      </c>
      <c r="AA129" s="85">
        <f t="shared" si="56"/>
        <v>-1.8325779731263028E-3</v>
      </c>
      <c r="AB129" s="85">
        <f t="shared" si="57"/>
        <v>-1.9171005622234671E-2</v>
      </c>
      <c r="AC129" s="85">
        <f t="shared" si="58"/>
        <v>-2.4629999999888241E-2</v>
      </c>
      <c r="AD129" s="85">
        <f t="shared" si="59"/>
        <v>-2.2797422026761938E-2</v>
      </c>
      <c r="AE129" s="85">
        <f t="shared" si="60"/>
        <v>5.1972245106629035E-4</v>
      </c>
      <c r="AF129" s="77">
        <f t="shared" si="61"/>
        <v>-2.4629999999888241E-2</v>
      </c>
      <c r="AG129" s="9"/>
      <c r="AH129" s="77">
        <f t="shared" si="62"/>
        <v>-5.4589943776535699E-3</v>
      </c>
      <c r="AI129" s="77">
        <f t="shared" si="63"/>
        <v>0.93132690756801495</v>
      </c>
      <c r="AJ129" s="77">
        <f t="shared" si="64"/>
        <v>-0.84879313497407649</v>
      </c>
      <c r="AK129" s="77">
        <f t="shared" si="65"/>
        <v>-0.26498124547598195</v>
      </c>
      <c r="AL129" s="77">
        <f t="shared" si="66"/>
        <v>1.317213285531837</v>
      </c>
      <c r="AM129" s="77">
        <f t="shared" si="67"/>
        <v>0.77387469273298848</v>
      </c>
      <c r="AN129" s="85">
        <f t="shared" si="73"/>
        <v>1.5953458719348719</v>
      </c>
      <c r="AO129" s="85">
        <f t="shared" si="73"/>
        <v>1.5953458719350755</v>
      </c>
      <c r="AP129" s="85">
        <f t="shared" si="73"/>
        <v>1.5953458719653681</v>
      </c>
      <c r="AQ129" s="85">
        <f t="shared" si="73"/>
        <v>1.595345876473617</v>
      </c>
      <c r="AR129" s="85">
        <f t="shared" si="73"/>
        <v>1.5953465473942121</v>
      </c>
      <c r="AS129" s="85">
        <f t="shared" si="73"/>
        <v>1.5954461907060056</v>
      </c>
      <c r="AT129" s="85">
        <f t="shared" si="73"/>
        <v>1.6073443811078429</v>
      </c>
      <c r="AU129" s="85">
        <f t="shared" si="68"/>
        <v>1.868998760992393</v>
      </c>
      <c r="AV129" s="85"/>
    </row>
    <row r="130" spans="1:48" s="77" customFormat="1" ht="12.95" customHeight="1" x14ac:dyDescent="0.2">
      <c r="A130" s="34" t="s">
        <v>125</v>
      </c>
      <c r="B130" s="40" t="s">
        <v>191</v>
      </c>
      <c r="C130" s="35">
        <v>46429.644</v>
      </c>
      <c r="D130" s="35"/>
      <c r="E130" s="85">
        <f t="shared" si="51"/>
        <v>-1468.5031457310422</v>
      </c>
      <c r="F130" s="85">
        <f t="shared" si="52"/>
        <v>-1468.5</v>
      </c>
      <c r="G130" s="85">
        <f t="shared" si="72"/>
        <v>-1.3006499997572973E-2</v>
      </c>
      <c r="H130" s="85"/>
      <c r="I130" s="85">
        <f>G130</f>
        <v>-1.3006499997572973E-2</v>
      </c>
      <c r="J130" s="85"/>
      <c r="K130" s="85"/>
      <c r="L130" s="85"/>
      <c r="M130" s="85"/>
      <c r="N130" s="85"/>
      <c r="O130" s="85"/>
      <c r="P130" s="85"/>
      <c r="Q130" s="132">
        <f t="shared" si="54"/>
        <v>31411.144</v>
      </c>
      <c r="S130" s="9">
        <v>0.1</v>
      </c>
      <c r="T130" s="85"/>
      <c r="U130" s="85"/>
      <c r="V130" s="85"/>
      <c r="Z130" s="77">
        <f t="shared" si="55"/>
        <v>-1468.5</v>
      </c>
      <c r="AA130" s="85">
        <f t="shared" si="56"/>
        <v>-1.805997691782199E-3</v>
      </c>
      <c r="AB130" s="85">
        <f t="shared" si="57"/>
        <v>-7.57562893544644E-3</v>
      </c>
      <c r="AC130" s="85">
        <f t="shared" si="58"/>
        <v>-1.3006499997572973E-2</v>
      </c>
      <c r="AD130" s="85">
        <f t="shared" si="59"/>
        <v>-1.1200502305790774E-2</v>
      </c>
      <c r="AE130" s="85">
        <f t="shared" si="60"/>
        <v>1.2545125190202446E-5</v>
      </c>
      <c r="AF130" s="77">
        <f t="shared" si="61"/>
        <v>-1.3006499997572973E-2</v>
      </c>
      <c r="AG130" s="9"/>
      <c r="AH130" s="77">
        <f t="shared" si="62"/>
        <v>-5.4308710621265334E-3</v>
      </c>
      <c r="AI130" s="77">
        <f t="shared" si="63"/>
        <v>0.93247639352609113</v>
      </c>
      <c r="AJ130" s="77">
        <f t="shared" si="64"/>
        <v>-0.84649284132841329</v>
      </c>
      <c r="AK130" s="77">
        <f t="shared" si="65"/>
        <v>-0.26527649094281092</v>
      </c>
      <c r="AL130" s="77">
        <f t="shared" si="66"/>
        <v>1.32154885323237</v>
      </c>
      <c r="AM130" s="77">
        <f t="shared" si="67"/>
        <v>0.77734655320535739</v>
      </c>
      <c r="AN130" s="85">
        <f t="shared" si="73"/>
        <v>1.5998205629002815</v>
      </c>
      <c r="AO130" s="85">
        <f t="shared" si="73"/>
        <v>1.5998205629007514</v>
      </c>
      <c r="AP130" s="85">
        <f t="shared" si="73"/>
        <v>1.5998205629599005</v>
      </c>
      <c r="AQ130" s="85">
        <f t="shared" si="73"/>
        <v>1.5998205704058064</v>
      </c>
      <c r="AR130" s="85">
        <f t="shared" si="73"/>
        <v>1.5998215077080815</v>
      </c>
      <c r="AS130" s="85">
        <f t="shared" si="73"/>
        <v>1.5999392561096315</v>
      </c>
      <c r="AT130" s="85">
        <f t="shared" si="73"/>
        <v>1.6121460799889364</v>
      </c>
      <c r="AU130" s="85">
        <f t="shared" si="68"/>
        <v>1.8734406451501893</v>
      </c>
    </row>
    <row r="131" spans="1:48" s="77" customFormat="1" ht="12.95" customHeight="1" x14ac:dyDescent="0.2">
      <c r="A131" s="34" t="s">
        <v>125</v>
      </c>
      <c r="B131" s="40"/>
      <c r="C131" s="35">
        <v>46431.705000000002</v>
      </c>
      <c r="D131" s="35"/>
      <c r="E131" s="85">
        <f t="shared" si="51"/>
        <v>-1468.0046756062357</v>
      </c>
      <c r="F131" s="85">
        <f t="shared" si="52"/>
        <v>-1468</v>
      </c>
      <c r="G131" s="85">
        <f t="shared" si="72"/>
        <v>-1.933199999621138E-2</v>
      </c>
      <c r="H131" s="85"/>
      <c r="I131" s="85">
        <f>G131</f>
        <v>-1.933199999621138E-2</v>
      </c>
      <c r="J131" s="85"/>
      <c r="K131" s="85"/>
      <c r="L131" s="85"/>
      <c r="M131" s="85"/>
      <c r="N131" s="85"/>
      <c r="O131" s="85"/>
      <c r="P131" s="85"/>
      <c r="Q131" s="132">
        <f t="shared" si="54"/>
        <v>31413.205000000002</v>
      </c>
      <c r="S131" s="9">
        <v>0.1</v>
      </c>
      <c r="T131" s="85"/>
      <c r="U131" s="85"/>
      <c r="V131" s="85"/>
      <c r="Z131" s="77">
        <f t="shared" si="55"/>
        <v>-1468</v>
      </c>
      <c r="AA131" s="85">
        <f t="shared" si="56"/>
        <v>-1.7971056730998725E-3</v>
      </c>
      <c r="AB131" s="85">
        <f t="shared" si="57"/>
        <v>-1.3910535306586754E-2</v>
      </c>
      <c r="AC131" s="85">
        <f t="shared" si="58"/>
        <v>-1.933199999621138E-2</v>
      </c>
      <c r="AD131" s="85">
        <f t="shared" si="59"/>
        <v>-1.7534894323111509E-2</v>
      </c>
      <c r="AE131" s="85">
        <f t="shared" si="60"/>
        <v>3.0747251892268825E-5</v>
      </c>
      <c r="AF131" s="77">
        <f t="shared" si="61"/>
        <v>-1.933199999621138E-2</v>
      </c>
      <c r="AG131" s="9"/>
      <c r="AH131" s="77">
        <f t="shared" si="62"/>
        <v>-5.4214646896246256E-3</v>
      </c>
      <c r="AI131" s="77">
        <f t="shared" si="63"/>
        <v>0.93286047022640872</v>
      </c>
      <c r="AJ131" s="77">
        <f t="shared" si="64"/>
        <v>-0.84572126869151087</v>
      </c>
      <c r="AK131" s="77">
        <f t="shared" si="65"/>
        <v>-0.26537395806664149</v>
      </c>
      <c r="AL131" s="77">
        <f t="shared" si="66"/>
        <v>1.3229964224710902</v>
      </c>
      <c r="AM131" s="77">
        <f t="shared" si="67"/>
        <v>0.77850835133281182</v>
      </c>
      <c r="AN131" s="85">
        <f t="shared" ref="AN131:AT140" si="74">$AU131+$AB$7*SIN(AO131)</f>
        <v>1.6013133543226501</v>
      </c>
      <c r="AO131" s="85">
        <f t="shared" si="74"/>
        <v>1.6013133543232545</v>
      </c>
      <c r="AP131" s="85">
        <f t="shared" si="74"/>
        <v>1.6013133543956311</v>
      </c>
      <c r="AQ131" s="85">
        <f t="shared" si="74"/>
        <v>1.6013133630611061</v>
      </c>
      <c r="AR131" s="85">
        <f t="shared" si="74"/>
        <v>1.6013144005396676</v>
      </c>
      <c r="AS131" s="85">
        <f t="shared" si="74"/>
        <v>1.6014383594254245</v>
      </c>
      <c r="AT131" s="85">
        <f t="shared" si="74"/>
        <v>1.6137477922852115</v>
      </c>
      <c r="AU131" s="85">
        <f t="shared" si="68"/>
        <v>1.874921273202788</v>
      </c>
    </row>
    <row r="132" spans="1:48" s="77" customFormat="1" ht="12.95" customHeight="1" x14ac:dyDescent="0.2">
      <c r="A132" s="34" t="s">
        <v>125</v>
      </c>
      <c r="B132" s="40" t="s">
        <v>191</v>
      </c>
      <c r="C132" s="35">
        <v>46520.597000000002</v>
      </c>
      <c r="D132" s="35"/>
      <c r="E132" s="85">
        <f t="shared" si="51"/>
        <v>-1446.5054003348766</v>
      </c>
      <c r="F132" s="85">
        <f t="shared" si="52"/>
        <v>-1446.5</v>
      </c>
      <c r="G132" s="85">
        <f t="shared" si="72"/>
        <v>-2.2328499995637685E-2</v>
      </c>
      <c r="H132" s="85"/>
      <c r="I132" s="85">
        <f>G132</f>
        <v>-2.2328499995637685E-2</v>
      </c>
      <c r="J132" s="85"/>
      <c r="K132" s="85"/>
      <c r="L132" s="85"/>
      <c r="M132" s="85"/>
      <c r="N132" s="85"/>
      <c r="O132" s="85"/>
      <c r="P132" s="85"/>
      <c r="Q132" s="132">
        <f t="shared" si="54"/>
        <v>31502.097000000002</v>
      </c>
      <c r="S132" s="9">
        <v>0.1</v>
      </c>
      <c r="T132" s="85"/>
      <c r="U132" s="85"/>
      <c r="V132" s="85"/>
      <c r="Z132" s="77">
        <f t="shared" si="55"/>
        <v>-1446.5</v>
      </c>
      <c r="AA132" s="85">
        <f t="shared" si="56"/>
        <v>-1.3996767445863842E-3</v>
      </c>
      <c r="AB132" s="85">
        <f t="shared" si="57"/>
        <v>-1.7326585749254844E-2</v>
      </c>
      <c r="AC132" s="85">
        <f t="shared" si="58"/>
        <v>-2.2328499995637685E-2</v>
      </c>
      <c r="AD132" s="85">
        <f t="shared" si="59"/>
        <v>-2.09288232510513E-2</v>
      </c>
      <c r="AE132" s="85">
        <f t="shared" si="60"/>
        <v>4.3801564267374555E-5</v>
      </c>
      <c r="AF132" s="77">
        <f t="shared" si="61"/>
        <v>-2.2328499995637685E-2</v>
      </c>
      <c r="AG132" s="9"/>
      <c r="AH132" s="77">
        <f t="shared" si="62"/>
        <v>-5.00191424638284E-3</v>
      </c>
      <c r="AI132" s="77">
        <f t="shared" si="63"/>
        <v>0.94980875071687776</v>
      </c>
      <c r="AJ132" s="77">
        <f t="shared" si="64"/>
        <v>-0.81021307444427981</v>
      </c>
      <c r="AK132" s="77">
        <f t="shared" si="65"/>
        <v>-0.26909457923483715</v>
      </c>
      <c r="AL132" s="77">
        <f t="shared" si="66"/>
        <v>1.3863962370844332</v>
      </c>
      <c r="AM132" s="77">
        <f t="shared" si="67"/>
        <v>0.83072696487322173</v>
      </c>
      <c r="AN132" s="85">
        <f t="shared" si="74"/>
        <v>1.666094976074608</v>
      </c>
      <c r="AO132" s="85">
        <f t="shared" si="74"/>
        <v>1.6660949762922126</v>
      </c>
      <c r="AP132" s="85">
        <f t="shared" si="74"/>
        <v>1.6660949846464754</v>
      </c>
      <c r="AQ132" s="85">
        <f t="shared" si="74"/>
        <v>1.6660953053821468</v>
      </c>
      <c r="AR132" s="85">
        <f t="shared" si="74"/>
        <v>1.66610761820682</v>
      </c>
      <c r="AS132" s="85">
        <f t="shared" si="74"/>
        <v>1.6665791061152477</v>
      </c>
      <c r="AT132" s="85">
        <f t="shared" si="74"/>
        <v>1.6831593608356534</v>
      </c>
      <c r="AU132" s="85">
        <f t="shared" si="68"/>
        <v>1.9385882794645344</v>
      </c>
    </row>
    <row r="133" spans="1:48" s="77" customFormat="1" ht="12.95" customHeight="1" x14ac:dyDescent="0.2">
      <c r="A133" s="34" t="s">
        <v>152</v>
      </c>
      <c r="B133" s="40" t="s">
        <v>191</v>
      </c>
      <c r="C133" s="35">
        <v>46702.5216</v>
      </c>
      <c r="D133" s="35"/>
      <c r="E133" s="85">
        <f t="shared" si="51"/>
        <v>-1402.5054109766459</v>
      </c>
      <c r="F133" s="85">
        <f t="shared" si="52"/>
        <v>-1402.5</v>
      </c>
      <c r="G133" s="85">
        <f t="shared" si="72"/>
        <v>-2.2372500003257301E-2</v>
      </c>
      <c r="H133" s="85"/>
      <c r="J133" s="85">
        <f>G133</f>
        <v>-2.2372500003257301E-2</v>
      </c>
      <c r="K133" s="85"/>
      <c r="L133" s="85"/>
      <c r="M133" s="85"/>
      <c r="N133" s="85"/>
      <c r="O133" s="85"/>
      <c r="P133" s="85"/>
      <c r="Q133" s="132">
        <f t="shared" si="54"/>
        <v>31684.0216</v>
      </c>
      <c r="S133" s="9">
        <v>1</v>
      </c>
      <c r="T133" s="85"/>
      <c r="U133" s="85"/>
      <c r="V133" s="85"/>
      <c r="Z133" s="77">
        <f t="shared" si="55"/>
        <v>-1402.5</v>
      </c>
      <c r="AA133" s="85">
        <f t="shared" si="56"/>
        <v>-4.9546832437690445E-4</v>
      </c>
      <c r="AB133" s="85">
        <f t="shared" si="57"/>
        <v>-1.8320092317165335E-2</v>
      </c>
      <c r="AC133" s="85">
        <f t="shared" si="58"/>
        <v>-2.2372500003257301E-2</v>
      </c>
      <c r="AD133" s="85">
        <f t="shared" si="59"/>
        <v>-2.1877031678880395E-2</v>
      </c>
      <c r="AE133" s="85">
        <f t="shared" si="60"/>
        <v>4.7860451507873632E-4</v>
      </c>
      <c r="AF133" s="77">
        <f t="shared" si="61"/>
        <v>-2.2372500003257301E-2</v>
      </c>
      <c r="AG133" s="9"/>
      <c r="AH133" s="77">
        <f t="shared" si="62"/>
        <v>-4.0524076860919663E-3</v>
      </c>
      <c r="AI133" s="77">
        <f t="shared" si="63"/>
        <v>0.98710774900482645</v>
      </c>
      <c r="AJ133" s="77">
        <f t="shared" si="64"/>
        <v>-0.7223747536719779</v>
      </c>
      <c r="AK133" s="77">
        <f t="shared" si="65"/>
        <v>-0.27343160743127704</v>
      </c>
      <c r="AL133" s="77">
        <f t="shared" si="66"/>
        <v>1.5236814002220398</v>
      </c>
      <c r="AM133" s="77">
        <f t="shared" si="67"/>
        <v>0.9539611159441419</v>
      </c>
      <c r="AN133" s="85">
        <f t="shared" si="74"/>
        <v>1.8024608618382127</v>
      </c>
      <c r="AO133" s="85">
        <f t="shared" si="74"/>
        <v>1.8024608870890664</v>
      </c>
      <c r="AP133" s="85">
        <f t="shared" si="74"/>
        <v>1.8024612888584146</v>
      </c>
      <c r="AQ133" s="85">
        <f t="shared" si="74"/>
        <v>1.8024676813664255</v>
      </c>
      <c r="AR133" s="85">
        <f t="shared" si="74"/>
        <v>1.8025693685659916</v>
      </c>
      <c r="AS133" s="85">
        <f t="shared" si="74"/>
        <v>1.8041810810382706</v>
      </c>
      <c r="AT133" s="85">
        <f t="shared" si="74"/>
        <v>1.8284075734480569</v>
      </c>
      <c r="AU133" s="85">
        <f t="shared" si="68"/>
        <v>2.0688835480932242</v>
      </c>
    </row>
    <row r="134" spans="1:48" s="77" customFormat="1" ht="12.95" customHeight="1" x14ac:dyDescent="0.2">
      <c r="A134" s="34" t="s">
        <v>162</v>
      </c>
      <c r="B134" s="40"/>
      <c r="C134" s="35">
        <v>46758.34</v>
      </c>
      <c r="D134" s="35"/>
      <c r="E134" s="85">
        <f t="shared" si="51"/>
        <v>-1389.0052630802463</v>
      </c>
      <c r="F134" s="85">
        <f t="shared" si="52"/>
        <v>-1389</v>
      </c>
      <c r="G134" s="85">
        <f t="shared" si="72"/>
        <v>-2.1761000003607478E-2</v>
      </c>
      <c r="H134" s="85"/>
      <c r="I134" s="85">
        <f t="shared" ref="I134:I147" si="75">G134</f>
        <v>-2.1761000003607478E-2</v>
      </c>
      <c r="J134" s="85"/>
      <c r="K134" s="85"/>
      <c r="L134" s="85"/>
      <c r="M134" s="85"/>
      <c r="O134" s="85">
        <f ca="1">+C$11+C$12*F134</f>
        <v>3.1227768011315691E-2</v>
      </c>
      <c r="P134" s="85"/>
      <c r="Q134" s="132">
        <f t="shared" si="54"/>
        <v>31739.839999999997</v>
      </c>
      <c r="S134" s="9">
        <v>0.1</v>
      </c>
      <c r="T134" s="85"/>
      <c r="U134" s="85"/>
      <c r="V134" s="85"/>
      <c r="Z134" s="77">
        <f t="shared" si="55"/>
        <v>-1389</v>
      </c>
      <c r="AA134" s="85">
        <f t="shared" si="56"/>
        <v>-1.940909240842198E-4</v>
      </c>
      <c r="AB134" s="85">
        <f t="shared" si="57"/>
        <v>-1.8023875068403968E-2</v>
      </c>
      <c r="AC134" s="85">
        <f t="shared" si="58"/>
        <v>-2.1761000003607478E-2</v>
      </c>
      <c r="AD134" s="85">
        <f t="shared" si="59"/>
        <v>-2.1566909079523258E-2</v>
      </c>
      <c r="AE134" s="85">
        <f t="shared" si="60"/>
        <v>4.6513156724442275E-5</v>
      </c>
      <c r="AF134" s="77">
        <f t="shared" si="61"/>
        <v>-2.1761000003607478E-2</v>
      </c>
      <c r="AG134" s="9"/>
      <c r="AH134" s="77">
        <f t="shared" si="62"/>
        <v>-3.7371249352035102E-3</v>
      </c>
      <c r="AI134" s="77">
        <f t="shared" si="63"/>
        <v>0.99923436675792443</v>
      </c>
      <c r="AJ134" s="77">
        <f t="shared" si="64"/>
        <v>-0.69102956550080374</v>
      </c>
      <c r="AK134" s="77">
        <f t="shared" si="65"/>
        <v>-0.27373430162095724</v>
      </c>
      <c r="AL134" s="77">
        <f t="shared" si="66"/>
        <v>1.5679993399321255</v>
      </c>
      <c r="AM134" s="77">
        <f t="shared" si="67"/>
        <v>0.99720691742397582</v>
      </c>
      <c r="AN134" s="85">
        <f t="shared" si="74"/>
        <v>1.8453797480451408</v>
      </c>
      <c r="AO134" s="85">
        <f t="shared" si="74"/>
        <v>1.8453798105646797</v>
      </c>
      <c r="AP134" s="85">
        <f t="shared" si="74"/>
        <v>1.8453806528920609</v>
      </c>
      <c r="AQ134" s="85">
        <f t="shared" si="74"/>
        <v>1.8453920013452993</v>
      </c>
      <c r="AR134" s="85">
        <f t="shared" si="74"/>
        <v>1.8455448514983317</v>
      </c>
      <c r="AS134" s="85">
        <f t="shared" si="74"/>
        <v>1.8475955447920729</v>
      </c>
      <c r="AT134" s="85">
        <f t="shared" si="74"/>
        <v>1.8738032982552906</v>
      </c>
      <c r="AU134" s="85">
        <f t="shared" si="68"/>
        <v>2.1088605055133902</v>
      </c>
    </row>
    <row r="135" spans="1:48" s="77" customFormat="1" ht="12.95" customHeight="1" x14ac:dyDescent="0.2">
      <c r="A135" s="34" t="s">
        <v>125</v>
      </c>
      <c r="B135" s="40"/>
      <c r="C135" s="35">
        <v>46770.743999999999</v>
      </c>
      <c r="D135" s="35"/>
      <c r="E135" s="85">
        <f t="shared" si="51"/>
        <v>-1386.0052517129018</v>
      </c>
      <c r="F135" s="85">
        <f t="shared" si="52"/>
        <v>-1386</v>
      </c>
      <c r="G135" s="85">
        <f t="shared" si="72"/>
        <v>-2.1714000002248213E-2</v>
      </c>
      <c r="H135" s="85"/>
      <c r="I135" s="85">
        <f t="shared" si="75"/>
        <v>-2.1714000002248213E-2</v>
      </c>
      <c r="J135" s="85"/>
      <c r="K135" s="85"/>
      <c r="L135" s="85"/>
      <c r="M135" s="85"/>
      <c r="N135" s="85"/>
      <c r="O135" s="85"/>
      <c r="P135" s="85"/>
      <c r="Q135" s="132">
        <f t="shared" si="54"/>
        <v>31752.243999999999</v>
      </c>
      <c r="S135" s="9">
        <v>0.1</v>
      </c>
      <c r="T135" s="85"/>
      <c r="U135" s="85"/>
      <c r="V135" s="85"/>
      <c r="Z135" s="77">
        <f t="shared" si="55"/>
        <v>-1386</v>
      </c>
      <c r="AA135" s="85">
        <f t="shared" si="56"/>
        <v>-1.2562876595834669E-4</v>
      </c>
      <c r="AB135" s="85">
        <f t="shared" si="57"/>
        <v>-1.8048427753131639E-2</v>
      </c>
      <c r="AC135" s="85">
        <f t="shared" si="58"/>
        <v>-2.1714000002248213E-2</v>
      </c>
      <c r="AD135" s="85">
        <f t="shared" si="59"/>
        <v>-2.1588371236289865E-2</v>
      </c>
      <c r="AE135" s="85">
        <f t="shared" si="60"/>
        <v>4.6605777263586764E-5</v>
      </c>
      <c r="AF135" s="77">
        <f t="shared" si="61"/>
        <v>-2.1714000002248213E-2</v>
      </c>
      <c r="AG135" s="9"/>
      <c r="AH135" s="77">
        <f t="shared" si="62"/>
        <v>-3.6655722491165735E-3</v>
      </c>
      <c r="AI135" s="77">
        <f t="shared" si="63"/>
        <v>1.0019708111196404</v>
      </c>
      <c r="AJ135" s="77">
        <f t="shared" si="64"/>
        <v>-0.6837692458930219</v>
      </c>
      <c r="AK135" s="77">
        <f t="shared" si="65"/>
        <v>-0.27372827764355157</v>
      </c>
      <c r="AL135" s="77">
        <f t="shared" si="66"/>
        <v>1.577996083733316</v>
      </c>
      <c r="AM135" s="77">
        <f t="shared" si="67"/>
        <v>1.0072258001541934</v>
      </c>
      <c r="AN135" s="85">
        <f t="shared" si="74"/>
        <v>1.8549888822600358</v>
      </c>
      <c r="AO135" s="85">
        <f t="shared" si="74"/>
        <v>1.8549889572934788</v>
      </c>
      <c r="AP135" s="85">
        <f t="shared" si="74"/>
        <v>1.854989934918333</v>
      </c>
      <c r="AQ135" s="85">
        <f t="shared" si="74"/>
        <v>1.8550026722775483</v>
      </c>
      <c r="AR135" s="85">
        <f t="shared" si="74"/>
        <v>1.855168575103646</v>
      </c>
      <c r="AS135" s="85">
        <f t="shared" si="74"/>
        <v>1.8573209067490626</v>
      </c>
      <c r="AT135" s="85">
        <f t="shared" si="74"/>
        <v>1.8839425623413892</v>
      </c>
      <c r="AU135" s="85">
        <f t="shared" si="68"/>
        <v>2.1177442738289827</v>
      </c>
    </row>
    <row r="136" spans="1:48" s="77" customFormat="1" ht="12.95" customHeight="1" x14ac:dyDescent="0.2">
      <c r="A136" s="34" t="s">
        <v>162</v>
      </c>
      <c r="B136" s="40" t="s">
        <v>191</v>
      </c>
      <c r="C136" s="35">
        <v>46851.358</v>
      </c>
      <c r="D136" s="35"/>
      <c r="E136" s="85">
        <f t="shared" si="51"/>
        <v>-1366.508080125747</v>
      </c>
      <c r="F136" s="85">
        <f t="shared" si="52"/>
        <v>-1366.5</v>
      </c>
      <c r="G136" s="85">
        <f t="shared" si="72"/>
        <v>-3.3408499999495689E-2</v>
      </c>
      <c r="H136" s="85"/>
      <c r="I136" s="85">
        <f t="shared" si="75"/>
        <v>-3.3408499999495689E-2</v>
      </c>
      <c r="J136" s="85"/>
      <c r="K136" s="85"/>
      <c r="L136" s="85"/>
      <c r="M136" s="85"/>
      <c r="O136" s="85">
        <f ca="1">+C$11+C$12*F136</f>
        <v>3.1227483233493673E-2</v>
      </c>
      <c r="P136" s="85"/>
      <c r="Q136" s="132">
        <f t="shared" si="54"/>
        <v>31832.858</v>
      </c>
      <c r="S136" s="9">
        <v>0.1</v>
      </c>
      <c r="T136" s="85"/>
      <c r="U136" s="85"/>
      <c r="V136" s="85"/>
      <c r="Z136" s="77">
        <f t="shared" si="55"/>
        <v>-1366.5</v>
      </c>
      <c r="AA136" s="85">
        <f t="shared" si="56"/>
        <v>3.3230345832560701E-4</v>
      </c>
      <c r="AB136" s="85">
        <f t="shared" si="57"/>
        <v>-3.0220952395497425E-2</v>
      </c>
      <c r="AC136" s="85">
        <f t="shared" si="58"/>
        <v>-3.3408499999495689E-2</v>
      </c>
      <c r="AD136" s="85">
        <f t="shared" si="59"/>
        <v>-3.3740803457821295E-2</v>
      </c>
      <c r="AE136" s="85">
        <f t="shared" si="60"/>
        <v>1.1384418179793255E-4</v>
      </c>
      <c r="AF136" s="77">
        <f t="shared" si="61"/>
        <v>-3.3408499999495689E-2</v>
      </c>
      <c r="AG136" s="9"/>
      <c r="AH136" s="77">
        <f t="shared" si="62"/>
        <v>-3.1875476039982631E-3</v>
      </c>
      <c r="AI136" s="77">
        <f t="shared" si="63"/>
        <v>1.0201114692282958</v>
      </c>
      <c r="AJ136" s="77">
        <f t="shared" si="64"/>
        <v>-0.63389481293111172</v>
      </c>
      <c r="AK136" s="77">
        <f t="shared" si="65"/>
        <v>-0.27299557301109095</v>
      </c>
      <c r="AL136" s="77">
        <f t="shared" si="66"/>
        <v>1.6443330658297433</v>
      </c>
      <c r="AM136" s="77">
        <f t="shared" si="67"/>
        <v>1.0763795117332284</v>
      </c>
      <c r="AN136" s="85">
        <f t="shared" si="74"/>
        <v>1.9180967994004796</v>
      </c>
      <c r="AO136" s="85">
        <f t="shared" si="74"/>
        <v>1.9180970144679133</v>
      </c>
      <c r="AP136" s="85">
        <f t="shared" si="74"/>
        <v>1.9180993228233545</v>
      </c>
      <c r="AQ136" s="85">
        <f t="shared" si="74"/>
        <v>1.9181240978691034</v>
      </c>
      <c r="AR136" s="85">
        <f t="shared" si="74"/>
        <v>1.9183898960362258</v>
      </c>
      <c r="AS136" s="85">
        <f t="shared" si="74"/>
        <v>1.921229333091623</v>
      </c>
      <c r="AT136" s="85">
        <f t="shared" si="74"/>
        <v>1.9502929766325217</v>
      </c>
      <c r="AU136" s="85">
        <f t="shared" si="68"/>
        <v>2.1754887678803341</v>
      </c>
    </row>
    <row r="137" spans="1:48" s="77" customFormat="1" ht="12.95" customHeight="1" x14ac:dyDescent="0.2">
      <c r="A137" s="34" t="s">
        <v>163</v>
      </c>
      <c r="B137" s="40"/>
      <c r="C137" s="35">
        <v>47097.383000000002</v>
      </c>
      <c r="D137" s="35"/>
      <c r="E137" s="85">
        <f t="shared" si="51"/>
        <v>-1307.0048717533834</v>
      </c>
      <c r="F137" s="85">
        <f t="shared" si="52"/>
        <v>-1307</v>
      </c>
      <c r="G137" s="85">
        <f t="shared" si="72"/>
        <v>-2.0143000001553446E-2</v>
      </c>
      <c r="H137" s="85"/>
      <c r="I137" s="85">
        <f t="shared" si="75"/>
        <v>-2.0143000001553446E-2</v>
      </c>
      <c r="J137" s="85"/>
      <c r="K137" s="85"/>
      <c r="L137" s="85"/>
      <c r="M137" s="85"/>
      <c r="N137" s="85"/>
      <c r="O137" s="85"/>
      <c r="P137" s="85"/>
      <c r="Q137" s="132">
        <f t="shared" si="54"/>
        <v>32078.883000000002</v>
      </c>
      <c r="S137" s="9">
        <v>0.1</v>
      </c>
      <c r="T137" s="85"/>
      <c r="U137" s="85"/>
      <c r="V137" s="85"/>
      <c r="Z137" s="77">
        <f t="shared" si="55"/>
        <v>-1307</v>
      </c>
      <c r="AA137" s="85">
        <f t="shared" si="56"/>
        <v>1.85877853268175E-3</v>
      </c>
      <c r="AB137" s="85">
        <f t="shared" si="57"/>
        <v>-1.8543277851620823E-2</v>
      </c>
      <c r="AC137" s="85">
        <f t="shared" si="58"/>
        <v>-2.0143000001553446E-2</v>
      </c>
      <c r="AD137" s="85">
        <f t="shared" si="59"/>
        <v>-2.2001778534235197E-2</v>
      </c>
      <c r="AE137" s="85">
        <f t="shared" si="60"/>
        <v>4.8407825866953274E-5</v>
      </c>
      <c r="AF137" s="77">
        <f t="shared" si="61"/>
        <v>-2.0143000001553446E-2</v>
      </c>
      <c r="AG137" s="9"/>
      <c r="AH137" s="77">
        <f t="shared" si="62"/>
        <v>-1.5997221499326228E-3</v>
      </c>
      <c r="AI137" s="77">
        <f t="shared" si="63"/>
        <v>1.0786751333002271</v>
      </c>
      <c r="AJ137" s="77">
        <f t="shared" si="64"/>
        <v>-0.45162923483840012</v>
      </c>
      <c r="AK137" s="77">
        <f t="shared" si="65"/>
        <v>-0.26218557831880468</v>
      </c>
      <c r="AL137" s="77">
        <f t="shared" si="66"/>
        <v>1.862321212992849</v>
      </c>
      <c r="AM137" s="77">
        <f t="shared" si="67"/>
        <v>1.3441262021911384</v>
      </c>
      <c r="AN137" s="85">
        <f t="shared" si="74"/>
        <v>2.117904966740499</v>
      </c>
      <c r="AO137" s="85">
        <f t="shared" si="74"/>
        <v>2.1179070173451997</v>
      </c>
      <c r="AP137" s="85">
        <f t="shared" si="74"/>
        <v>2.1179214171733971</v>
      </c>
      <c r="AQ137" s="85">
        <f t="shared" si="74"/>
        <v>2.1180225265654342</v>
      </c>
      <c r="AR137" s="85">
        <f t="shared" si="74"/>
        <v>2.1187320012611632</v>
      </c>
      <c r="AS137" s="85">
        <f t="shared" si="74"/>
        <v>2.1236873234090297</v>
      </c>
      <c r="AT137" s="85">
        <f t="shared" si="74"/>
        <v>2.1572521937343234</v>
      </c>
      <c r="AU137" s="85">
        <f t="shared" si="68"/>
        <v>2.3516835061395858</v>
      </c>
    </row>
    <row r="138" spans="1:48" s="77" customFormat="1" ht="12.95" customHeight="1" x14ac:dyDescent="0.2">
      <c r="A138" s="34" t="s">
        <v>164</v>
      </c>
      <c r="B138" s="40" t="s">
        <v>191</v>
      </c>
      <c r="C138" s="35">
        <v>47099.453000000001</v>
      </c>
      <c r="D138" s="35"/>
      <c r="E138" s="85">
        <f t="shared" si="51"/>
        <v>-1306.5042249031414</v>
      </c>
      <c r="F138" s="85">
        <f t="shared" si="52"/>
        <v>-1306.5</v>
      </c>
      <c r="G138" s="85">
        <f t="shared" si="72"/>
        <v>-1.746850000199629E-2</v>
      </c>
      <c r="H138" s="85"/>
      <c r="I138" s="85">
        <f t="shared" si="75"/>
        <v>-1.746850000199629E-2</v>
      </c>
      <c r="J138" s="85"/>
      <c r="K138" s="85"/>
      <c r="L138" s="85"/>
      <c r="M138" s="85"/>
      <c r="O138" s="85">
        <f ca="1">+C$11+C$12*F138</f>
        <v>3.1226723825968292E-2</v>
      </c>
      <c r="P138" s="85"/>
      <c r="Q138" s="132">
        <f t="shared" si="54"/>
        <v>32080.953000000001</v>
      </c>
      <c r="S138" s="9">
        <v>0.1</v>
      </c>
      <c r="T138" s="85"/>
      <c r="U138" s="85"/>
      <c r="V138" s="85"/>
      <c r="Z138" s="77">
        <f t="shared" si="55"/>
        <v>-1306.5</v>
      </c>
      <c r="AA138" s="85">
        <f t="shared" si="56"/>
        <v>1.8723569526520128E-3</v>
      </c>
      <c r="AB138" s="85">
        <f t="shared" si="57"/>
        <v>-1.5882872094201368E-2</v>
      </c>
      <c r="AC138" s="85">
        <f t="shared" si="58"/>
        <v>-1.746850000199629E-2</v>
      </c>
      <c r="AD138" s="85">
        <f t="shared" si="59"/>
        <v>-1.9340856954648301E-2</v>
      </c>
      <c r="AE138" s="85">
        <f t="shared" si="60"/>
        <v>3.7406874774016761E-5</v>
      </c>
      <c r="AF138" s="77">
        <f t="shared" si="61"/>
        <v>-1.746850000199629E-2</v>
      </c>
      <c r="AG138" s="9"/>
      <c r="AH138" s="77">
        <f t="shared" si="62"/>
        <v>-1.5856279077949204E-3</v>
      </c>
      <c r="AI138" s="77">
        <f t="shared" si="63"/>
        <v>1.0791828884582197</v>
      </c>
      <c r="AJ138" s="77">
        <f t="shared" si="64"/>
        <v>-0.44990001714114042</v>
      </c>
      <c r="AK138" s="77">
        <f t="shared" si="65"/>
        <v>-0.26203267783539458</v>
      </c>
      <c r="AL138" s="77">
        <f t="shared" si="66"/>
        <v>1.8642584022961364</v>
      </c>
      <c r="AM138" s="77">
        <f t="shared" si="67"/>
        <v>1.3468482775825144</v>
      </c>
      <c r="AN138" s="85">
        <f t="shared" si="74"/>
        <v>2.1196318629675361</v>
      </c>
      <c r="AO138" s="85">
        <f t="shared" si="74"/>
        <v>2.1196339436990703</v>
      </c>
      <c r="AP138" s="85">
        <f t="shared" si="74"/>
        <v>2.1196485137985626</v>
      </c>
      <c r="AQ138" s="85">
        <f t="shared" si="74"/>
        <v>2.119750529633734</v>
      </c>
      <c r="AR138" s="85">
        <f t="shared" si="74"/>
        <v>2.1204643404824211</v>
      </c>
      <c r="AS138" s="85">
        <f t="shared" si="74"/>
        <v>2.1254358563609204</v>
      </c>
      <c r="AT138" s="85">
        <f t="shared" si="74"/>
        <v>2.1590183296578176</v>
      </c>
      <c r="AU138" s="85">
        <f t="shared" si="68"/>
        <v>2.3531641341921841</v>
      </c>
    </row>
    <row r="139" spans="1:48" s="77" customFormat="1" ht="12.95" customHeight="1" x14ac:dyDescent="0.2">
      <c r="A139" s="34" t="s">
        <v>125</v>
      </c>
      <c r="B139" s="40"/>
      <c r="C139" s="35">
        <v>47105.652000000002</v>
      </c>
      <c r="D139" s="35"/>
      <c r="E139" s="85">
        <f t="shared" si="51"/>
        <v>-1305.0049447946146</v>
      </c>
      <c r="F139" s="85">
        <f t="shared" si="52"/>
        <v>-1305</v>
      </c>
      <c r="G139" s="85">
        <f t="shared" si="72"/>
        <v>-2.0445000001927838E-2</v>
      </c>
      <c r="H139" s="85"/>
      <c r="I139" s="85">
        <f t="shared" si="75"/>
        <v>-2.0445000001927838E-2</v>
      </c>
      <c r="J139" s="85"/>
      <c r="K139" s="85"/>
      <c r="L139" s="85"/>
      <c r="M139" s="85"/>
      <c r="N139" s="85"/>
      <c r="O139" s="85"/>
      <c r="P139" s="85"/>
      <c r="Q139" s="132">
        <f t="shared" si="54"/>
        <v>32087.152000000002</v>
      </c>
      <c r="S139" s="9">
        <v>0.1</v>
      </c>
      <c r="T139" s="85"/>
      <c r="U139" s="85"/>
      <c r="V139" s="85"/>
      <c r="Z139" s="77">
        <f t="shared" si="55"/>
        <v>-1305</v>
      </c>
      <c r="AA139" s="85">
        <f t="shared" si="56"/>
        <v>1.9131602528217027E-3</v>
      </c>
      <c r="AB139" s="85">
        <f t="shared" si="57"/>
        <v>-1.8901722888080737E-2</v>
      </c>
      <c r="AC139" s="85">
        <f t="shared" si="58"/>
        <v>-2.0445000001927838E-2</v>
      </c>
      <c r="AD139" s="85">
        <f t="shared" si="59"/>
        <v>-2.2358160254749539E-2</v>
      </c>
      <c r="AE139" s="85">
        <f t="shared" si="60"/>
        <v>4.9988732997706203E-5</v>
      </c>
      <c r="AF139" s="77">
        <f t="shared" si="61"/>
        <v>-2.0445000001927838E-2</v>
      </c>
      <c r="AG139" s="9"/>
      <c r="AH139" s="77">
        <f t="shared" si="62"/>
        <v>-1.5432771138471004E-3</v>
      </c>
      <c r="AI139" s="77">
        <f t="shared" si="63"/>
        <v>1.0807072278486187</v>
      </c>
      <c r="AJ139" s="77">
        <f t="shared" si="64"/>
        <v>-0.44469245138144575</v>
      </c>
      <c r="AK139" s="77">
        <f t="shared" si="65"/>
        <v>-0.26156719490632935</v>
      </c>
      <c r="AL139" s="77">
        <f t="shared" si="66"/>
        <v>1.870080921220507</v>
      </c>
      <c r="AM139" s="77">
        <f t="shared" si="67"/>
        <v>1.3550728344594758</v>
      </c>
      <c r="AN139" s="85">
        <f t="shared" si="74"/>
        <v>2.1248174303224707</v>
      </c>
      <c r="AO139" s="85">
        <f t="shared" si="74"/>
        <v>2.1248196033498745</v>
      </c>
      <c r="AP139" s="85">
        <f t="shared" si="74"/>
        <v>2.124834691986849</v>
      </c>
      <c r="AQ139" s="85">
        <f t="shared" si="74"/>
        <v>2.1249394513268038</v>
      </c>
      <c r="AR139" s="85">
        <f t="shared" si="74"/>
        <v>2.125666299649303</v>
      </c>
      <c r="AS139" s="85">
        <f t="shared" si="74"/>
        <v>2.1306861044691812</v>
      </c>
      <c r="AT139" s="85">
        <f t="shared" si="74"/>
        <v>2.1643192886273677</v>
      </c>
      <c r="AU139" s="85">
        <f t="shared" si="68"/>
        <v>2.3576060183499807</v>
      </c>
    </row>
    <row r="140" spans="1:48" s="77" customFormat="1" ht="12.95" customHeight="1" x14ac:dyDescent="0.2">
      <c r="A140" s="34" t="s">
        <v>125</v>
      </c>
      <c r="B140" s="40" t="s">
        <v>191</v>
      </c>
      <c r="C140" s="35">
        <v>47227.635999999999</v>
      </c>
      <c r="D140" s="35"/>
      <c r="E140" s="85">
        <f t="shared" si="51"/>
        <v>-1275.5020919540734</v>
      </c>
      <c r="F140" s="85">
        <f t="shared" si="52"/>
        <v>-1275.5</v>
      </c>
      <c r="G140" s="85">
        <f t="shared" si="72"/>
        <v>-8.6494999995920807E-3</v>
      </c>
      <c r="H140" s="85"/>
      <c r="I140" s="85">
        <f t="shared" si="75"/>
        <v>-8.6494999995920807E-3</v>
      </c>
      <c r="J140" s="85"/>
      <c r="K140" s="85"/>
      <c r="L140" s="85"/>
      <c r="M140" s="85"/>
      <c r="N140" s="85"/>
      <c r="O140" s="85"/>
      <c r="P140" s="85"/>
      <c r="Q140" s="132">
        <f t="shared" si="54"/>
        <v>32209.135999999999</v>
      </c>
      <c r="S140" s="9">
        <v>0.1</v>
      </c>
      <c r="T140" s="85"/>
      <c r="U140" s="85"/>
      <c r="V140" s="85"/>
      <c r="Z140" s="77">
        <f t="shared" si="55"/>
        <v>-1275.5</v>
      </c>
      <c r="AA140" s="85">
        <f t="shared" si="56"/>
        <v>2.7349982495542408E-3</v>
      </c>
      <c r="AB140" s="85">
        <f t="shared" si="57"/>
        <v>-7.95850324135732E-3</v>
      </c>
      <c r="AC140" s="85">
        <f t="shared" si="58"/>
        <v>-8.6494999995920807E-3</v>
      </c>
      <c r="AD140" s="85">
        <f t="shared" si="59"/>
        <v>-1.1384498249146321E-2</v>
      </c>
      <c r="AE140" s="85">
        <f t="shared" si="60"/>
        <v>1.2960680038481565E-5</v>
      </c>
      <c r="AF140" s="77">
        <f t="shared" si="61"/>
        <v>-8.6494999995920807E-3</v>
      </c>
      <c r="AG140" s="9"/>
      <c r="AH140" s="77">
        <f t="shared" si="62"/>
        <v>-6.9099675823476061E-4</v>
      </c>
      <c r="AI140" s="77">
        <f t="shared" si="63"/>
        <v>1.1109144608657788</v>
      </c>
      <c r="AJ140" s="77">
        <f t="shared" si="64"/>
        <v>-0.33624821968378138</v>
      </c>
      <c r="AK140" s="77">
        <f t="shared" si="65"/>
        <v>-0.2502579398321424</v>
      </c>
      <c r="AL140" s="77">
        <f t="shared" si="66"/>
        <v>1.9879814753514644</v>
      </c>
      <c r="AM140" s="77">
        <f t="shared" si="67"/>
        <v>1.5370135048601987</v>
      </c>
      <c r="AN140" s="85">
        <f t="shared" si="74"/>
        <v>2.2282960849100322</v>
      </c>
      <c r="AO140" s="85">
        <f t="shared" si="74"/>
        <v>2.228300704273209</v>
      </c>
      <c r="AP140" s="85">
        <f t="shared" si="74"/>
        <v>2.2283283164267553</v>
      </c>
      <c r="AQ140" s="85">
        <f t="shared" si="74"/>
        <v>2.2284933469514874</v>
      </c>
      <c r="AR140" s="85">
        <f t="shared" si="74"/>
        <v>2.2294789566342033</v>
      </c>
      <c r="AS140" s="85">
        <f t="shared" si="74"/>
        <v>2.2353393988292112</v>
      </c>
      <c r="AT140" s="85">
        <f t="shared" si="74"/>
        <v>2.2693245510404081</v>
      </c>
      <c r="AU140" s="85">
        <f t="shared" si="68"/>
        <v>2.444963073453307</v>
      </c>
    </row>
    <row r="141" spans="1:48" s="77" customFormat="1" ht="12.95" customHeight="1" x14ac:dyDescent="0.2">
      <c r="A141" s="34" t="s">
        <v>166</v>
      </c>
      <c r="B141" s="40"/>
      <c r="C141" s="35">
        <v>47469.508000000002</v>
      </c>
      <c r="D141" s="35"/>
      <c r="E141" s="85">
        <f t="shared" si="51"/>
        <v>-1217.0033214411562</v>
      </c>
      <c r="F141" s="85">
        <f t="shared" si="52"/>
        <v>-1217</v>
      </c>
      <c r="G141" s="85">
        <f t="shared" si="72"/>
        <v>-1.373299999977462E-2</v>
      </c>
      <c r="H141" s="85"/>
      <c r="I141" s="85">
        <f t="shared" si="75"/>
        <v>-1.373299999977462E-2</v>
      </c>
      <c r="J141" s="85"/>
      <c r="K141" s="85"/>
      <c r="L141" s="85"/>
      <c r="M141" s="85"/>
      <c r="N141" s="85"/>
      <c r="O141" s="85"/>
      <c r="P141" s="85"/>
      <c r="Q141" s="132">
        <f t="shared" si="54"/>
        <v>32451.008000000002</v>
      </c>
      <c r="S141" s="9">
        <v>0.1</v>
      </c>
      <c r="T141" s="85"/>
      <c r="U141" s="85"/>
      <c r="V141" s="85"/>
      <c r="Z141" s="77">
        <f t="shared" si="55"/>
        <v>-1217</v>
      </c>
      <c r="AA141" s="85">
        <f t="shared" si="56"/>
        <v>4.4471403714805846E-3</v>
      </c>
      <c r="AB141" s="85">
        <f t="shared" si="57"/>
        <v>-1.481456091433412E-2</v>
      </c>
      <c r="AC141" s="85">
        <f t="shared" si="58"/>
        <v>-1.373299999977462E-2</v>
      </c>
      <c r="AD141" s="85">
        <f t="shared" si="59"/>
        <v>-1.8180140371255205E-2</v>
      </c>
      <c r="AE141" s="85">
        <f t="shared" si="60"/>
        <v>3.3051750391854339E-5</v>
      </c>
      <c r="AF141" s="77">
        <f t="shared" si="61"/>
        <v>-1.373299999977462E-2</v>
      </c>
      <c r="AG141" s="9"/>
      <c r="AH141" s="77">
        <f t="shared" si="62"/>
        <v>1.0815609145594994E-3</v>
      </c>
      <c r="AI141" s="77">
        <f t="shared" si="63"/>
        <v>1.1701182140452933</v>
      </c>
      <c r="AJ141" s="77">
        <f t="shared" si="64"/>
        <v>-8.9378874425554103E-2</v>
      </c>
      <c r="AK141" s="77">
        <f t="shared" si="65"/>
        <v>-0.21445476755767012</v>
      </c>
      <c r="AL141" s="77">
        <f t="shared" si="66"/>
        <v>2.2414134791652014</v>
      </c>
      <c r="AM141" s="77">
        <f t="shared" si="67"/>
        <v>2.0696839312777211</v>
      </c>
      <c r="AN141" s="85">
        <f t="shared" ref="AN141:AT150" si="76">$AU141+$AB$7*SIN(AO141)</f>
        <v>2.441923311098197</v>
      </c>
      <c r="AO141" s="85">
        <f t="shared" si="76"/>
        <v>2.4419361389023981</v>
      </c>
      <c r="AP141" s="85">
        <f t="shared" si="76"/>
        <v>2.4419973898438574</v>
      </c>
      <c r="AQ141" s="85">
        <f t="shared" si="76"/>
        <v>2.4422898108653168</v>
      </c>
      <c r="AR141" s="85">
        <f t="shared" si="76"/>
        <v>2.4436848821847583</v>
      </c>
      <c r="AS141" s="85">
        <f t="shared" si="76"/>
        <v>2.4503181374689289</v>
      </c>
      <c r="AT141" s="85">
        <f t="shared" si="76"/>
        <v>2.4813769193584889</v>
      </c>
      <c r="AU141" s="85">
        <f t="shared" si="68"/>
        <v>2.6181965556073603</v>
      </c>
    </row>
    <row r="142" spans="1:48" s="77" customFormat="1" ht="12.95" customHeight="1" x14ac:dyDescent="0.2">
      <c r="A142" s="34" t="s">
        <v>168</v>
      </c>
      <c r="B142" s="40" t="s">
        <v>191</v>
      </c>
      <c r="C142" s="35">
        <v>47471.563000000002</v>
      </c>
      <c r="D142" s="35" t="s">
        <v>153</v>
      </c>
      <c r="E142" s="85">
        <f t="shared" si="51"/>
        <v>-1216.5063024666406</v>
      </c>
      <c r="F142" s="85">
        <f t="shared" si="52"/>
        <v>-1216.5</v>
      </c>
      <c r="G142" s="85">
        <f t="shared" si="72"/>
        <v>-2.6058499999635387E-2</v>
      </c>
      <c r="H142" s="85"/>
      <c r="I142" s="85">
        <f t="shared" si="75"/>
        <v>-2.6058499999635387E-2</v>
      </c>
      <c r="K142" s="85"/>
      <c r="L142" s="85"/>
      <c r="M142" s="85"/>
      <c r="N142" s="85"/>
      <c r="O142" s="85"/>
      <c r="P142" s="85"/>
      <c r="Q142" s="132">
        <f t="shared" si="54"/>
        <v>32453.063000000002</v>
      </c>
      <c r="S142" s="9">
        <v>0.1</v>
      </c>
      <c r="T142" s="85"/>
      <c r="U142" s="85"/>
      <c r="V142" s="85"/>
      <c r="Z142" s="77">
        <f t="shared" si="55"/>
        <v>-1216.5</v>
      </c>
      <c r="AA142" s="85">
        <f t="shared" si="56"/>
        <v>4.4620667096420177E-3</v>
      </c>
      <c r="AB142" s="85">
        <f t="shared" si="57"/>
        <v>-2.7155503892798107E-2</v>
      </c>
      <c r="AC142" s="85">
        <f t="shared" si="58"/>
        <v>-2.6058499999635387E-2</v>
      </c>
      <c r="AD142" s="85">
        <f t="shared" si="59"/>
        <v>-3.0520566709277407E-2</v>
      </c>
      <c r="AE142" s="85">
        <f t="shared" si="60"/>
        <v>9.3150499225545235E-5</v>
      </c>
      <c r="AF142" s="77">
        <f t="shared" si="61"/>
        <v>-2.6058499999635387E-2</v>
      </c>
      <c r="AG142" s="9"/>
      <c r="AH142" s="77">
        <f t="shared" si="62"/>
        <v>1.0970038931627192E-3</v>
      </c>
      <c r="AI142" s="77">
        <f t="shared" si="63"/>
        <v>1.1706066125545707</v>
      </c>
      <c r="AJ142" s="77">
        <f t="shared" si="64"/>
        <v>-8.7108308064860002E-2</v>
      </c>
      <c r="AK142" s="77">
        <f t="shared" si="65"/>
        <v>-0.21406643321835675</v>
      </c>
      <c r="AL142" s="77">
        <f t="shared" si="66"/>
        <v>2.2436929383701085</v>
      </c>
      <c r="AM142" s="77">
        <f t="shared" si="67"/>
        <v>2.0757200380689222</v>
      </c>
      <c r="AN142" s="85">
        <f t="shared" si="76"/>
        <v>2.4437965729472202</v>
      </c>
      <c r="AO142" s="85">
        <f t="shared" si="76"/>
        <v>2.4438094819460114</v>
      </c>
      <c r="AP142" s="85">
        <f t="shared" si="76"/>
        <v>2.443871023647985</v>
      </c>
      <c r="AQ142" s="85">
        <f t="shared" si="76"/>
        <v>2.4441643707787057</v>
      </c>
      <c r="AR142" s="85">
        <f t="shared" si="76"/>
        <v>2.4455616615301028</v>
      </c>
      <c r="AS142" s="85">
        <f t="shared" si="76"/>
        <v>2.4521951093853915</v>
      </c>
      <c r="AT142" s="85">
        <f t="shared" si="76"/>
        <v>2.4832087386514079</v>
      </c>
      <c r="AU142" s="85">
        <f t="shared" si="68"/>
        <v>2.6196771836599591</v>
      </c>
    </row>
    <row r="143" spans="1:48" s="77" customFormat="1" ht="12.95" customHeight="1" x14ac:dyDescent="0.2">
      <c r="A143" s="34" t="s">
        <v>125</v>
      </c>
      <c r="B143" s="40" t="s">
        <v>191</v>
      </c>
      <c r="C143" s="35">
        <v>47566.682000000001</v>
      </c>
      <c r="D143" s="35"/>
      <c r="E143" s="85">
        <f t="shared" si="51"/>
        <v>-1193.500975052066</v>
      </c>
      <c r="F143" s="85">
        <f t="shared" si="52"/>
        <v>-1193.5</v>
      </c>
      <c r="G143" s="85">
        <f t="shared" si="72"/>
        <v>-4.0315000005648471E-3</v>
      </c>
      <c r="H143" s="85"/>
      <c r="I143" s="85">
        <f t="shared" si="75"/>
        <v>-4.0315000005648471E-3</v>
      </c>
      <c r="J143" s="85"/>
      <c r="K143" s="85"/>
      <c r="L143" s="85"/>
      <c r="M143" s="85"/>
      <c r="N143" s="85"/>
      <c r="O143" s="85"/>
      <c r="P143" s="85"/>
      <c r="Q143" s="132">
        <f t="shared" si="54"/>
        <v>32548.182000000001</v>
      </c>
      <c r="S143" s="9">
        <v>0.1</v>
      </c>
      <c r="T143" s="85"/>
      <c r="U143" s="85"/>
      <c r="V143" s="85"/>
      <c r="Z143" s="77">
        <f t="shared" si="55"/>
        <v>-1193.5</v>
      </c>
      <c r="AA143" s="85">
        <f t="shared" si="56"/>
        <v>5.1503789723039532E-3</v>
      </c>
      <c r="AB143" s="85">
        <f t="shared" si="57"/>
        <v>-5.8405865309037975E-3</v>
      </c>
      <c r="AC143" s="85">
        <f t="shared" si="58"/>
        <v>-4.0315000005648471E-3</v>
      </c>
      <c r="AD143" s="85">
        <f t="shared" si="59"/>
        <v>-9.1818789728688004E-3</v>
      </c>
      <c r="AE143" s="85">
        <f t="shared" si="60"/>
        <v>8.4306901472410228E-6</v>
      </c>
      <c r="AF143" s="77">
        <f t="shared" si="61"/>
        <v>-4.0315000005648471E-3</v>
      </c>
      <c r="AG143" s="9"/>
      <c r="AH143" s="77">
        <f t="shared" si="62"/>
        <v>1.8090865303389504E-3</v>
      </c>
      <c r="AI143" s="77">
        <f t="shared" si="63"/>
        <v>1.1924708216803257</v>
      </c>
      <c r="AJ143" s="77">
        <f t="shared" si="64"/>
        <v>1.9669361818648881E-2</v>
      </c>
      <c r="AK143" s="77">
        <f t="shared" si="65"/>
        <v>-0.1946433581704623</v>
      </c>
      <c r="AL143" s="77">
        <f t="shared" si="66"/>
        <v>2.3505824155258028</v>
      </c>
      <c r="AM143" s="77">
        <f t="shared" si="67"/>
        <v>2.3951816204627572</v>
      </c>
      <c r="AN143" s="85">
        <f t="shared" si="76"/>
        <v>2.5307972925473941</v>
      </c>
      <c r="AO143" s="85">
        <f t="shared" si="76"/>
        <v>2.5308138319426754</v>
      </c>
      <c r="AP143" s="85">
        <f t="shared" si="76"/>
        <v>2.5308875861327413</v>
      </c>
      <c r="AQ143" s="85">
        <f t="shared" si="76"/>
        <v>2.5312164321497406</v>
      </c>
      <c r="AR143" s="85">
        <f t="shared" si="76"/>
        <v>2.5326817308455323</v>
      </c>
      <c r="AS143" s="85">
        <f t="shared" si="76"/>
        <v>2.5391928545719935</v>
      </c>
      <c r="AT143" s="85">
        <f t="shared" si="76"/>
        <v>2.5677832247426933</v>
      </c>
      <c r="AU143" s="85">
        <f t="shared" si="68"/>
        <v>2.6877860740795017</v>
      </c>
    </row>
    <row r="144" spans="1:48" s="77" customFormat="1" ht="12.95" customHeight="1" x14ac:dyDescent="0.2">
      <c r="A144" s="34" t="s">
        <v>170</v>
      </c>
      <c r="B144" s="40"/>
      <c r="C144" s="35">
        <v>47804.463000000003</v>
      </c>
      <c r="D144" s="35"/>
      <c r="E144" s="85">
        <f t="shared" si="51"/>
        <v>-1135.9916471789268</v>
      </c>
      <c r="F144" s="85">
        <f t="shared" si="52"/>
        <v>-1136</v>
      </c>
      <c r="G144" s="85">
        <f t="shared" si="72"/>
        <v>3.4536000006482936E-2</v>
      </c>
      <c r="H144" s="85"/>
      <c r="I144" s="85">
        <f t="shared" si="75"/>
        <v>3.4536000006482936E-2</v>
      </c>
      <c r="K144" s="85"/>
      <c r="L144" s="85"/>
      <c r="M144" s="85"/>
      <c r="N144" s="85"/>
      <c r="O144" s="85"/>
      <c r="P144" s="85"/>
      <c r="Q144" s="132">
        <f t="shared" si="54"/>
        <v>32785.963000000003</v>
      </c>
      <c r="S144" s="9">
        <v>0.1</v>
      </c>
      <c r="T144" s="85"/>
      <c r="U144" s="85"/>
      <c r="V144" s="85"/>
      <c r="Z144" s="77">
        <f t="shared" si="55"/>
        <v>-1136</v>
      </c>
      <c r="AA144" s="85">
        <f t="shared" si="56"/>
        <v>6.8486895910425272E-3</v>
      </c>
      <c r="AB144" s="85">
        <f t="shared" si="57"/>
        <v>3.0969134836815349E-2</v>
      </c>
      <c r="AC144" s="85">
        <f t="shared" si="58"/>
        <v>3.4536000006482936E-2</v>
      </c>
      <c r="AD144" s="85">
        <f t="shared" si="59"/>
        <v>2.7687310415440411E-2</v>
      </c>
      <c r="AE144" s="85">
        <f t="shared" si="60"/>
        <v>7.6658715804095518E-5</v>
      </c>
      <c r="AF144" s="77">
        <f t="shared" si="61"/>
        <v>3.4536000006482936E-2</v>
      </c>
      <c r="AG144" s="9"/>
      <c r="AH144" s="77">
        <f t="shared" si="62"/>
        <v>3.5668651696675866E-3</v>
      </c>
      <c r="AI144" s="77">
        <f t="shared" si="63"/>
        <v>1.2392306955619046</v>
      </c>
      <c r="AJ144" s="77">
        <f t="shared" si="64"/>
        <v>0.29853111515560193</v>
      </c>
      <c r="AK144" s="77">
        <f t="shared" si="65"/>
        <v>-0.13304032613888872</v>
      </c>
      <c r="AL144" s="77">
        <f t="shared" si="66"/>
        <v>2.6340650015359723</v>
      </c>
      <c r="AM144" s="77">
        <f t="shared" si="67"/>
        <v>3.8557186591763464</v>
      </c>
      <c r="AN144" s="85">
        <f t="shared" si="76"/>
        <v>2.7548069374531483</v>
      </c>
      <c r="AO144" s="85">
        <f t="shared" si="76"/>
        <v>2.7548279423882862</v>
      </c>
      <c r="AP144" s="85">
        <f t="shared" si="76"/>
        <v>2.7549107955637049</v>
      </c>
      <c r="AQ144" s="85">
        <f t="shared" si="76"/>
        <v>2.7552375795449087</v>
      </c>
      <c r="AR144" s="85">
        <f t="shared" si="76"/>
        <v>2.7565260361739825</v>
      </c>
      <c r="AS144" s="85">
        <f t="shared" si="76"/>
        <v>2.7615996905411366</v>
      </c>
      <c r="AT144" s="85">
        <f t="shared" si="76"/>
        <v>2.7814806586166894</v>
      </c>
      <c r="AU144" s="85">
        <f t="shared" si="68"/>
        <v>2.8580583001283579</v>
      </c>
    </row>
    <row r="145" spans="1:47" s="77" customFormat="1" ht="12.95" customHeight="1" x14ac:dyDescent="0.2">
      <c r="A145" s="34" t="s">
        <v>172</v>
      </c>
      <c r="B145" s="40" t="s">
        <v>191</v>
      </c>
      <c r="C145" s="35">
        <v>47835.485999999997</v>
      </c>
      <c r="D145" s="35"/>
      <c r="E145" s="85">
        <f t="shared" si="51"/>
        <v>-1128.4884746016055</v>
      </c>
      <c r="F145" s="85">
        <f t="shared" si="52"/>
        <v>-1128.5</v>
      </c>
      <c r="G145" s="85">
        <f t="shared" si="72"/>
        <v>4.7653499997977633E-2</v>
      </c>
      <c r="H145" s="85"/>
      <c r="I145" s="85">
        <f t="shared" si="75"/>
        <v>4.7653499997977633E-2</v>
      </c>
      <c r="K145" s="85"/>
      <c r="L145" s="85"/>
      <c r="M145" s="85"/>
      <c r="N145" s="85"/>
      <c r="O145" s="85"/>
      <c r="P145" s="85"/>
      <c r="Q145" s="132">
        <f t="shared" si="54"/>
        <v>32816.985999999997</v>
      </c>
      <c r="S145" s="9">
        <v>0.1</v>
      </c>
      <c r="T145" s="85"/>
      <c r="U145" s="85"/>
      <c r="V145" s="85"/>
      <c r="Z145" s="77">
        <f t="shared" si="55"/>
        <v>-1128.5</v>
      </c>
      <c r="AA145" s="85">
        <f t="shared" si="56"/>
        <v>7.0632487765060811E-3</v>
      </c>
      <c r="AB145" s="85">
        <f t="shared" si="57"/>
        <v>4.3864314512189272E-2</v>
      </c>
      <c r="AC145" s="85">
        <f t="shared" si="58"/>
        <v>4.7653499997977633E-2</v>
      </c>
      <c r="AD145" s="85">
        <f t="shared" si="59"/>
        <v>4.059025122147155E-2</v>
      </c>
      <c r="AE145" s="85">
        <f t="shared" si="60"/>
        <v>1.6475684942221728E-4</v>
      </c>
      <c r="AF145" s="77">
        <f t="shared" si="61"/>
        <v>4.7653499997977633E-2</v>
      </c>
      <c r="AG145" s="9"/>
      <c r="AH145" s="77">
        <f t="shared" si="62"/>
        <v>3.7891854857883618E-3</v>
      </c>
      <c r="AI145" s="77">
        <f t="shared" si="63"/>
        <v>1.244172765654342</v>
      </c>
      <c r="AJ145" s="77">
        <f t="shared" si="64"/>
        <v>0.33503425369985523</v>
      </c>
      <c r="AK145" s="77">
        <f t="shared" si="65"/>
        <v>-0.12373647235509964</v>
      </c>
      <c r="AL145" s="77">
        <f t="shared" si="66"/>
        <v>2.6725533698507427</v>
      </c>
      <c r="AM145" s="77">
        <f t="shared" si="67"/>
        <v>4.1855738098202879</v>
      </c>
      <c r="AN145" s="85">
        <f t="shared" si="76"/>
        <v>2.7846188199468318</v>
      </c>
      <c r="AO145" s="85">
        <f t="shared" si="76"/>
        <v>2.7846395209516124</v>
      </c>
      <c r="AP145" s="85">
        <f t="shared" si="76"/>
        <v>2.7847202314864385</v>
      </c>
      <c r="AQ145" s="85">
        <f t="shared" si="76"/>
        <v>2.7850348882149341</v>
      </c>
      <c r="AR145" s="85">
        <f t="shared" si="76"/>
        <v>2.7862612519270566</v>
      </c>
      <c r="AS145" s="85">
        <f t="shared" si="76"/>
        <v>2.791035662025303</v>
      </c>
      <c r="AT145" s="85">
        <f t="shared" si="76"/>
        <v>2.8095452509655314</v>
      </c>
      <c r="AU145" s="85">
        <f t="shared" si="68"/>
        <v>2.8802677209173391</v>
      </c>
    </row>
    <row r="146" spans="1:47" s="77" customFormat="1" ht="12.95" customHeight="1" x14ac:dyDescent="0.2">
      <c r="A146" s="34" t="s">
        <v>172</v>
      </c>
      <c r="B146" s="40"/>
      <c r="C146" s="35">
        <v>47837.546999999999</v>
      </c>
      <c r="D146" s="35"/>
      <c r="E146" s="85">
        <f t="shared" si="51"/>
        <v>-1127.990004476799</v>
      </c>
      <c r="F146" s="85">
        <f t="shared" si="52"/>
        <v>-1128</v>
      </c>
      <c r="G146" s="85">
        <f t="shared" si="72"/>
        <v>4.1327999999339227E-2</v>
      </c>
      <c r="H146" s="85"/>
      <c r="I146" s="85">
        <f t="shared" si="75"/>
        <v>4.1327999999339227E-2</v>
      </c>
      <c r="K146" s="85"/>
      <c r="L146" s="85"/>
      <c r="M146" s="85"/>
      <c r="N146" s="85"/>
      <c r="O146" s="85"/>
      <c r="P146" s="85"/>
      <c r="Q146" s="132">
        <f t="shared" si="54"/>
        <v>32819.046999999999</v>
      </c>
      <c r="S146" s="9">
        <v>0.1</v>
      </c>
      <c r="T146" s="85"/>
      <c r="U146" s="85"/>
      <c r="V146" s="85"/>
      <c r="Z146" s="77">
        <f t="shared" si="55"/>
        <v>-1128</v>
      </c>
      <c r="AA146" s="85">
        <f t="shared" si="56"/>
        <v>7.0774659146051657E-3</v>
      </c>
      <c r="AB146" s="85">
        <f t="shared" si="57"/>
        <v>3.7524079930373551E-2</v>
      </c>
      <c r="AC146" s="85">
        <f t="shared" si="58"/>
        <v>4.1327999999339227E-2</v>
      </c>
      <c r="AD146" s="85">
        <f t="shared" si="59"/>
        <v>3.4250534084734059E-2</v>
      </c>
      <c r="AE146" s="85">
        <f t="shared" si="60"/>
        <v>1.1730990850895296E-4</v>
      </c>
      <c r="AF146" s="77">
        <f t="shared" si="61"/>
        <v>4.1327999999339227E-2</v>
      </c>
      <c r="AG146" s="9"/>
      <c r="AH146" s="77">
        <f t="shared" si="62"/>
        <v>3.8039200689656762E-3</v>
      </c>
      <c r="AI146" s="77">
        <f t="shared" si="63"/>
        <v>1.2444907809248109</v>
      </c>
      <c r="AJ146" s="77">
        <f t="shared" si="64"/>
        <v>0.33746087830031063</v>
      </c>
      <c r="AK146" s="77">
        <f t="shared" si="65"/>
        <v>-0.12310691337593793</v>
      </c>
      <c r="AL146" s="77">
        <f t="shared" si="66"/>
        <v>2.6751300246278689</v>
      </c>
      <c r="AM146" s="77">
        <f t="shared" si="67"/>
        <v>4.2095617465202144</v>
      </c>
      <c r="AN146" s="85">
        <f t="shared" si="76"/>
        <v>2.7866104425696001</v>
      </c>
      <c r="AO146" s="85">
        <f t="shared" si="76"/>
        <v>2.7866311142551985</v>
      </c>
      <c r="AP146" s="85">
        <f t="shared" si="76"/>
        <v>2.7867116508318204</v>
      </c>
      <c r="AQ146" s="85">
        <f t="shared" si="76"/>
        <v>2.7870253972085797</v>
      </c>
      <c r="AR146" s="85">
        <f t="shared" si="76"/>
        <v>2.7882473120270315</v>
      </c>
      <c r="AS146" s="85">
        <f t="shared" si="76"/>
        <v>2.7930009515961283</v>
      </c>
      <c r="AT146" s="85">
        <f t="shared" si="76"/>
        <v>2.8114174961215115</v>
      </c>
      <c r="AU146" s="85">
        <f t="shared" si="68"/>
        <v>2.8817483489699378</v>
      </c>
    </row>
    <row r="147" spans="1:47" s="77" customFormat="1" ht="12.95" customHeight="1" x14ac:dyDescent="0.2">
      <c r="A147" s="34" t="s">
        <v>173</v>
      </c>
      <c r="B147" s="40"/>
      <c r="C147" s="35">
        <v>48263.366999999998</v>
      </c>
      <c r="D147" s="35"/>
      <c r="E147" s="85">
        <f t="shared" si="51"/>
        <v>-1025.0018683559995</v>
      </c>
      <c r="F147" s="85">
        <f t="shared" si="52"/>
        <v>-1025</v>
      </c>
      <c r="G147" s="85">
        <f t="shared" si="72"/>
        <v>-7.7250000031199306E-3</v>
      </c>
      <c r="H147" s="85"/>
      <c r="I147" s="85">
        <f t="shared" si="75"/>
        <v>-7.7250000031199306E-3</v>
      </c>
      <c r="J147" s="85"/>
      <c r="K147" s="85"/>
      <c r="L147" s="85"/>
      <c r="M147" s="85"/>
      <c r="O147" s="85">
        <f ca="1">+C$11+C$12*F147</f>
        <v>3.1223160938995041E-2</v>
      </c>
      <c r="P147" s="85"/>
      <c r="Q147" s="132">
        <f t="shared" si="54"/>
        <v>33244.866999999998</v>
      </c>
      <c r="S147" s="9">
        <v>0.1</v>
      </c>
      <c r="T147" s="85"/>
      <c r="U147" s="85"/>
      <c r="V147" s="85"/>
      <c r="Z147" s="77">
        <f t="shared" si="55"/>
        <v>-1025</v>
      </c>
      <c r="AA147" s="85">
        <f t="shared" si="56"/>
        <v>9.6405253534589674E-3</v>
      </c>
      <c r="AB147" s="85">
        <f t="shared" si="57"/>
        <v>-1.4198670121651366E-2</v>
      </c>
      <c r="AC147" s="85">
        <f t="shared" si="58"/>
        <v>-7.7250000031199306E-3</v>
      </c>
      <c r="AD147" s="85">
        <f t="shared" si="59"/>
        <v>-1.7365525356578898E-2</v>
      </c>
      <c r="AE147" s="85">
        <f t="shared" si="60"/>
        <v>3.0156147090998467E-5</v>
      </c>
      <c r="AF147" s="77">
        <f t="shared" si="61"/>
        <v>-7.7250000031199306E-3</v>
      </c>
      <c r="AG147" s="9"/>
      <c r="AH147" s="77">
        <f t="shared" si="62"/>
        <v>6.4736701185314363E-3</v>
      </c>
      <c r="AI147" s="77">
        <f t="shared" si="63"/>
        <v>1.2728085275372094</v>
      </c>
      <c r="AJ147" s="77">
        <f t="shared" si="64"/>
        <v>0.77895349901828181</v>
      </c>
      <c r="AK147" s="77">
        <f t="shared" si="65"/>
        <v>2.2506918517519906E-2</v>
      </c>
      <c r="AL147" s="77">
        <f t="shared" si="66"/>
        <v>-3.0592782820430267</v>
      </c>
      <c r="AM147" s="77">
        <f t="shared" si="67"/>
        <v>-24.283373108872411</v>
      </c>
      <c r="AN147" s="85">
        <f t="shared" si="76"/>
        <v>3.2037638041626821</v>
      </c>
      <c r="AO147" s="85">
        <f t="shared" si="76"/>
        <v>3.2037586601258079</v>
      </c>
      <c r="AP147" s="85">
        <f t="shared" si="76"/>
        <v>3.2037398317599481</v>
      </c>
      <c r="AQ147" s="85">
        <f t="shared" si="76"/>
        <v>3.2036709157700249</v>
      </c>
      <c r="AR147" s="85">
        <f t="shared" si="76"/>
        <v>3.2034186704958616</v>
      </c>
      <c r="AS147" s="85">
        <f t="shared" si="76"/>
        <v>3.2024954395908609</v>
      </c>
      <c r="AT147" s="85">
        <f t="shared" si="76"/>
        <v>3.1991168033662847</v>
      </c>
      <c r="AU147" s="85">
        <f t="shared" si="68"/>
        <v>3.1867577278052801</v>
      </c>
    </row>
    <row r="148" spans="1:47" s="77" customFormat="1" ht="12.95" customHeight="1" x14ac:dyDescent="0.2">
      <c r="A148" s="34" t="s">
        <v>173</v>
      </c>
      <c r="B148" s="40" t="s">
        <v>191</v>
      </c>
      <c r="C148" s="35">
        <v>48290.244599999998</v>
      </c>
      <c r="D148" s="35"/>
      <c r="E148" s="85">
        <f t="shared" si="51"/>
        <v>-1018.5012955144223</v>
      </c>
      <c r="F148" s="85">
        <f t="shared" si="52"/>
        <v>-1018.5</v>
      </c>
      <c r="G148" s="85">
        <f t="shared" si="72"/>
        <v>-5.3565000052913092E-3</v>
      </c>
      <c r="H148" s="85"/>
      <c r="J148" s="85">
        <f>G148</f>
        <v>-5.3565000052913092E-3</v>
      </c>
      <c r="K148" s="85"/>
      <c r="L148" s="85"/>
      <c r="M148" s="85"/>
      <c r="O148" s="85">
        <f ca="1">+C$11+C$12*F148</f>
        <v>3.1223078669846457E-2</v>
      </c>
      <c r="P148" s="85"/>
      <c r="Q148" s="132">
        <f t="shared" si="54"/>
        <v>33271.744599999998</v>
      </c>
      <c r="S148" s="9">
        <v>1</v>
      </c>
      <c r="T148" s="85"/>
      <c r="U148" s="85"/>
      <c r="V148" s="85"/>
      <c r="Z148" s="77">
        <f t="shared" si="55"/>
        <v>-1018.5</v>
      </c>
      <c r="AA148" s="85">
        <f t="shared" si="56"/>
        <v>9.769671956981656E-3</v>
      </c>
      <c r="AB148" s="85">
        <f t="shared" si="57"/>
        <v>-1.1966056101149482E-2</v>
      </c>
      <c r="AC148" s="85">
        <f t="shared" si="58"/>
        <v>-5.3565000052913092E-3</v>
      </c>
      <c r="AD148" s="85">
        <f t="shared" si="59"/>
        <v>-1.5126171962272965E-2</v>
      </c>
      <c r="AE148" s="85">
        <f t="shared" si="60"/>
        <v>2.2880107823225275E-4</v>
      </c>
      <c r="AF148" s="77">
        <f t="shared" si="61"/>
        <v>-5.3565000052913092E-3</v>
      </c>
      <c r="AG148" s="9"/>
      <c r="AH148" s="77">
        <f t="shared" si="62"/>
        <v>6.6095560958581729E-3</v>
      </c>
      <c r="AI148" s="77">
        <f t="shared" si="63"/>
        <v>1.2718531802153181</v>
      </c>
      <c r="AJ148" s="77">
        <f t="shared" si="64"/>
        <v>0.80043268462638617</v>
      </c>
      <c r="AK148" s="77">
        <f t="shared" si="65"/>
        <v>3.2045319236860333E-2</v>
      </c>
      <c r="AL148" s="77">
        <f t="shared" si="66"/>
        <v>-3.0242568158479233</v>
      </c>
      <c r="AM148" s="77">
        <f t="shared" si="67"/>
        <v>-17.025530266600267</v>
      </c>
      <c r="AN148" s="85">
        <f t="shared" si="76"/>
        <v>3.2302373329685157</v>
      </c>
      <c r="AO148" s="85">
        <f t="shared" si="76"/>
        <v>3.2302300803404278</v>
      </c>
      <c r="AP148" s="85">
        <f t="shared" si="76"/>
        <v>3.230203480915371</v>
      </c>
      <c r="AQ148" s="85">
        <f t="shared" si="76"/>
        <v>3.2301059265524912</v>
      </c>
      <c r="AR148" s="85">
        <f t="shared" si="76"/>
        <v>3.2297481495852485</v>
      </c>
      <c r="AS148" s="85">
        <f t="shared" si="76"/>
        <v>3.2284361124478371</v>
      </c>
      <c r="AT148" s="85">
        <f t="shared" si="76"/>
        <v>3.2236258841070868</v>
      </c>
      <c r="AU148" s="85">
        <f t="shared" si="68"/>
        <v>3.2060058924890642</v>
      </c>
    </row>
    <row r="149" spans="1:47" s="77" customFormat="1" ht="12.95" customHeight="1" x14ac:dyDescent="0.2">
      <c r="A149" s="34" t="s">
        <v>175</v>
      </c>
      <c r="B149" s="40" t="s">
        <v>191</v>
      </c>
      <c r="C149" s="35">
        <v>48509.446000000004</v>
      </c>
      <c r="D149" s="35">
        <v>4.0000000000000001E-3</v>
      </c>
      <c r="E149" s="85">
        <f t="shared" ref="E149:E212" si="77">+(C149-C$7)/C$8</f>
        <v>-965.48559963102002</v>
      </c>
      <c r="F149" s="85">
        <f t="shared" ref="F149:F212" si="78">ROUND(2*E149,0)/2</f>
        <v>-965.5</v>
      </c>
      <c r="H149" s="85"/>
      <c r="I149" s="85">
        <f>G149</f>
        <v>0</v>
      </c>
      <c r="J149" s="85"/>
      <c r="K149" s="85"/>
      <c r="L149" s="85"/>
      <c r="M149" s="85"/>
      <c r="N149" s="85"/>
      <c r="O149" s="85"/>
      <c r="P149" s="85"/>
      <c r="Q149" s="132">
        <f t="shared" ref="Q149:Q212" si="79">+C149-15018.5</f>
        <v>33490.946000000004</v>
      </c>
      <c r="S149" s="9"/>
      <c r="T149" s="85"/>
      <c r="U149" s="119">
        <f>+C149-(C$7+F149*C$8)</f>
        <v>5.954050000582356E-2</v>
      </c>
      <c r="V149" s="85"/>
      <c r="Z149" s="77">
        <f t="shared" ref="Z149:Z212" si="80">F149</f>
        <v>-965.5</v>
      </c>
      <c r="AA149" s="85">
        <f t="shared" ref="AA149:AA212" si="81">AB$3+AB$4*Z149+AB$5*Z149^2+AH149</f>
        <v>1.0636955749607074E-2</v>
      </c>
      <c r="AB149" s="85">
        <f t="shared" ref="AB149:AB212" si="82">IF(S149&lt;&gt;0,G149-AH149, -9999)</f>
        <v>-9999</v>
      </c>
      <c r="AC149" s="85">
        <f t="shared" ref="AC149:AC212" si="83">+G149-P149</f>
        <v>0</v>
      </c>
      <c r="AD149" s="85">
        <f t="shared" ref="AD149:AD212" si="84">IF(S149&lt;&gt;0,G149-AA149, -9999)</f>
        <v>-9999</v>
      </c>
      <c r="AE149" s="85">
        <f t="shared" ref="AE149:AE212" si="85">+(G149-AA149)^2*S149</f>
        <v>0</v>
      </c>
      <c r="AF149" s="77">
        <f t="shared" ref="AF149:AF212" si="86">IF(S149&lt;&gt;0,G149-P149, -9999)</f>
        <v>-9999</v>
      </c>
      <c r="AG149" s="9"/>
      <c r="AH149" s="77">
        <f t="shared" ref="AH149:AH212" si="87">$AB$6*($AB$11/AI149*AJ149+$AB$12)</f>
        <v>7.531820377079031E-3</v>
      </c>
      <c r="AI149" s="77">
        <f t="shared" ref="AI149:AI212" si="88">1+$AB$7*COS(AL149)</f>
        <v>1.2522284863946802</v>
      </c>
      <c r="AJ149" s="77">
        <f t="shared" ref="AJ149:AJ212" si="89">SIN(AL149+RADIANS($AB$9))</f>
        <v>0.93551976877518661</v>
      </c>
      <c r="AK149" s="77">
        <f t="shared" ref="AK149:AK212" si="90">$AB$7*SIN(AL149)</f>
        <v>0.10635715645514002</v>
      </c>
      <c r="AL149" s="77">
        <f t="shared" ref="AL149:AL212" si="91">2*ATAN(AM149)</f>
        <v>-2.7425460227076868</v>
      </c>
      <c r="AM149" s="77">
        <f t="shared" ref="AM149:AM212" si="92">SQRT((1+$AB$7)/(1-$AB$7))*TAN(AN149/2)</f>
        <v>-4.9452606320030732</v>
      </c>
      <c r="AN149" s="85">
        <f t="shared" si="76"/>
        <v>3.4446376140129682</v>
      </c>
      <c r="AO149" s="85">
        <f t="shared" si="76"/>
        <v>3.4446181112091492</v>
      </c>
      <c r="AP149" s="85">
        <f t="shared" si="76"/>
        <v>3.4445434640428485</v>
      </c>
      <c r="AQ149" s="85">
        <f t="shared" si="76"/>
        <v>3.4442577673930335</v>
      </c>
      <c r="AR149" s="85">
        <f t="shared" si="76"/>
        <v>3.4431645574889997</v>
      </c>
      <c r="AS149" s="85">
        <f t="shared" si="76"/>
        <v>3.4389848386674964</v>
      </c>
      <c r="AT149" s="85">
        <f t="shared" si="76"/>
        <v>3.4230528349669798</v>
      </c>
      <c r="AU149" s="85">
        <f t="shared" ref="AU149:AU212" si="93">RADIANS($AB$9)+$AB$18*(F149-AB$15)</f>
        <v>3.3629524660645314</v>
      </c>
    </row>
    <row r="150" spans="1:47" s="77" customFormat="1" ht="12.95" customHeight="1" x14ac:dyDescent="0.2">
      <c r="A150" s="34" t="s">
        <v>175</v>
      </c>
      <c r="B150" s="40"/>
      <c r="C150" s="35">
        <v>48602.438000000002</v>
      </c>
      <c r="D150" s="35">
        <v>4.0000000000000001E-3</v>
      </c>
      <c r="E150" s="85">
        <f t="shared" si="77"/>
        <v>-942.99470499444772</v>
      </c>
      <c r="F150" s="85">
        <f t="shared" si="78"/>
        <v>-943</v>
      </c>
      <c r="G150" s="85">
        <f t="shared" ref="G150:G159" si="94">+C150-(C$7+F150*C$8)</f>
        <v>2.1893000004638452E-2</v>
      </c>
      <c r="H150" s="85"/>
      <c r="I150" s="85">
        <f>G150</f>
        <v>2.1893000004638452E-2</v>
      </c>
      <c r="J150" s="85"/>
      <c r="K150" s="85"/>
      <c r="L150" s="85"/>
      <c r="M150" s="85"/>
      <c r="N150" s="85"/>
      <c r="O150" s="85"/>
      <c r="P150" s="85"/>
      <c r="Q150" s="132">
        <f t="shared" si="79"/>
        <v>33583.938000000002</v>
      </c>
      <c r="S150" s="9">
        <v>0.1</v>
      </c>
      <c r="T150" s="85"/>
      <c r="U150" s="85"/>
      <c r="V150" s="85"/>
      <c r="Z150" s="77">
        <f t="shared" si="80"/>
        <v>-943</v>
      </c>
      <c r="AA150" s="85">
        <f t="shared" si="81"/>
        <v>1.0899030092987455E-2</v>
      </c>
      <c r="AB150" s="85">
        <f t="shared" si="82"/>
        <v>1.4075749065790389E-2</v>
      </c>
      <c r="AC150" s="85">
        <f t="shared" si="83"/>
        <v>2.1893000004638452E-2</v>
      </c>
      <c r="AD150" s="85">
        <f t="shared" si="84"/>
        <v>1.0993969911650997E-2</v>
      </c>
      <c r="AE150" s="85">
        <f t="shared" si="85"/>
        <v>1.2086737441828745E-5</v>
      </c>
      <c r="AF150" s="77">
        <f t="shared" si="86"/>
        <v>2.1893000004638452E-2</v>
      </c>
      <c r="AG150" s="9"/>
      <c r="AH150" s="77">
        <f t="shared" si="87"/>
        <v>7.8172509388480631E-3</v>
      </c>
      <c r="AI150" s="77">
        <f t="shared" si="88"/>
        <v>1.2382017919810011</v>
      </c>
      <c r="AJ150" s="77">
        <f t="shared" si="89"/>
        <v>0.97015987851540286</v>
      </c>
      <c r="AK150" s="77">
        <f t="shared" si="90"/>
        <v>0.13487386839271143</v>
      </c>
      <c r="AL150" s="77">
        <f t="shared" si="91"/>
        <v>-2.6263841951914748</v>
      </c>
      <c r="AM150" s="77">
        <f t="shared" si="92"/>
        <v>-3.7956734720851339</v>
      </c>
      <c r="AN150" s="85">
        <f t="shared" si="76"/>
        <v>3.5343421501805778</v>
      </c>
      <c r="AO150" s="85">
        <f t="shared" si="76"/>
        <v>3.5343211144332862</v>
      </c>
      <c r="AP150" s="85">
        <f t="shared" si="76"/>
        <v>3.5342379362402232</v>
      </c>
      <c r="AQ150" s="85">
        <f t="shared" si="76"/>
        <v>3.5339090664581243</v>
      </c>
      <c r="AR150" s="85">
        <f t="shared" si="76"/>
        <v>3.5326092194117509</v>
      </c>
      <c r="AS150" s="85">
        <f t="shared" si="76"/>
        <v>3.5274783981692117</v>
      </c>
      <c r="AT150" s="85">
        <f t="shared" si="76"/>
        <v>3.5073280706596579</v>
      </c>
      <c r="AU150" s="85">
        <f t="shared" si="93"/>
        <v>3.4295807284314752</v>
      </c>
    </row>
    <row r="151" spans="1:47" s="77" customFormat="1" ht="12.95" customHeight="1" x14ac:dyDescent="0.2">
      <c r="A151" s="34" t="s">
        <v>179</v>
      </c>
      <c r="B151" s="40" t="s">
        <v>191</v>
      </c>
      <c r="C151" s="35">
        <v>48604.478600000002</v>
      </c>
      <c r="D151" s="35"/>
      <c r="E151" s="85">
        <f t="shared" si="77"/>
        <v>-942.50116878062931</v>
      </c>
      <c r="F151" s="85">
        <f t="shared" si="78"/>
        <v>-942.5</v>
      </c>
      <c r="G151" s="85">
        <f t="shared" si="94"/>
        <v>-4.8324999952455983E-3</v>
      </c>
      <c r="H151" s="85"/>
      <c r="J151" s="85">
        <f>G151</f>
        <v>-4.8324999952455983E-3</v>
      </c>
      <c r="K151" s="85"/>
      <c r="L151" s="85"/>
      <c r="M151" s="85"/>
      <c r="N151" s="85"/>
      <c r="O151" s="85"/>
      <c r="P151" s="85"/>
      <c r="Q151" s="132">
        <f t="shared" si="79"/>
        <v>33585.978600000002</v>
      </c>
      <c r="S151" s="9">
        <v>1</v>
      </c>
      <c r="T151" s="85"/>
      <c r="U151" s="85"/>
      <c r="V151" s="85"/>
      <c r="Z151" s="77">
        <f t="shared" si="80"/>
        <v>-942.5</v>
      </c>
      <c r="AA151" s="85">
        <f t="shared" si="81"/>
        <v>1.0904113902380492E-2</v>
      </c>
      <c r="AB151" s="85">
        <f t="shared" si="82"/>
        <v>-1.2655353875119279E-2</v>
      </c>
      <c r="AC151" s="85">
        <f t="shared" si="83"/>
        <v>-4.8324999952455983E-3</v>
      </c>
      <c r="AD151" s="85">
        <f t="shared" si="84"/>
        <v>-1.5736613897626088E-2</v>
      </c>
      <c r="AE151" s="85">
        <f t="shared" si="85"/>
        <v>2.4764101696295854E-4</v>
      </c>
      <c r="AF151" s="77">
        <f t="shared" si="86"/>
        <v>-4.8324999952455983E-3</v>
      </c>
      <c r="AG151" s="9"/>
      <c r="AH151" s="77">
        <f t="shared" si="87"/>
        <v>7.8228538798736803E-3</v>
      </c>
      <c r="AI151" s="77">
        <f t="shared" si="88"/>
        <v>1.2378570041509429</v>
      </c>
      <c r="AJ151" s="77">
        <f t="shared" si="89"/>
        <v>0.97077516342373549</v>
      </c>
      <c r="AK151" s="77">
        <f t="shared" si="90"/>
        <v>0.13548099370211625</v>
      </c>
      <c r="AL151" s="77">
        <f t="shared" si="91"/>
        <v>-2.623833564953407</v>
      </c>
      <c r="AM151" s="77">
        <f t="shared" si="92"/>
        <v>-3.7761191627402928</v>
      </c>
      <c r="AN151" s="85">
        <f t="shared" ref="AN151:AT160" si="95">$AU151+$AB$7*SIN(AO151)</f>
        <v>3.5363236934271685</v>
      </c>
      <c r="AO151" s="85">
        <f t="shared" si="95"/>
        <v>3.5363026496214416</v>
      </c>
      <c r="AP151" s="85">
        <f t="shared" si="95"/>
        <v>3.5362193710516023</v>
      </c>
      <c r="AQ151" s="85">
        <f t="shared" si="95"/>
        <v>3.5358898335022513</v>
      </c>
      <c r="AR151" s="85">
        <f t="shared" si="95"/>
        <v>3.5345862791807514</v>
      </c>
      <c r="AS151" s="85">
        <f t="shared" si="95"/>
        <v>3.5294366676233659</v>
      </c>
      <c r="AT151" s="85">
        <f t="shared" si="95"/>
        <v>3.5091972222407382</v>
      </c>
      <c r="AU151" s="85">
        <f t="shared" si="93"/>
        <v>3.431061356484074</v>
      </c>
    </row>
    <row r="152" spans="1:47" s="77" customFormat="1" ht="12.95" customHeight="1" x14ac:dyDescent="0.2">
      <c r="A152" s="34" t="s">
        <v>179</v>
      </c>
      <c r="B152" s="40" t="s">
        <v>191</v>
      </c>
      <c r="C152" s="35">
        <v>48604.478799999997</v>
      </c>
      <c r="D152" s="35"/>
      <c r="E152" s="85">
        <f t="shared" si="77"/>
        <v>-942.50112040895419</v>
      </c>
      <c r="F152" s="85">
        <f t="shared" si="78"/>
        <v>-942.5</v>
      </c>
      <c r="G152" s="85">
        <f t="shared" si="94"/>
        <v>-4.6325000002980232E-3</v>
      </c>
      <c r="H152" s="85"/>
      <c r="J152" s="85">
        <f>G152</f>
        <v>-4.6325000002980232E-3</v>
      </c>
      <c r="K152" s="85"/>
      <c r="L152" s="85"/>
      <c r="M152" s="85"/>
      <c r="N152" s="85"/>
      <c r="O152" s="85"/>
      <c r="P152" s="85"/>
      <c r="Q152" s="132">
        <f t="shared" si="79"/>
        <v>33585.978799999997</v>
      </c>
      <c r="S152" s="9">
        <v>1</v>
      </c>
      <c r="T152" s="85"/>
      <c r="U152" s="85"/>
      <c r="V152" s="85"/>
      <c r="Z152" s="77">
        <f t="shared" si="80"/>
        <v>-942.5</v>
      </c>
      <c r="AA152" s="85">
        <f t="shared" si="81"/>
        <v>1.0904113902380492E-2</v>
      </c>
      <c r="AB152" s="85">
        <f t="shared" si="82"/>
        <v>-1.2455353880171703E-2</v>
      </c>
      <c r="AC152" s="85">
        <f t="shared" si="83"/>
        <v>-4.6325000002980232E-3</v>
      </c>
      <c r="AD152" s="85">
        <f t="shared" si="84"/>
        <v>-1.5536613902678515E-2</v>
      </c>
      <c r="AE152" s="85">
        <f t="shared" si="85"/>
        <v>2.4138637156090331E-4</v>
      </c>
      <c r="AF152" s="77">
        <f t="shared" si="86"/>
        <v>-4.6325000002980232E-3</v>
      </c>
      <c r="AG152" s="9"/>
      <c r="AH152" s="77">
        <f t="shared" si="87"/>
        <v>7.8228538798736803E-3</v>
      </c>
      <c r="AI152" s="77">
        <f t="shared" si="88"/>
        <v>1.2378570041509429</v>
      </c>
      <c r="AJ152" s="77">
        <f t="shared" si="89"/>
        <v>0.97077516342373549</v>
      </c>
      <c r="AK152" s="77">
        <f t="shared" si="90"/>
        <v>0.13548099370211625</v>
      </c>
      <c r="AL152" s="77">
        <f t="shared" si="91"/>
        <v>-2.623833564953407</v>
      </c>
      <c r="AM152" s="77">
        <f t="shared" si="92"/>
        <v>-3.7761191627402928</v>
      </c>
      <c r="AN152" s="85">
        <f t="shared" si="95"/>
        <v>3.5363236934271685</v>
      </c>
      <c r="AO152" s="85">
        <f t="shared" si="95"/>
        <v>3.5363026496214416</v>
      </c>
      <c r="AP152" s="85">
        <f t="shared" si="95"/>
        <v>3.5362193710516023</v>
      </c>
      <c r="AQ152" s="85">
        <f t="shared" si="95"/>
        <v>3.5358898335022513</v>
      </c>
      <c r="AR152" s="85">
        <f t="shared" si="95"/>
        <v>3.5345862791807514</v>
      </c>
      <c r="AS152" s="85">
        <f t="shared" si="95"/>
        <v>3.5294366676233659</v>
      </c>
      <c r="AT152" s="85">
        <f t="shared" si="95"/>
        <v>3.5091972222407382</v>
      </c>
      <c r="AU152" s="85">
        <f t="shared" si="93"/>
        <v>3.431061356484074</v>
      </c>
    </row>
    <row r="153" spans="1:47" s="77" customFormat="1" ht="12.95" customHeight="1" x14ac:dyDescent="0.2">
      <c r="A153" s="34" t="s">
        <v>214</v>
      </c>
      <c r="B153" s="40" t="s">
        <v>191</v>
      </c>
      <c r="C153" s="35">
        <v>48699.580800000003</v>
      </c>
      <c r="D153" s="35">
        <v>4.0000000000000002E-4</v>
      </c>
      <c r="E153" s="85">
        <f t="shared" si="77"/>
        <v>-919.49990458686761</v>
      </c>
      <c r="F153" s="85">
        <f t="shared" si="78"/>
        <v>-919.5</v>
      </c>
      <c r="G153" s="85">
        <f t="shared" si="94"/>
        <v>3.9450000622309744E-4</v>
      </c>
      <c r="H153" s="85"/>
      <c r="I153" s="85"/>
      <c r="J153" s="85"/>
      <c r="K153" s="85">
        <f>G153</f>
        <v>3.9450000622309744E-4</v>
      </c>
      <c r="L153" s="85"/>
      <c r="M153" s="85"/>
      <c r="N153" s="85"/>
      <c r="O153" s="85">
        <f t="shared" ref="O153:O184" ca="1" si="96">+C$11+C$12*F153</f>
        <v>3.1221825647429577E-2</v>
      </c>
      <c r="P153" s="85"/>
      <c r="Q153" s="132">
        <f t="shared" si="79"/>
        <v>33681.080800000003</v>
      </c>
      <c r="S153" s="9">
        <v>1</v>
      </c>
      <c r="T153" s="85"/>
      <c r="U153" s="85"/>
      <c r="V153" s="85"/>
      <c r="Z153" s="77">
        <f t="shared" si="80"/>
        <v>-919.5</v>
      </c>
      <c r="AA153" s="85">
        <f t="shared" si="81"/>
        <v>1.1103102740316196E-2</v>
      </c>
      <c r="AB153" s="85">
        <f t="shared" si="82"/>
        <v>-7.6512276808770787E-3</v>
      </c>
      <c r="AC153" s="85">
        <f t="shared" si="83"/>
        <v>3.9450000622309744E-4</v>
      </c>
      <c r="AD153" s="85">
        <f t="shared" si="84"/>
        <v>-1.0708602734093098E-2</v>
      </c>
      <c r="AE153" s="85">
        <f t="shared" si="85"/>
        <v>1.1467417251662618E-4</v>
      </c>
      <c r="AF153" s="77">
        <f t="shared" si="86"/>
        <v>3.9450000622309744E-4</v>
      </c>
      <c r="AG153" s="9"/>
      <c r="AH153" s="77">
        <f t="shared" si="87"/>
        <v>8.0457276871001761E-3</v>
      </c>
      <c r="AI153" s="77">
        <f t="shared" si="88"/>
        <v>1.220624584422966</v>
      </c>
      <c r="AJ153" s="77">
        <f t="shared" si="89"/>
        <v>0.99199132502467413</v>
      </c>
      <c r="AK153" s="77">
        <f t="shared" si="90"/>
        <v>0.16203656015346701</v>
      </c>
      <c r="AL153" s="77">
        <f t="shared" si="91"/>
        <v>-2.5081214818875348</v>
      </c>
      <c r="AM153" s="77">
        <f t="shared" si="92"/>
        <v>-3.0509161408355387</v>
      </c>
      <c r="AN153" s="85">
        <f t="shared" si="95"/>
        <v>3.6268438792695137</v>
      </c>
      <c r="AO153" s="85">
        <f t="shared" si="95"/>
        <v>3.6268235559831625</v>
      </c>
      <c r="AP153" s="85">
        <f t="shared" si="95"/>
        <v>3.6267396249562598</v>
      </c>
      <c r="AQ153" s="85">
        <f t="shared" si="95"/>
        <v>3.6263930462588623</v>
      </c>
      <c r="AR153" s="85">
        <f t="shared" si="95"/>
        <v>3.62496257838791</v>
      </c>
      <c r="AS153" s="85">
        <f t="shared" si="95"/>
        <v>3.6190697677185208</v>
      </c>
      <c r="AT153" s="85">
        <f t="shared" si="95"/>
        <v>3.5949792913164136</v>
      </c>
      <c r="AU153" s="85">
        <f t="shared" si="93"/>
        <v>3.4991702469036166</v>
      </c>
    </row>
    <row r="154" spans="1:47" s="77" customFormat="1" ht="12.95" customHeight="1" x14ac:dyDescent="0.2">
      <c r="A154" s="34" t="s">
        <v>125</v>
      </c>
      <c r="B154" s="40" t="s">
        <v>191</v>
      </c>
      <c r="C154" s="35">
        <v>48980.739000000001</v>
      </c>
      <c r="D154" s="35"/>
      <c r="E154" s="85">
        <f t="shared" si="77"/>
        <v>-851.49943731647454</v>
      </c>
      <c r="F154" s="85">
        <f t="shared" si="78"/>
        <v>-851.5</v>
      </c>
      <c r="G154" s="85">
        <f t="shared" si="94"/>
        <v>2.3264999981620349E-3</v>
      </c>
      <c r="H154" s="85"/>
      <c r="I154" s="85">
        <f t="shared" ref="I154:I159" si="97">G154</f>
        <v>2.3264999981620349E-3</v>
      </c>
      <c r="J154" s="85"/>
      <c r="K154" s="85"/>
      <c r="L154" s="85"/>
      <c r="M154" s="85"/>
      <c r="N154" s="85"/>
      <c r="O154" s="85">
        <f t="shared" ca="1" si="96"/>
        <v>3.1220964985567479E-2</v>
      </c>
      <c r="P154" s="85"/>
      <c r="Q154" s="132">
        <f t="shared" si="79"/>
        <v>33962.239000000001</v>
      </c>
      <c r="S154" s="9">
        <v>0.1</v>
      </c>
      <c r="T154" s="85"/>
      <c r="U154" s="85"/>
      <c r="V154" s="85"/>
      <c r="Z154" s="77">
        <f t="shared" si="80"/>
        <v>-851.5</v>
      </c>
      <c r="AA154" s="85">
        <f t="shared" si="81"/>
        <v>1.1302196865994953E-2</v>
      </c>
      <c r="AB154" s="85">
        <f t="shared" si="82"/>
        <v>-5.9889945064709928E-3</v>
      </c>
      <c r="AC154" s="85">
        <f t="shared" si="83"/>
        <v>2.3264999981620349E-3</v>
      </c>
      <c r="AD154" s="85">
        <f t="shared" si="84"/>
        <v>-8.9756968678329184E-3</v>
      </c>
      <c r="AE154" s="85">
        <f t="shared" si="85"/>
        <v>8.0563134263225667E-6</v>
      </c>
      <c r="AF154" s="77">
        <f t="shared" si="86"/>
        <v>2.3264999981620349E-3</v>
      </c>
      <c r="AG154" s="9"/>
      <c r="AH154" s="77">
        <f t="shared" si="87"/>
        <v>8.3154945046330277E-3</v>
      </c>
      <c r="AI154" s="77">
        <f t="shared" si="88"/>
        <v>1.1582614065918992</v>
      </c>
      <c r="AJ154" s="77">
        <f t="shared" si="89"/>
        <v>0.98119937195818885</v>
      </c>
      <c r="AK154" s="77">
        <f t="shared" si="90"/>
        <v>0.22334811676333449</v>
      </c>
      <c r="AL154" s="77">
        <f t="shared" si="91"/>
        <v>-2.1872616665152811</v>
      </c>
      <c r="AM154" s="77">
        <f t="shared" si="92"/>
        <v>-1.9341859031852486</v>
      </c>
      <c r="AN154" s="85">
        <f t="shared" si="95"/>
        <v>3.8859988087035884</v>
      </c>
      <c r="AO154" s="85">
        <f t="shared" si="95"/>
        <v>3.8859879141377101</v>
      </c>
      <c r="AP154" s="85">
        <f t="shared" si="95"/>
        <v>3.885933802979745</v>
      </c>
      <c r="AQ154" s="85">
        <f t="shared" si="95"/>
        <v>3.8856650834907085</v>
      </c>
      <c r="AR154" s="85">
        <f t="shared" si="95"/>
        <v>3.8843315884115976</v>
      </c>
      <c r="AS154" s="85">
        <f t="shared" si="95"/>
        <v>3.8777382066947772</v>
      </c>
      <c r="AT154" s="85">
        <f t="shared" si="95"/>
        <v>3.8456948911750173</v>
      </c>
      <c r="AU154" s="85">
        <f t="shared" si="93"/>
        <v>3.7005356620570464</v>
      </c>
    </row>
    <row r="155" spans="1:47" s="77" customFormat="1" ht="12.95" customHeight="1" x14ac:dyDescent="0.2">
      <c r="A155" s="34" t="s">
        <v>182</v>
      </c>
      <c r="B155" s="40" t="s">
        <v>191</v>
      </c>
      <c r="C155" s="35">
        <v>49005.531999999999</v>
      </c>
      <c r="D155" s="35"/>
      <c r="E155" s="85">
        <f t="shared" si="77"/>
        <v>-845.50304245751352</v>
      </c>
      <c r="F155" s="85">
        <f t="shared" si="78"/>
        <v>-845.5</v>
      </c>
      <c r="G155" s="85">
        <f t="shared" si="94"/>
        <v>-1.2579499998537358E-2</v>
      </c>
      <c r="H155" s="85"/>
      <c r="I155" s="85">
        <f t="shared" si="97"/>
        <v>-1.2579499998537358E-2</v>
      </c>
      <c r="J155" s="85"/>
      <c r="K155" s="85"/>
      <c r="L155" s="85"/>
      <c r="M155" s="85"/>
      <c r="N155" s="85"/>
      <c r="O155" s="85">
        <f t="shared" ca="1" si="96"/>
        <v>3.1220889044814942E-2</v>
      </c>
      <c r="P155" s="85"/>
      <c r="Q155" s="132">
        <f t="shared" si="79"/>
        <v>33987.031999999999</v>
      </c>
      <c r="S155" s="9">
        <v>0.1</v>
      </c>
      <c r="T155" s="85"/>
      <c r="U155" s="85"/>
      <c r="V155" s="85"/>
      <c r="Z155" s="77">
        <f t="shared" si="80"/>
        <v>-845.5</v>
      </c>
      <c r="AA155" s="85">
        <f t="shared" si="81"/>
        <v>1.1293224857249581E-2</v>
      </c>
      <c r="AB155" s="85">
        <f t="shared" si="82"/>
        <v>-2.0892262356996961E-2</v>
      </c>
      <c r="AC155" s="85">
        <f t="shared" si="83"/>
        <v>-1.2579499998537358E-2</v>
      </c>
      <c r="AD155" s="85">
        <f t="shared" si="84"/>
        <v>-2.3872724855786939E-2</v>
      </c>
      <c r="AE155" s="85">
        <f t="shared" si="85"/>
        <v>5.6990699204010752E-5</v>
      </c>
      <c r="AF155" s="77">
        <f t="shared" si="86"/>
        <v>-1.2579499998537358E-2</v>
      </c>
      <c r="AG155" s="9"/>
      <c r="AH155" s="77">
        <f t="shared" si="87"/>
        <v>8.3127623584596053E-3</v>
      </c>
      <c r="AI155" s="77">
        <f t="shared" si="88"/>
        <v>1.1522531854746072</v>
      </c>
      <c r="AJ155" s="77">
        <f t="shared" si="89"/>
        <v>0.97570771708066761</v>
      </c>
      <c r="AK155" s="77">
        <f t="shared" si="90"/>
        <v>0.22748631077717499</v>
      </c>
      <c r="AL155" s="77">
        <f t="shared" si="91"/>
        <v>-2.1606094630035315</v>
      </c>
      <c r="AM155" s="77">
        <f t="shared" si="92"/>
        <v>-1.8725898555125908</v>
      </c>
      <c r="AN155" s="85">
        <f t="shared" si="95"/>
        <v>3.9081878723376304</v>
      </c>
      <c r="AO155" s="85">
        <f t="shared" si="95"/>
        <v>3.9081779181455345</v>
      </c>
      <c r="AP155" s="85">
        <f t="shared" si="95"/>
        <v>3.9081274333020346</v>
      </c>
      <c r="AQ155" s="85">
        <f t="shared" si="95"/>
        <v>3.9078714262494234</v>
      </c>
      <c r="AR155" s="85">
        <f t="shared" si="95"/>
        <v>3.9065741919651016</v>
      </c>
      <c r="AS155" s="85">
        <f t="shared" si="95"/>
        <v>3.9000255023676309</v>
      </c>
      <c r="AT155" s="85">
        <f t="shared" si="95"/>
        <v>3.867562740268272</v>
      </c>
      <c r="AU155" s="85">
        <f t="shared" si="93"/>
        <v>3.7183031986882313</v>
      </c>
    </row>
    <row r="156" spans="1:47" s="77" customFormat="1" ht="12.95" customHeight="1" x14ac:dyDescent="0.2">
      <c r="A156" s="35" t="s">
        <v>217</v>
      </c>
      <c r="B156" s="40"/>
      <c r="C156" s="35">
        <v>49005.536</v>
      </c>
      <c r="D156" s="35" t="s">
        <v>218</v>
      </c>
      <c r="E156" s="85">
        <f t="shared" si="77"/>
        <v>-845.50207502398632</v>
      </c>
      <c r="F156" s="85">
        <f t="shared" si="78"/>
        <v>-845.5</v>
      </c>
      <c r="G156" s="85">
        <f t="shared" si="94"/>
        <v>-8.5794999977224506E-3</v>
      </c>
      <c r="H156" s="85"/>
      <c r="I156" s="85">
        <f t="shared" si="97"/>
        <v>-8.5794999977224506E-3</v>
      </c>
      <c r="J156" s="85"/>
      <c r="L156" s="85"/>
      <c r="M156" s="85"/>
      <c r="O156" s="85">
        <f t="shared" ca="1" si="96"/>
        <v>3.1220889044814942E-2</v>
      </c>
      <c r="P156" s="85"/>
      <c r="Q156" s="132">
        <f t="shared" si="79"/>
        <v>33987.036</v>
      </c>
      <c r="S156" s="9">
        <v>0.1</v>
      </c>
      <c r="T156" s="85"/>
      <c r="V156" s="85"/>
      <c r="Z156" s="77">
        <f t="shared" si="80"/>
        <v>-845.5</v>
      </c>
      <c r="AA156" s="85">
        <f t="shared" si="81"/>
        <v>1.1293224857249581E-2</v>
      </c>
      <c r="AB156" s="85">
        <f t="shared" si="82"/>
        <v>-1.6892262356182054E-2</v>
      </c>
      <c r="AC156" s="85">
        <f t="shared" si="83"/>
        <v>-8.5794999977224506E-3</v>
      </c>
      <c r="AD156" s="85">
        <f t="shared" si="84"/>
        <v>-1.9872724854972032E-2</v>
      </c>
      <c r="AE156" s="85">
        <f t="shared" si="85"/>
        <v>3.9492519316142322E-5</v>
      </c>
      <c r="AF156" s="77">
        <f t="shared" si="86"/>
        <v>-8.5794999977224506E-3</v>
      </c>
      <c r="AG156" s="9"/>
      <c r="AH156" s="77">
        <f t="shared" si="87"/>
        <v>8.3127623584596053E-3</v>
      </c>
      <c r="AI156" s="77">
        <f t="shared" si="88"/>
        <v>1.1522531854746072</v>
      </c>
      <c r="AJ156" s="77">
        <f t="shared" si="89"/>
        <v>0.97570771708066761</v>
      </c>
      <c r="AK156" s="77">
        <f t="shared" si="90"/>
        <v>0.22748631077717499</v>
      </c>
      <c r="AL156" s="77">
        <f t="shared" si="91"/>
        <v>-2.1606094630035315</v>
      </c>
      <c r="AM156" s="77">
        <f t="shared" si="92"/>
        <v>-1.8725898555125908</v>
      </c>
      <c r="AN156" s="85">
        <f t="shared" si="95"/>
        <v>3.9081878723376304</v>
      </c>
      <c r="AO156" s="85">
        <f t="shared" si="95"/>
        <v>3.9081779181455345</v>
      </c>
      <c r="AP156" s="85">
        <f t="shared" si="95"/>
        <v>3.9081274333020346</v>
      </c>
      <c r="AQ156" s="85">
        <f t="shared" si="95"/>
        <v>3.9078714262494234</v>
      </c>
      <c r="AR156" s="85">
        <f t="shared" si="95"/>
        <v>3.9065741919651016</v>
      </c>
      <c r="AS156" s="85">
        <f t="shared" si="95"/>
        <v>3.9000255023676309</v>
      </c>
      <c r="AT156" s="85">
        <f t="shared" si="95"/>
        <v>3.867562740268272</v>
      </c>
      <c r="AU156" s="85">
        <f t="shared" si="93"/>
        <v>3.7183031986882313</v>
      </c>
    </row>
    <row r="157" spans="1:47" s="77" customFormat="1" ht="12.95" customHeight="1" x14ac:dyDescent="0.2">
      <c r="A157" s="34" t="s">
        <v>125</v>
      </c>
      <c r="B157" s="40"/>
      <c r="C157" s="35">
        <v>49007.618999999999</v>
      </c>
      <c r="D157" s="35"/>
      <c r="E157" s="85">
        <f t="shared" si="77"/>
        <v>-844.99828401478169</v>
      </c>
      <c r="F157" s="85">
        <f t="shared" si="78"/>
        <v>-845</v>
      </c>
      <c r="G157" s="85">
        <f t="shared" si="94"/>
        <v>7.0950000008451752E-3</v>
      </c>
      <c r="H157" s="85"/>
      <c r="I157" s="85">
        <f t="shared" si="97"/>
        <v>7.0950000008451752E-3</v>
      </c>
      <c r="J157" s="85"/>
      <c r="K157" s="85"/>
      <c r="L157" s="85"/>
      <c r="M157" s="85"/>
      <c r="N157" s="85"/>
      <c r="O157" s="85">
        <f t="shared" ca="1" si="96"/>
        <v>3.1220882716418895E-2</v>
      </c>
      <c r="P157" s="85"/>
      <c r="Q157" s="132">
        <f t="shared" si="79"/>
        <v>33989.118999999999</v>
      </c>
      <c r="S157" s="9">
        <v>0.1</v>
      </c>
      <c r="T157" s="85"/>
      <c r="U157" s="85"/>
      <c r="V157" s="85"/>
      <c r="Z157" s="77">
        <f t="shared" si="80"/>
        <v>-845</v>
      </c>
      <c r="AA157" s="85">
        <f t="shared" si="81"/>
        <v>1.1292293593047762E-2</v>
      </c>
      <c r="AB157" s="85">
        <f t="shared" si="82"/>
        <v>-1.2173511115090695E-3</v>
      </c>
      <c r="AC157" s="85">
        <f t="shared" si="83"/>
        <v>7.0950000008451752E-3</v>
      </c>
      <c r="AD157" s="85">
        <f t="shared" si="84"/>
        <v>-4.1972935922025868E-3</v>
      </c>
      <c r="AE157" s="85">
        <f t="shared" si="85"/>
        <v>1.7617273499144896E-6</v>
      </c>
      <c r="AF157" s="77">
        <f t="shared" si="86"/>
        <v>7.0950000008451752E-3</v>
      </c>
      <c r="AG157" s="9"/>
      <c r="AH157" s="77">
        <f t="shared" si="87"/>
        <v>8.3123511123542448E-3</v>
      </c>
      <c r="AI157" s="77">
        <f t="shared" si="88"/>
        <v>1.1517504119451349</v>
      </c>
      <c r="AJ157" s="77">
        <f t="shared" si="89"/>
        <v>0.97522150870273172</v>
      </c>
      <c r="AK157" s="77">
        <f t="shared" si="90"/>
        <v>0.22782200629582822</v>
      </c>
      <c r="AL157" s="77">
        <f t="shared" si="91"/>
        <v>-2.1584009668866599</v>
      </c>
      <c r="AM157" s="77">
        <f t="shared" si="92"/>
        <v>-1.8676237261617052</v>
      </c>
      <c r="AN157" s="85">
        <f t="shared" si="95"/>
        <v>3.9100317432680227</v>
      </c>
      <c r="AO157" s="85">
        <f t="shared" si="95"/>
        <v>3.9100218662682016</v>
      </c>
      <c r="AP157" s="85">
        <f t="shared" si="95"/>
        <v>3.9099716837177323</v>
      </c>
      <c r="AQ157" s="85">
        <f t="shared" si="95"/>
        <v>3.9097167563945621</v>
      </c>
      <c r="AR157" s="85">
        <f t="shared" si="95"/>
        <v>3.9084226937375233</v>
      </c>
      <c r="AS157" s="85">
        <f t="shared" si="95"/>
        <v>3.9018784530375958</v>
      </c>
      <c r="AT157" s="85">
        <f t="shared" si="95"/>
        <v>3.8693829519272023</v>
      </c>
      <c r="AU157" s="85">
        <f t="shared" si="93"/>
        <v>3.7197838267408301</v>
      </c>
    </row>
    <row r="158" spans="1:47" s="77" customFormat="1" ht="12.95" customHeight="1" x14ac:dyDescent="0.2">
      <c r="A158" s="34" t="s">
        <v>182</v>
      </c>
      <c r="B158" s="40"/>
      <c r="C158" s="35">
        <v>49061.368000000002</v>
      </c>
      <c r="D158" s="35"/>
      <c r="E158" s="85">
        <f t="shared" si="77"/>
        <v>-831.99863785359344</v>
      </c>
      <c r="F158" s="85">
        <f t="shared" si="78"/>
        <v>-832</v>
      </c>
      <c r="G158" s="85">
        <f t="shared" si="94"/>
        <v>5.6320000003324822E-3</v>
      </c>
      <c r="H158" s="85"/>
      <c r="I158" s="85">
        <f t="shared" si="97"/>
        <v>5.6320000003324822E-3</v>
      </c>
      <c r="J158" s="85"/>
      <c r="K158" s="85"/>
      <c r="L158" s="85"/>
      <c r="M158" s="85"/>
      <c r="N158" s="85"/>
      <c r="O158" s="85">
        <f t="shared" ca="1" si="96"/>
        <v>3.1220718178121731E-2</v>
      </c>
      <c r="P158" s="85"/>
      <c r="Q158" s="132">
        <f t="shared" si="79"/>
        <v>34042.868000000002</v>
      </c>
      <c r="S158" s="9">
        <v>0.1</v>
      </c>
      <c r="T158" s="85"/>
      <c r="U158" s="85"/>
      <c r="V158" s="85"/>
      <c r="Z158" s="77">
        <f t="shared" si="80"/>
        <v>-832</v>
      </c>
      <c r="AA158" s="85">
        <f t="shared" si="81"/>
        <v>1.1258343785738614E-2</v>
      </c>
      <c r="AB158" s="85">
        <f t="shared" si="82"/>
        <v>-2.6599233708555128E-3</v>
      </c>
      <c r="AC158" s="85">
        <f t="shared" si="83"/>
        <v>5.6320000003324822E-3</v>
      </c>
      <c r="AD158" s="85">
        <f t="shared" si="84"/>
        <v>-5.6263437854061314E-3</v>
      </c>
      <c r="AE158" s="85">
        <f t="shared" si="85"/>
        <v>3.16557443915782E-6</v>
      </c>
      <c r="AF158" s="77">
        <f t="shared" si="86"/>
        <v>5.6320000003324822E-3</v>
      </c>
      <c r="AG158" s="9"/>
      <c r="AH158" s="77">
        <f t="shared" si="87"/>
        <v>8.2919233711879949E-3</v>
      </c>
      <c r="AI158" s="77">
        <f t="shared" si="88"/>
        <v>1.1385856662844738</v>
      </c>
      <c r="AJ158" s="77">
        <f t="shared" si="89"/>
        <v>0.96110521308284957</v>
      </c>
      <c r="AK158" s="77">
        <f t="shared" si="90"/>
        <v>0.23606157497285124</v>
      </c>
      <c r="AL158" s="77">
        <f t="shared" si="91"/>
        <v>-2.1016573629234578</v>
      </c>
      <c r="AM158" s="77">
        <f t="shared" si="92"/>
        <v>-1.7466673205353678</v>
      </c>
      <c r="AN158" s="85">
        <f t="shared" si="95"/>
        <v>3.9576885298361804</v>
      </c>
      <c r="AO158" s="85">
        <f t="shared" si="95"/>
        <v>3.9576805780816087</v>
      </c>
      <c r="AP158" s="85">
        <f t="shared" si="95"/>
        <v>3.9576381763759669</v>
      </c>
      <c r="AQ158" s="85">
        <f t="shared" si="95"/>
        <v>3.9574121070144956</v>
      </c>
      <c r="AR158" s="85">
        <f t="shared" si="95"/>
        <v>3.9562077086552021</v>
      </c>
      <c r="AS158" s="85">
        <f t="shared" si="95"/>
        <v>3.9498169080514653</v>
      </c>
      <c r="AT158" s="85">
        <f t="shared" si="95"/>
        <v>3.916591178436887</v>
      </c>
      <c r="AU158" s="85">
        <f t="shared" si="93"/>
        <v>3.7582801561083978</v>
      </c>
    </row>
    <row r="159" spans="1:47" s="77" customFormat="1" ht="12.95" customHeight="1" x14ac:dyDescent="0.2">
      <c r="A159" s="35" t="s">
        <v>217</v>
      </c>
      <c r="B159" s="40"/>
      <c r="C159" s="35">
        <v>49061.368000000002</v>
      </c>
      <c r="D159" s="35" t="s">
        <v>218</v>
      </c>
      <c r="E159" s="85">
        <f t="shared" si="77"/>
        <v>-831.99863785359344</v>
      </c>
      <c r="F159" s="85">
        <f t="shared" si="78"/>
        <v>-832</v>
      </c>
      <c r="G159" s="85">
        <f t="shared" si="94"/>
        <v>5.6320000003324822E-3</v>
      </c>
      <c r="H159" s="85"/>
      <c r="I159" s="85">
        <f t="shared" si="97"/>
        <v>5.6320000003324822E-3</v>
      </c>
      <c r="J159" s="85"/>
      <c r="L159" s="85"/>
      <c r="M159" s="85"/>
      <c r="O159" s="85">
        <f t="shared" ca="1" si="96"/>
        <v>3.1220718178121731E-2</v>
      </c>
      <c r="P159" s="85"/>
      <c r="Q159" s="132">
        <f t="shared" si="79"/>
        <v>34042.868000000002</v>
      </c>
      <c r="S159" s="9">
        <v>0.1</v>
      </c>
      <c r="T159" s="85"/>
      <c r="V159" s="85"/>
      <c r="Z159" s="77">
        <f t="shared" si="80"/>
        <v>-832</v>
      </c>
      <c r="AA159" s="85">
        <f t="shared" si="81"/>
        <v>1.1258343785738614E-2</v>
      </c>
      <c r="AB159" s="85">
        <f t="shared" si="82"/>
        <v>-2.6599233708555128E-3</v>
      </c>
      <c r="AC159" s="85">
        <f t="shared" si="83"/>
        <v>5.6320000003324822E-3</v>
      </c>
      <c r="AD159" s="85">
        <f t="shared" si="84"/>
        <v>-5.6263437854061314E-3</v>
      </c>
      <c r="AE159" s="85">
        <f t="shared" si="85"/>
        <v>3.16557443915782E-6</v>
      </c>
      <c r="AF159" s="77">
        <f t="shared" si="86"/>
        <v>5.6320000003324822E-3</v>
      </c>
      <c r="AG159" s="9"/>
      <c r="AH159" s="77">
        <f t="shared" si="87"/>
        <v>8.2919233711879949E-3</v>
      </c>
      <c r="AI159" s="77">
        <f t="shared" si="88"/>
        <v>1.1385856662844738</v>
      </c>
      <c r="AJ159" s="77">
        <f t="shared" si="89"/>
        <v>0.96110521308284957</v>
      </c>
      <c r="AK159" s="77">
        <f t="shared" si="90"/>
        <v>0.23606157497285124</v>
      </c>
      <c r="AL159" s="77">
        <f t="shared" si="91"/>
        <v>-2.1016573629234578</v>
      </c>
      <c r="AM159" s="77">
        <f t="shared" si="92"/>
        <v>-1.7466673205353678</v>
      </c>
      <c r="AN159" s="85">
        <f t="shared" si="95"/>
        <v>3.9576885298361804</v>
      </c>
      <c r="AO159" s="85">
        <f t="shared" si="95"/>
        <v>3.9576805780816087</v>
      </c>
      <c r="AP159" s="85">
        <f t="shared" si="95"/>
        <v>3.9576381763759669</v>
      </c>
      <c r="AQ159" s="85">
        <f t="shared" si="95"/>
        <v>3.9574121070144956</v>
      </c>
      <c r="AR159" s="85">
        <f t="shared" si="95"/>
        <v>3.9562077086552021</v>
      </c>
      <c r="AS159" s="85">
        <f t="shared" si="95"/>
        <v>3.9498169080514653</v>
      </c>
      <c r="AT159" s="85">
        <f t="shared" si="95"/>
        <v>3.916591178436887</v>
      </c>
      <c r="AU159" s="85">
        <f t="shared" si="93"/>
        <v>3.7582801561083978</v>
      </c>
    </row>
    <row r="160" spans="1:47" s="77" customFormat="1" ht="12.95" customHeight="1" x14ac:dyDescent="0.2">
      <c r="A160" s="34" t="s">
        <v>203</v>
      </c>
      <c r="B160" s="40"/>
      <c r="C160" s="35">
        <v>49183.616000000002</v>
      </c>
      <c r="D160" s="35"/>
      <c r="E160" s="85">
        <f t="shared" si="77"/>
        <v>-802.43193440026698</v>
      </c>
      <c r="F160" s="85">
        <f t="shared" si="78"/>
        <v>-802.5</v>
      </c>
      <c r="G160" s="85"/>
      <c r="H160" s="85"/>
      <c r="I160" s="85"/>
      <c r="J160" s="85"/>
      <c r="L160" s="85"/>
      <c r="M160" s="85"/>
      <c r="N160" s="85"/>
      <c r="O160" s="85">
        <f t="shared" ca="1" si="96"/>
        <v>3.1220344802755085E-2</v>
      </c>
      <c r="P160" s="85"/>
      <c r="Q160" s="132">
        <f t="shared" si="79"/>
        <v>34165.116000000002</v>
      </c>
      <c r="S160" s="9"/>
      <c r="T160" s="85"/>
      <c r="U160" s="119">
        <v>0.21558750000258442</v>
      </c>
      <c r="V160" s="85"/>
      <c r="Z160" s="77">
        <f t="shared" si="80"/>
        <v>-802.5</v>
      </c>
      <c r="AA160" s="85">
        <f t="shared" si="81"/>
        <v>1.1114687746113128E-2</v>
      </c>
      <c r="AB160" s="85">
        <f t="shared" si="82"/>
        <v>-9999</v>
      </c>
      <c r="AC160" s="85">
        <f t="shared" si="83"/>
        <v>0</v>
      </c>
      <c r="AD160" s="85">
        <f t="shared" si="84"/>
        <v>-9999</v>
      </c>
      <c r="AE160" s="85">
        <f t="shared" si="85"/>
        <v>0</v>
      </c>
      <c r="AF160" s="77">
        <f t="shared" si="86"/>
        <v>-9999</v>
      </c>
      <c r="AG160" s="9"/>
      <c r="AH160" s="77">
        <f t="shared" si="87"/>
        <v>8.1789634191338102E-3</v>
      </c>
      <c r="AI160" s="77">
        <f t="shared" si="88"/>
        <v>1.108340671397436</v>
      </c>
      <c r="AJ160" s="77">
        <f t="shared" si="89"/>
        <v>0.91959140787397275</v>
      </c>
      <c r="AK160" s="77">
        <f t="shared" si="90"/>
        <v>0.25138288127739994</v>
      </c>
      <c r="AL160" s="77">
        <f t="shared" si="91"/>
        <v>-1.9777200820365251</v>
      </c>
      <c r="AM160" s="77">
        <f t="shared" si="92"/>
        <v>-1.5198968275430496</v>
      </c>
      <c r="AN160" s="85">
        <f t="shared" si="95"/>
        <v>4.0637836081304464</v>
      </c>
      <c r="AO160" s="85">
        <f t="shared" si="95"/>
        <v>4.063779245278031</v>
      </c>
      <c r="AP160" s="85">
        <f t="shared" si="95"/>
        <v>4.0637528614221505</v>
      </c>
      <c r="AQ160" s="85">
        <f t="shared" si="95"/>
        <v>4.0635933276047549</v>
      </c>
      <c r="AR160" s="85">
        <f t="shared" si="95"/>
        <v>4.0626293971852743</v>
      </c>
      <c r="AS160" s="85">
        <f t="shared" si="95"/>
        <v>4.0568309533945515</v>
      </c>
      <c r="AT160" s="85">
        <f t="shared" si="95"/>
        <v>4.0228277212537771</v>
      </c>
      <c r="AU160" s="85">
        <f t="shared" si="93"/>
        <v>3.8456372112117241</v>
      </c>
    </row>
    <row r="161" spans="1:48" s="77" customFormat="1" ht="12.95" customHeight="1" x14ac:dyDescent="0.2">
      <c r="A161" s="34" t="s">
        <v>184</v>
      </c>
      <c r="B161" s="40" t="s">
        <v>191</v>
      </c>
      <c r="C161" s="35">
        <v>49278.428999999996</v>
      </c>
      <c r="D161" s="35">
        <v>5.0000000000000001E-3</v>
      </c>
      <c r="E161" s="85">
        <f t="shared" si="77"/>
        <v>-779.50061565051158</v>
      </c>
      <c r="F161" s="85">
        <f t="shared" si="78"/>
        <v>-779.5</v>
      </c>
      <c r="G161" s="85">
        <f t="shared" ref="G161:G171" si="98">+C161-(C$7+F161*C$8)</f>
        <v>-2.5455000068177469E-3</v>
      </c>
      <c r="H161" s="85"/>
      <c r="I161" s="85">
        <f>G161</f>
        <v>-2.5455000068177469E-3</v>
      </c>
      <c r="J161" s="85"/>
      <c r="K161" s="85"/>
      <c r="L161" s="85"/>
      <c r="M161" s="85"/>
      <c r="N161" s="85"/>
      <c r="O161" s="85">
        <f t="shared" ca="1" si="96"/>
        <v>3.122005369653702E-2</v>
      </c>
      <c r="P161" s="85"/>
      <c r="Q161" s="132">
        <f t="shared" si="79"/>
        <v>34259.928999999996</v>
      </c>
      <c r="S161" s="9">
        <v>0.1</v>
      </c>
      <c r="T161" s="85"/>
      <c r="U161" s="85"/>
      <c r="V161" s="85"/>
      <c r="Z161" s="77">
        <f t="shared" si="80"/>
        <v>-779.5</v>
      </c>
      <c r="AA161" s="85">
        <f t="shared" si="81"/>
        <v>1.0943054206374666E-2</v>
      </c>
      <c r="AB161" s="85">
        <f t="shared" si="82"/>
        <v>-1.057677340757947E-2</v>
      </c>
      <c r="AC161" s="85">
        <f t="shared" si="83"/>
        <v>-2.5455000068177469E-3</v>
      </c>
      <c r="AD161" s="85">
        <f t="shared" si="84"/>
        <v>-1.3488554213192413E-2</v>
      </c>
      <c r="AE161" s="85">
        <f t="shared" si="85"/>
        <v>1.8194109476223082E-5</v>
      </c>
      <c r="AF161" s="77">
        <f t="shared" si="86"/>
        <v>-2.5455000068177469E-3</v>
      </c>
      <c r="AG161" s="9"/>
      <c r="AH161" s="77">
        <f t="shared" si="87"/>
        <v>8.0312734007617227E-3</v>
      </c>
      <c r="AI161" s="77">
        <f t="shared" si="88"/>
        <v>1.0847755117861835</v>
      </c>
      <c r="AJ161" s="77">
        <f t="shared" si="89"/>
        <v>0.87958619360096946</v>
      </c>
      <c r="AK161" s="77">
        <f t="shared" si="90"/>
        <v>0.26027709595653103</v>
      </c>
      <c r="AL161" s="77">
        <f t="shared" si="91"/>
        <v>-1.8856725511077179</v>
      </c>
      <c r="AM161" s="77">
        <f t="shared" si="92"/>
        <v>-1.3774200254669111</v>
      </c>
      <c r="AN161" s="85">
        <f t="shared" ref="AN161:AT170" si="99">$AU161+$AB$7*SIN(AO161)</f>
        <v>4.144517752403436</v>
      </c>
      <c r="AO161" s="85">
        <f t="shared" si="99"/>
        <v>4.1445153192121396</v>
      </c>
      <c r="AP161" s="85">
        <f t="shared" si="99"/>
        <v>4.1444987925147814</v>
      </c>
      <c r="AQ161" s="85">
        <f t="shared" si="99"/>
        <v>4.144386551374672</v>
      </c>
      <c r="AR161" s="85">
        <f t="shared" si="99"/>
        <v>4.143624786786531</v>
      </c>
      <c r="AS161" s="85">
        <f t="shared" si="99"/>
        <v>4.1384785728763278</v>
      </c>
      <c r="AT161" s="85">
        <f t="shared" si="99"/>
        <v>4.1047256885422163</v>
      </c>
      <c r="AU161" s="85">
        <f t="shared" si="93"/>
        <v>3.9137461016312662</v>
      </c>
    </row>
    <row r="162" spans="1:48" s="77" customFormat="1" ht="12.95" customHeight="1" x14ac:dyDescent="0.2">
      <c r="A162" s="34" t="s">
        <v>185</v>
      </c>
      <c r="B162" s="40"/>
      <c r="C162" s="35">
        <v>49280.498699999996</v>
      </c>
      <c r="D162" s="35"/>
      <c r="E162" s="85">
        <f t="shared" si="77"/>
        <v>-779.00004135778408</v>
      </c>
      <c r="F162" s="85">
        <f t="shared" si="78"/>
        <v>-779</v>
      </c>
      <c r="G162" s="85">
        <f t="shared" si="98"/>
        <v>-1.7100000695791095E-4</v>
      </c>
      <c r="H162" s="85"/>
      <c r="I162" s="85"/>
      <c r="J162" s="85">
        <f>G162</f>
        <v>-1.7100000695791095E-4</v>
      </c>
      <c r="L162" s="85"/>
      <c r="M162" s="85"/>
      <c r="N162" s="85"/>
      <c r="O162" s="85">
        <f t="shared" ca="1" si="96"/>
        <v>3.1220047368140977E-2</v>
      </c>
      <c r="P162" s="85"/>
      <c r="Q162" s="132">
        <f t="shared" si="79"/>
        <v>34261.998699999996</v>
      </c>
      <c r="S162" s="9">
        <v>1</v>
      </c>
      <c r="T162" s="85"/>
      <c r="U162" s="85"/>
      <c r="V162" s="85"/>
      <c r="Z162" s="77">
        <f t="shared" si="80"/>
        <v>-779</v>
      </c>
      <c r="AA162" s="85">
        <f t="shared" si="81"/>
        <v>1.0938779521834313E-2</v>
      </c>
      <c r="AB162" s="85">
        <f t="shared" si="82"/>
        <v>-8.1985193413435936E-3</v>
      </c>
      <c r="AC162" s="85">
        <f t="shared" si="83"/>
        <v>-1.7100000695791095E-4</v>
      </c>
      <c r="AD162" s="85">
        <f t="shared" si="84"/>
        <v>-1.1109779528792224E-2</v>
      </c>
      <c r="AE162" s="85">
        <f t="shared" si="85"/>
        <v>1.2342720117837077E-4</v>
      </c>
      <c r="AF162" s="77">
        <f t="shared" si="86"/>
        <v>-1.7100000695791095E-4</v>
      </c>
      <c r="AG162" s="9"/>
      <c r="AH162" s="77">
        <f t="shared" si="87"/>
        <v>8.0275193343856827E-3</v>
      </c>
      <c r="AI162" s="77">
        <f t="shared" si="88"/>
        <v>1.084265903662005</v>
      </c>
      <c r="AJ162" s="77">
        <f t="shared" si="89"/>
        <v>0.87865333384791766</v>
      </c>
      <c r="AK162" s="77">
        <f t="shared" si="90"/>
        <v>0.26044253024074282</v>
      </c>
      <c r="AL162" s="77">
        <f t="shared" si="91"/>
        <v>-1.883715229217614</v>
      </c>
      <c r="AM162" s="77">
        <f t="shared" si="92"/>
        <v>-1.3745883811134758</v>
      </c>
      <c r="AN162" s="85">
        <f t="shared" si="99"/>
        <v>4.1462535994410628</v>
      </c>
      <c r="AO162" s="85">
        <f t="shared" si="99"/>
        <v>4.1462511999570024</v>
      </c>
      <c r="AP162" s="85">
        <f t="shared" si="99"/>
        <v>4.1462348577132975</v>
      </c>
      <c r="AQ162" s="85">
        <f t="shared" si="99"/>
        <v>4.1461235662402816</v>
      </c>
      <c r="AR162" s="85">
        <f t="shared" si="99"/>
        <v>4.1453661833466313</v>
      </c>
      <c r="AS162" s="85">
        <f t="shared" si="99"/>
        <v>4.1402356025106508</v>
      </c>
      <c r="AT162" s="85">
        <f t="shared" si="99"/>
        <v>4.1064964682833143</v>
      </c>
      <c r="AU162" s="85">
        <f t="shared" si="93"/>
        <v>3.915226729683865</v>
      </c>
    </row>
    <row r="163" spans="1:48" s="77" customFormat="1" ht="12.95" customHeight="1" x14ac:dyDescent="0.2">
      <c r="A163" s="34" t="s">
        <v>186</v>
      </c>
      <c r="B163" s="40"/>
      <c r="C163" s="35">
        <v>49309.440799999997</v>
      </c>
      <c r="D163" s="35"/>
      <c r="E163" s="85">
        <f t="shared" si="77"/>
        <v>-772.00015188706459</v>
      </c>
      <c r="F163" s="85">
        <f t="shared" si="78"/>
        <v>-772</v>
      </c>
      <c r="G163" s="85">
        <f t="shared" si="98"/>
        <v>-6.2800000159768388E-4</v>
      </c>
      <c r="H163" s="85"/>
      <c r="J163" s="85">
        <f>G163</f>
        <v>-6.2800000159768388E-4</v>
      </c>
      <c r="K163" s="85"/>
      <c r="L163" s="85"/>
      <c r="M163" s="85"/>
      <c r="N163" s="85"/>
      <c r="O163" s="85">
        <f t="shared" ca="1" si="96"/>
        <v>3.121995877059635E-2</v>
      </c>
      <c r="P163" s="85"/>
      <c r="Q163" s="132">
        <f t="shared" si="79"/>
        <v>34290.940799999997</v>
      </c>
      <c r="S163" s="9">
        <v>1</v>
      </c>
      <c r="T163" s="85"/>
      <c r="U163" s="85"/>
      <c r="V163" s="85"/>
      <c r="Z163" s="77">
        <f t="shared" si="80"/>
        <v>-772</v>
      </c>
      <c r="AA163" s="85">
        <f t="shared" si="81"/>
        <v>1.0876601121517079E-2</v>
      </c>
      <c r="AB163" s="85">
        <f t="shared" si="82"/>
        <v>-8.600630067293228E-3</v>
      </c>
      <c r="AC163" s="85">
        <f t="shared" si="83"/>
        <v>-6.2800000159768388E-4</v>
      </c>
      <c r="AD163" s="85">
        <f t="shared" si="84"/>
        <v>-1.1504601123114763E-2</v>
      </c>
      <c r="AE163" s="85">
        <f t="shared" si="85"/>
        <v>1.3235584700197346E-4</v>
      </c>
      <c r="AF163" s="77">
        <f t="shared" si="86"/>
        <v>-6.2800000159768388E-4</v>
      </c>
      <c r="AG163" s="9"/>
      <c r="AH163" s="77">
        <f t="shared" si="87"/>
        <v>7.9726300656955441E-3</v>
      </c>
      <c r="AI163" s="77">
        <f t="shared" si="88"/>
        <v>1.0771489204209876</v>
      </c>
      <c r="AJ163" s="77">
        <f t="shared" si="89"/>
        <v>0.86533794690241528</v>
      </c>
      <c r="AK163" s="77">
        <f t="shared" si="90"/>
        <v>0.2626387217377717</v>
      </c>
      <c r="AL163" s="77">
        <f t="shared" si="91"/>
        <v>-1.8565051386348554</v>
      </c>
      <c r="AM163" s="77">
        <f t="shared" si="92"/>
        <v>-1.3359960422212185</v>
      </c>
      <c r="AN163" s="85">
        <f t="shared" si="99"/>
        <v>4.1704699378450201</v>
      </c>
      <c r="AO163" s="85">
        <f t="shared" si="99"/>
        <v>4.1704679759595686</v>
      </c>
      <c r="AP163" s="85">
        <f t="shared" si="99"/>
        <v>4.1704540805632169</v>
      </c>
      <c r="AQ163" s="85">
        <f t="shared" si="99"/>
        <v>4.1703556731696558</v>
      </c>
      <c r="AR163" s="85">
        <f t="shared" si="99"/>
        <v>4.1696592102469037</v>
      </c>
      <c r="AS163" s="85">
        <f t="shared" si="99"/>
        <v>4.1647528848535913</v>
      </c>
      <c r="AT163" s="85">
        <f t="shared" si="99"/>
        <v>4.1312430690726796</v>
      </c>
      <c r="AU163" s="85">
        <f t="shared" si="93"/>
        <v>3.9359555224202478</v>
      </c>
    </row>
    <row r="164" spans="1:48" s="77" customFormat="1" ht="12.95" customHeight="1" x14ac:dyDescent="0.2">
      <c r="A164" s="34" t="s">
        <v>187</v>
      </c>
      <c r="B164" s="40"/>
      <c r="C164" s="35">
        <v>49706.3649</v>
      </c>
      <c r="D164" s="35"/>
      <c r="E164" s="85">
        <f t="shared" si="77"/>
        <v>-676.0007313797463</v>
      </c>
      <c r="F164" s="85">
        <f t="shared" si="78"/>
        <v>-676</v>
      </c>
      <c r="G164" s="85">
        <f t="shared" si="98"/>
        <v>-3.0239999978221022E-3</v>
      </c>
      <c r="H164" s="85"/>
      <c r="J164" s="85">
        <f>G164</f>
        <v>-3.0239999978221022E-3</v>
      </c>
      <c r="K164" s="85"/>
      <c r="L164" s="85"/>
      <c r="M164" s="85"/>
      <c r="N164" s="85"/>
      <c r="O164" s="85">
        <f t="shared" ca="1" si="96"/>
        <v>3.1218743718555739E-2</v>
      </c>
      <c r="P164" s="85"/>
      <c r="Q164" s="132">
        <f t="shared" si="79"/>
        <v>34687.8649</v>
      </c>
      <c r="S164" s="9">
        <v>1</v>
      </c>
      <c r="T164" s="85"/>
      <c r="U164" s="85"/>
      <c r="V164" s="85"/>
      <c r="Z164" s="77">
        <f t="shared" si="80"/>
        <v>-676</v>
      </c>
      <c r="AA164" s="85">
        <f t="shared" si="81"/>
        <v>9.6445821365784522E-3</v>
      </c>
      <c r="AB164" s="85">
        <f t="shared" si="82"/>
        <v>-9.8646662133970962E-3</v>
      </c>
      <c r="AC164" s="85">
        <f t="shared" si="83"/>
        <v>-3.0239999978221022E-3</v>
      </c>
      <c r="AD164" s="85">
        <f t="shared" si="84"/>
        <v>-1.2668582134400554E-2</v>
      </c>
      <c r="AE164" s="85">
        <f t="shared" si="85"/>
        <v>1.6049297329605289E-4</v>
      </c>
      <c r="AF164" s="77">
        <f t="shared" si="86"/>
        <v>-3.0239999978221022E-3</v>
      </c>
      <c r="AG164" s="9"/>
      <c r="AH164" s="77">
        <f t="shared" si="87"/>
        <v>6.8406662155749949E-3</v>
      </c>
      <c r="AI164" s="77">
        <f t="shared" si="88"/>
        <v>0.9853342158641909</v>
      </c>
      <c r="AJ164" s="77">
        <f t="shared" si="89"/>
        <v>0.64918562650033385</v>
      </c>
      <c r="AK164" s="77">
        <f t="shared" si="90"/>
        <v>0.27334221930367142</v>
      </c>
      <c r="AL164" s="77">
        <f t="shared" si="91"/>
        <v>-1.5171941587555036</v>
      </c>
      <c r="AM164" s="77">
        <f t="shared" si="92"/>
        <v>-0.94778475450618505</v>
      </c>
      <c r="AN164" s="85">
        <f t="shared" si="99"/>
        <v>4.4870510837657269</v>
      </c>
      <c r="AO164" s="85">
        <f t="shared" si="99"/>
        <v>4.4870510619948467</v>
      </c>
      <c r="AP164" s="85">
        <f t="shared" si="99"/>
        <v>4.4870507060423312</v>
      </c>
      <c r="AQ164" s="85">
        <f t="shared" si="99"/>
        <v>4.4870448863195875</v>
      </c>
      <c r="AR164" s="85">
        <f t="shared" si="99"/>
        <v>4.4869497564483591</v>
      </c>
      <c r="AS164" s="85">
        <f t="shared" si="99"/>
        <v>4.4854003084758292</v>
      </c>
      <c r="AT164" s="85">
        <f t="shared" si="99"/>
        <v>4.4614839146854397</v>
      </c>
      <c r="AU164" s="85">
        <f t="shared" si="93"/>
        <v>4.2202361085192077</v>
      </c>
      <c r="AV164" s="85"/>
    </row>
    <row r="165" spans="1:48" s="77" customFormat="1" ht="12.95" customHeight="1" x14ac:dyDescent="0.2">
      <c r="A165" s="34" t="s">
        <v>125</v>
      </c>
      <c r="B165" s="40"/>
      <c r="C165" s="35">
        <v>49743.582000000002</v>
      </c>
      <c r="D165" s="35"/>
      <c r="E165" s="85">
        <f t="shared" si="77"/>
        <v>-666.99946379996709</v>
      </c>
      <c r="F165" s="85">
        <f t="shared" si="78"/>
        <v>-667</v>
      </c>
      <c r="G165" s="85">
        <f t="shared" si="98"/>
        <v>2.2170000011101365E-3</v>
      </c>
      <c r="H165" s="85"/>
      <c r="I165" s="85">
        <f>G165</f>
        <v>2.2170000011101365E-3</v>
      </c>
      <c r="J165" s="85"/>
      <c r="K165" s="85"/>
      <c r="L165" s="85"/>
      <c r="M165" s="85"/>
      <c r="N165" s="85"/>
      <c r="O165" s="85">
        <f t="shared" ca="1" si="96"/>
        <v>3.1218629807426932E-2</v>
      </c>
      <c r="P165" s="85"/>
      <c r="Q165" s="132">
        <f t="shared" si="79"/>
        <v>34725.082000000002</v>
      </c>
      <c r="S165" s="9">
        <v>0.1</v>
      </c>
      <c r="T165" s="85"/>
      <c r="U165" s="85"/>
      <c r="V165" s="85"/>
      <c r="Z165" s="77">
        <f t="shared" si="80"/>
        <v>-667</v>
      </c>
      <c r="AA165" s="85">
        <f t="shared" si="81"/>
        <v>9.4987998748080078E-3</v>
      </c>
      <c r="AB165" s="85">
        <f t="shared" si="82"/>
        <v>-4.4872727134642638E-3</v>
      </c>
      <c r="AC165" s="85">
        <f t="shared" si="83"/>
        <v>2.2170000011101365E-3</v>
      </c>
      <c r="AD165" s="85">
        <f t="shared" si="84"/>
        <v>-7.2817998736978713E-3</v>
      </c>
      <c r="AE165" s="85">
        <f t="shared" si="85"/>
        <v>5.302460940058634E-6</v>
      </c>
      <c r="AF165" s="77">
        <f t="shared" si="86"/>
        <v>2.2170000011101365E-3</v>
      </c>
      <c r="AG165" s="9"/>
      <c r="AH165" s="77">
        <f t="shared" si="87"/>
        <v>6.7042727145744004E-3</v>
      </c>
      <c r="AI165" s="77">
        <f t="shared" si="88"/>
        <v>0.97745565265836332</v>
      </c>
      <c r="AJ165" s="77">
        <f t="shared" si="89"/>
        <v>0.62697481286351919</v>
      </c>
      <c r="AK165" s="77">
        <f t="shared" si="90"/>
        <v>0.27280543704463478</v>
      </c>
      <c r="AL165" s="77">
        <f t="shared" si="91"/>
        <v>-1.4883447563254932</v>
      </c>
      <c r="AM165" s="77">
        <f t="shared" si="92"/>
        <v>-0.92076986343926881</v>
      </c>
      <c r="AN165" s="85">
        <f t="shared" si="99"/>
        <v>4.5153248045364416</v>
      </c>
      <c r="AO165" s="85">
        <f t="shared" si="99"/>
        <v>4.5153247939322574</v>
      </c>
      <c r="AP165" s="85">
        <f t="shared" si="99"/>
        <v>4.5153245960745458</v>
      </c>
      <c r="AQ165" s="85">
        <f t="shared" si="99"/>
        <v>4.5153209043908831</v>
      </c>
      <c r="AR165" s="85">
        <f t="shared" si="99"/>
        <v>4.5152520364547915</v>
      </c>
      <c r="AS165" s="85">
        <f t="shared" si="99"/>
        <v>4.5139716381984707</v>
      </c>
      <c r="AT165" s="85">
        <f t="shared" si="99"/>
        <v>4.4914963948435318</v>
      </c>
      <c r="AU165" s="85">
        <f t="shared" si="93"/>
        <v>4.2468874134659851</v>
      </c>
    </row>
    <row r="166" spans="1:48" s="77" customFormat="1" ht="12.95" customHeight="1" x14ac:dyDescent="0.2">
      <c r="A166" s="34" t="s">
        <v>125</v>
      </c>
      <c r="B166" s="40" t="s">
        <v>191</v>
      </c>
      <c r="C166" s="35">
        <v>49774.593999999997</v>
      </c>
      <c r="D166" s="35"/>
      <c r="E166" s="85">
        <f t="shared" si="77"/>
        <v>-659.49895166484487</v>
      </c>
      <c r="F166" s="85">
        <f t="shared" si="78"/>
        <v>-659.5</v>
      </c>
      <c r="G166" s="85">
        <f t="shared" si="98"/>
        <v>4.334499994001817E-3</v>
      </c>
      <c r="H166" s="85"/>
      <c r="I166" s="85">
        <f>G166</f>
        <v>4.334499994001817E-3</v>
      </c>
      <c r="J166" s="85"/>
      <c r="K166" s="85"/>
      <c r="L166" s="85"/>
      <c r="M166" s="85"/>
      <c r="N166" s="85"/>
      <c r="O166" s="85">
        <f t="shared" ca="1" si="96"/>
        <v>3.1218534881486258E-2</v>
      </c>
      <c r="P166" s="85"/>
      <c r="Q166" s="132">
        <f t="shared" si="79"/>
        <v>34756.093999999997</v>
      </c>
      <c r="S166" s="9">
        <v>0.1</v>
      </c>
      <c r="T166" s="85"/>
      <c r="U166" s="85"/>
      <c r="V166" s="85"/>
      <c r="Z166" s="77">
        <f t="shared" si="80"/>
        <v>-659.5</v>
      </c>
      <c r="AA166" s="85">
        <f t="shared" si="81"/>
        <v>9.3740880002547086E-3</v>
      </c>
      <c r="AB166" s="85">
        <f t="shared" si="82"/>
        <v>-2.2528859384547224E-3</v>
      </c>
      <c r="AC166" s="85">
        <f t="shared" si="83"/>
        <v>4.334499994001817E-3</v>
      </c>
      <c r="AD166" s="85">
        <f t="shared" si="84"/>
        <v>-5.0395880062528917E-3</v>
      </c>
      <c r="AE166" s="85">
        <f t="shared" si="85"/>
        <v>2.5397447272767995E-6</v>
      </c>
      <c r="AF166" s="77">
        <f t="shared" si="86"/>
        <v>4.334499994001817E-3</v>
      </c>
      <c r="AG166" s="9"/>
      <c r="AH166" s="77">
        <f t="shared" si="87"/>
        <v>6.5873859324565394E-3</v>
      </c>
      <c r="AI166" s="77">
        <f t="shared" si="88"/>
        <v>0.97099943626323226</v>
      </c>
      <c r="AJ166" s="77">
        <f t="shared" si="89"/>
        <v>0.60834404149466481</v>
      </c>
      <c r="AK166" s="77">
        <f t="shared" si="90"/>
        <v>0.27219482247302984</v>
      </c>
      <c r="AL166" s="77">
        <f t="shared" si="91"/>
        <v>-1.4646533385727898</v>
      </c>
      <c r="AM166" s="77">
        <f t="shared" si="92"/>
        <v>-0.89911632555831134</v>
      </c>
      <c r="AN166" s="85">
        <f t="shared" si="99"/>
        <v>4.5387142445664557</v>
      </c>
      <c r="AO166" s="85">
        <f t="shared" si="99"/>
        <v>4.5387142391877333</v>
      </c>
      <c r="AP166" s="85">
        <f t="shared" si="99"/>
        <v>4.5387141254782</v>
      </c>
      <c r="AQ166" s="85">
        <f t="shared" si="99"/>
        <v>4.538711721605285</v>
      </c>
      <c r="AR166" s="85">
        <f t="shared" si="99"/>
        <v>4.5386609103094866</v>
      </c>
      <c r="AS166" s="85">
        <f t="shared" si="99"/>
        <v>4.5375903193021587</v>
      </c>
      <c r="AT166" s="85">
        <f t="shared" si="99"/>
        <v>4.5163741794743419</v>
      </c>
      <c r="AU166" s="85">
        <f t="shared" si="93"/>
        <v>4.2690968342549667</v>
      </c>
    </row>
    <row r="167" spans="1:48" s="77" customFormat="1" ht="12.95" customHeight="1" x14ac:dyDescent="0.2">
      <c r="A167" s="34" t="s">
        <v>188</v>
      </c>
      <c r="B167" s="40" t="s">
        <v>191</v>
      </c>
      <c r="C167" s="35">
        <v>50043.345099999999</v>
      </c>
      <c r="D167" s="35"/>
      <c r="E167" s="85">
        <f t="shared" si="77"/>
        <v>-594.49924552277844</v>
      </c>
      <c r="F167" s="85">
        <f t="shared" si="78"/>
        <v>-594.5</v>
      </c>
      <c r="G167" s="85">
        <f t="shared" si="98"/>
        <v>3.1194999974104576E-3</v>
      </c>
      <c r="H167" s="85"/>
      <c r="I167" s="85"/>
      <c r="J167" s="85">
        <f>G167</f>
        <v>3.1194999974104576E-3</v>
      </c>
      <c r="L167" s="85"/>
      <c r="M167" s="85"/>
      <c r="N167" s="85"/>
      <c r="O167" s="85">
        <f t="shared" ca="1" si="96"/>
        <v>3.1217712190000427E-2</v>
      </c>
      <c r="P167" s="85"/>
      <c r="Q167" s="132">
        <f t="shared" si="79"/>
        <v>35024.845099999999</v>
      </c>
      <c r="S167" s="9">
        <v>1</v>
      </c>
      <c r="T167" s="85"/>
      <c r="U167" s="85"/>
      <c r="V167" s="85"/>
      <c r="Z167" s="77">
        <f t="shared" si="80"/>
        <v>-594.5</v>
      </c>
      <c r="AA167" s="85">
        <f t="shared" si="81"/>
        <v>8.1884678637817992E-3</v>
      </c>
      <c r="AB167" s="85">
        <f t="shared" si="82"/>
        <v>-2.35012611210103E-3</v>
      </c>
      <c r="AC167" s="85">
        <f t="shared" si="83"/>
        <v>3.1194999974104576E-3</v>
      </c>
      <c r="AD167" s="85">
        <f t="shared" si="84"/>
        <v>-5.0689678663713416E-3</v>
      </c>
      <c r="AE167" s="85">
        <f t="shared" si="85"/>
        <v>2.5694435230305231E-5</v>
      </c>
      <c r="AF167" s="77">
        <f t="shared" si="86"/>
        <v>3.1194999974104576E-3</v>
      </c>
      <c r="AG167" s="9"/>
      <c r="AH167" s="77">
        <f t="shared" si="87"/>
        <v>5.4696261095114876E-3</v>
      </c>
      <c r="AI167" s="77">
        <f t="shared" si="88"/>
        <v>0.91931839097232337</v>
      </c>
      <c r="AJ167" s="77">
        <f t="shared" si="89"/>
        <v>0.44478017433230149</v>
      </c>
      <c r="AK167" s="77">
        <f t="shared" si="90"/>
        <v>0.2615750982851382</v>
      </c>
      <c r="AL167" s="77">
        <f t="shared" si="91"/>
        <v>-1.2716096744445307</v>
      </c>
      <c r="AM167" s="77">
        <f t="shared" si="92"/>
        <v>-0.73804335578073343</v>
      </c>
      <c r="AN167" s="85">
        <f t="shared" si="99"/>
        <v>4.7352423736342955</v>
      </c>
      <c r="AO167" s="85">
        <f t="shared" si="99"/>
        <v>4.7352423736343621</v>
      </c>
      <c r="AP167" s="85">
        <f t="shared" si="99"/>
        <v>4.7352423736236986</v>
      </c>
      <c r="AQ167" s="85">
        <f t="shared" si="99"/>
        <v>4.7352423753284221</v>
      </c>
      <c r="AR167" s="85">
        <f t="shared" si="99"/>
        <v>4.7352421027993952</v>
      </c>
      <c r="AS167" s="85">
        <f t="shared" si="99"/>
        <v>4.7352856300043848</v>
      </c>
      <c r="AT167" s="85">
        <f t="shared" si="99"/>
        <v>4.7267491069026066</v>
      </c>
      <c r="AU167" s="85">
        <f t="shared" si="93"/>
        <v>4.4615784810928041</v>
      </c>
    </row>
    <row r="168" spans="1:48" s="77" customFormat="1" ht="12.95" customHeight="1" x14ac:dyDescent="0.2">
      <c r="A168" s="34" t="s">
        <v>125</v>
      </c>
      <c r="B168" s="40" t="s">
        <v>191</v>
      </c>
      <c r="C168" s="35">
        <v>50051.608</v>
      </c>
      <c r="D168" s="35"/>
      <c r="E168" s="85">
        <f t="shared" si="77"/>
        <v>-592.50079390013809</v>
      </c>
      <c r="F168" s="85">
        <f t="shared" si="78"/>
        <v>-592.5</v>
      </c>
      <c r="G168" s="85">
        <f t="shared" si="98"/>
        <v>-3.2825000016600825E-3</v>
      </c>
      <c r="H168" s="85"/>
      <c r="I168" s="85">
        <f>G168</f>
        <v>-3.2825000016600825E-3</v>
      </c>
      <c r="J168" s="85"/>
      <c r="K168" s="85"/>
      <c r="L168" s="85"/>
      <c r="M168" s="85"/>
      <c r="N168" s="85"/>
      <c r="O168" s="85">
        <f t="shared" ca="1" si="96"/>
        <v>3.1217686876416247E-2</v>
      </c>
      <c r="P168" s="85"/>
      <c r="Q168" s="132">
        <f t="shared" si="79"/>
        <v>35033.108</v>
      </c>
      <c r="S168" s="9">
        <v>0.1</v>
      </c>
      <c r="T168" s="85"/>
      <c r="U168" s="85"/>
      <c r="V168" s="85"/>
      <c r="Z168" s="77">
        <f t="shared" si="80"/>
        <v>-592.5</v>
      </c>
      <c r="AA168" s="85">
        <f t="shared" si="81"/>
        <v>8.1494485873292461E-3</v>
      </c>
      <c r="AB168" s="85">
        <f t="shared" si="82"/>
        <v>-8.7151960626856134E-3</v>
      </c>
      <c r="AC168" s="85">
        <f t="shared" si="83"/>
        <v>-3.2825000016600825E-3</v>
      </c>
      <c r="AD168" s="85">
        <f t="shared" si="84"/>
        <v>-1.1431948588989329E-2</v>
      </c>
      <c r="AE168" s="85">
        <f t="shared" si="85"/>
        <v>1.3068944854129511E-5</v>
      </c>
      <c r="AF168" s="77">
        <f t="shared" si="86"/>
        <v>-3.2825000016600825E-3</v>
      </c>
      <c r="AG168" s="9"/>
      <c r="AH168" s="77">
        <f t="shared" si="87"/>
        <v>5.4326960610255309E-3</v>
      </c>
      <c r="AI168" s="77">
        <f t="shared" si="88"/>
        <v>0.9178504782012944</v>
      </c>
      <c r="AJ168" s="77">
        <f t="shared" si="89"/>
        <v>0.43974263036822936</v>
      </c>
      <c r="AK168" s="77">
        <f t="shared" si="90"/>
        <v>0.26111780894151698</v>
      </c>
      <c r="AL168" s="77">
        <f t="shared" si="91"/>
        <v>-1.2659929580450922</v>
      </c>
      <c r="AM168" s="77">
        <f t="shared" si="92"/>
        <v>-0.73371422398431418</v>
      </c>
      <c r="AN168" s="85">
        <f t="shared" si="99"/>
        <v>4.741123366581899</v>
      </c>
      <c r="AO168" s="85">
        <f t="shared" si="99"/>
        <v>4.7411233665821095</v>
      </c>
      <c r="AP168" s="85">
        <f t="shared" si="99"/>
        <v>4.7411233665553825</v>
      </c>
      <c r="AQ168" s="85">
        <f t="shared" si="99"/>
        <v>4.7411233699538409</v>
      </c>
      <c r="AR168" s="85">
        <f t="shared" si="99"/>
        <v>4.7411229378261286</v>
      </c>
      <c r="AS168" s="85">
        <f t="shared" si="99"/>
        <v>4.7411778325974652</v>
      </c>
      <c r="AT168" s="85">
        <f t="shared" si="99"/>
        <v>4.7330693307610723</v>
      </c>
      <c r="AU168" s="85">
        <f t="shared" si="93"/>
        <v>4.4675009933031991</v>
      </c>
    </row>
    <row r="169" spans="1:48" s="77" customFormat="1" ht="12.95" customHeight="1" x14ac:dyDescent="0.2">
      <c r="A169" s="34" t="s">
        <v>125</v>
      </c>
      <c r="B169" s="40"/>
      <c r="C169" s="35">
        <v>50053.678999999996</v>
      </c>
      <c r="D169" s="35"/>
      <c r="E169" s="85">
        <f t="shared" si="77"/>
        <v>-591.99990519151515</v>
      </c>
      <c r="F169" s="85">
        <f t="shared" si="78"/>
        <v>-592</v>
      </c>
      <c r="G169" s="85">
        <f t="shared" si="98"/>
        <v>3.9199999446282163E-4</v>
      </c>
      <c r="H169" s="85"/>
      <c r="I169" s="85">
        <f>G169</f>
        <v>3.9199999446282163E-4</v>
      </c>
      <c r="J169" s="85"/>
      <c r="K169" s="85"/>
      <c r="L169" s="85"/>
      <c r="M169" s="85"/>
      <c r="N169" s="85"/>
      <c r="O169" s="85">
        <f t="shared" ca="1" si="96"/>
        <v>3.1217680548020203E-2</v>
      </c>
      <c r="P169" s="85"/>
      <c r="Q169" s="132">
        <f t="shared" si="79"/>
        <v>35035.178999999996</v>
      </c>
      <c r="S169" s="9">
        <v>0.1</v>
      </c>
      <c r="T169" s="85"/>
      <c r="U169" s="85"/>
      <c r="V169" s="85"/>
      <c r="Z169" s="77">
        <f t="shared" si="80"/>
        <v>-592</v>
      </c>
      <c r="AA169" s="85">
        <f t="shared" si="81"/>
        <v>8.1396735930558926E-3</v>
      </c>
      <c r="AB169" s="85">
        <f t="shared" si="82"/>
        <v>-5.0314433906459271E-3</v>
      </c>
      <c r="AC169" s="85">
        <f t="shared" si="83"/>
        <v>3.9199999446282163E-4</v>
      </c>
      <c r="AD169" s="85">
        <f t="shared" si="84"/>
        <v>-7.747673598593071E-3</v>
      </c>
      <c r="AE169" s="85">
        <f t="shared" si="85"/>
        <v>6.0026446190336112E-6</v>
      </c>
      <c r="AF169" s="77">
        <f t="shared" si="86"/>
        <v>3.9199999446282163E-4</v>
      </c>
      <c r="AG169" s="9"/>
      <c r="AH169" s="77">
        <f t="shared" si="87"/>
        <v>5.4234433851087487E-3</v>
      </c>
      <c r="AI169" s="77">
        <f t="shared" si="88"/>
        <v>0.91748463402263092</v>
      </c>
      <c r="AJ169" s="77">
        <f t="shared" si="89"/>
        <v>0.43848358727778286</v>
      </c>
      <c r="AK169" s="77">
        <f t="shared" si="90"/>
        <v>0.26100242998063333</v>
      </c>
      <c r="AL169" s="77">
        <f t="shared" si="91"/>
        <v>-1.2645915792379945</v>
      </c>
      <c r="AM169" s="77">
        <f t="shared" si="92"/>
        <v>-0.73263688154755813</v>
      </c>
      <c r="AN169" s="85">
        <f t="shared" si="99"/>
        <v>4.7425921482079465</v>
      </c>
      <c r="AO169" s="85">
        <f t="shared" si="99"/>
        <v>4.7425921482082147</v>
      </c>
      <c r="AP169" s="85">
        <f t="shared" si="99"/>
        <v>4.7425921481757003</v>
      </c>
      <c r="AQ169" s="85">
        <f t="shared" si="99"/>
        <v>4.7425921521090562</v>
      </c>
      <c r="AR169" s="85">
        <f t="shared" si="99"/>
        <v>4.7425916762818412</v>
      </c>
      <c r="AS169" s="85">
        <f t="shared" si="99"/>
        <v>4.742649183921003</v>
      </c>
      <c r="AT169" s="85">
        <f t="shared" si="99"/>
        <v>4.7346479317809642</v>
      </c>
      <c r="AU169" s="85">
        <f t="shared" si="93"/>
        <v>4.4689816213557974</v>
      </c>
    </row>
    <row r="170" spans="1:48" s="77" customFormat="1" ht="12.95" customHeight="1" x14ac:dyDescent="0.2">
      <c r="A170" s="34" t="s">
        <v>125</v>
      </c>
      <c r="B170" s="40"/>
      <c r="C170" s="35">
        <v>50053.682999999997</v>
      </c>
      <c r="D170" s="35"/>
      <c r="E170" s="85">
        <f t="shared" si="77"/>
        <v>-591.99893775798796</v>
      </c>
      <c r="F170" s="85">
        <f t="shared" si="78"/>
        <v>-592</v>
      </c>
      <c r="G170" s="85">
        <f t="shared" si="98"/>
        <v>4.3919999952777289E-3</v>
      </c>
      <c r="H170" s="85"/>
      <c r="I170" s="85">
        <f>G170</f>
        <v>4.3919999952777289E-3</v>
      </c>
      <c r="J170" s="85"/>
      <c r="K170" s="85"/>
      <c r="L170" s="85"/>
      <c r="M170" s="85"/>
      <c r="N170" s="85"/>
      <c r="O170" s="85">
        <f t="shared" ca="1" si="96"/>
        <v>3.1217680548020203E-2</v>
      </c>
      <c r="P170" s="85"/>
      <c r="Q170" s="132">
        <f t="shared" si="79"/>
        <v>35035.182999999997</v>
      </c>
      <c r="S170" s="9">
        <v>0.1</v>
      </c>
      <c r="T170" s="85"/>
      <c r="U170" s="85"/>
      <c r="V170" s="85"/>
      <c r="Z170" s="77">
        <f t="shared" si="80"/>
        <v>-592</v>
      </c>
      <c r="AA170" s="85">
        <f t="shared" si="81"/>
        <v>8.1396735930558926E-3</v>
      </c>
      <c r="AB170" s="85">
        <f t="shared" si="82"/>
        <v>-1.0314433898310198E-3</v>
      </c>
      <c r="AC170" s="85">
        <f t="shared" si="83"/>
        <v>4.3919999952777289E-3</v>
      </c>
      <c r="AD170" s="85">
        <f t="shared" si="84"/>
        <v>-3.7476735977781638E-3</v>
      </c>
      <c r="AE170" s="85">
        <f t="shared" si="85"/>
        <v>1.4045057395483526E-6</v>
      </c>
      <c r="AF170" s="77">
        <f t="shared" si="86"/>
        <v>4.3919999952777289E-3</v>
      </c>
      <c r="AG170" s="9"/>
      <c r="AH170" s="77">
        <f t="shared" si="87"/>
        <v>5.4234433851087487E-3</v>
      </c>
      <c r="AI170" s="77">
        <f t="shared" si="88"/>
        <v>0.91748463402263092</v>
      </c>
      <c r="AJ170" s="77">
        <f t="shared" si="89"/>
        <v>0.43848358727778286</v>
      </c>
      <c r="AK170" s="77">
        <f t="shared" si="90"/>
        <v>0.26100242998063333</v>
      </c>
      <c r="AL170" s="77">
        <f t="shared" si="91"/>
        <v>-1.2645915792379945</v>
      </c>
      <c r="AM170" s="77">
        <f t="shared" si="92"/>
        <v>-0.73263688154755813</v>
      </c>
      <c r="AN170" s="85">
        <f t="shared" si="99"/>
        <v>4.7425921482079465</v>
      </c>
      <c r="AO170" s="85">
        <f t="shared" si="99"/>
        <v>4.7425921482082147</v>
      </c>
      <c r="AP170" s="85">
        <f t="shared" si="99"/>
        <v>4.7425921481757003</v>
      </c>
      <c r="AQ170" s="85">
        <f t="shared" si="99"/>
        <v>4.7425921521090562</v>
      </c>
      <c r="AR170" s="85">
        <f t="shared" si="99"/>
        <v>4.7425916762818412</v>
      </c>
      <c r="AS170" s="85">
        <f t="shared" si="99"/>
        <v>4.742649183921003</v>
      </c>
      <c r="AT170" s="85">
        <f t="shared" si="99"/>
        <v>4.7346479317809642</v>
      </c>
      <c r="AU170" s="85">
        <f t="shared" si="93"/>
        <v>4.4689816213557974</v>
      </c>
    </row>
    <row r="171" spans="1:48" s="77" customFormat="1" ht="12.95" customHeight="1" x14ac:dyDescent="0.2">
      <c r="A171" s="34" t="s">
        <v>125</v>
      </c>
      <c r="B171" s="40" t="s">
        <v>191</v>
      </c>
      <c r="C171" s="35">
        <v>50113.633000000002</v>
      </c>
      <c r="D171" s="35"/>
      <c r="E171" s="85">
        <f t="shared" si="77"/>
        <v>-577.49952777150918</v>
      </c>
      <c r="F171" s="85">
        <f t="shared" si="78"/>
        <v>-577.5</v>
      </c>
      <c r="G171" s="85">
        <f t="shared" si="98"/>
        <v>1.9525000025168993E-3</v>
      </c>
      <c r="H171" s="85"/>
      <c r="I171" s="85">
        <f>G171</f>
        <v>1.9525000025168993E-3</v>
      </c>
      <c r="J171" s="85"/>
      <c r="K171" s="85"/>
      <c r="L171" s="85"/>
      <c r="M171" s="85"/>
      <c r="N171" s="85"/>
      <c r="O171" s="85">
        <f t="shared" ca="1" si="96"/>
        <v>3.1217497024534902E-2</v>
      </c>
      <c r="P171" s="85"/>
      <c r="Q171" s="132">
        <f t="shared" si="79"/>
        <v>35095.133000000002</v>
      </c>
      <c r="S171" s="9">
        <v>0.1</v>
      </c>
      <c r="T171" s="85"/>
      <c r="U171" s="85"/>
      <c r="V171" s="85"/>
      <c r="Z171" s="77">
        <f t="shared" si="80"/>
        <v>-577.5</v>
      </c>
      <c r="AA171" s="85">
        <f t="shared" si="81"/>
        <v>7.8528316757956115E-3</v>
      </c>
      <c r="AB171" s="85">
        <f t="shared" si="82"/>
        <v>-3.1992506751684548E-3</v>
      </c>
      <c r="AC171" s="85">
        <f t="shared" si="83"/>
        <v>1.9525000025168993E-3</v>
      </c>
      <c r="AD171" s="85">
        <f t="shared" si="84"/>
        <v>-5.9003316732787123E-3</v>
      </c>
      <c r="AE171" s="85">
        <f t="shared" si="85"/>
        <v>3.4813913854695974E-6</v>
      </c>
      <c r="AF171" s="77">
        <f t="shared" si="86"/>
        <v>1.9525000025168993E-3</v>
      </c>
      <c r="AG171" s="9"/>
      <c r="AH171" s="77">
        <f t="shared" si="87"/>
        <v>5.1517506776853541E-3</v>
      </c>
      <c r="AI171" s="77">
        <f t="shared" si="88"/>
        <v>0.90707169062010284</v>
      </c>
      <c r="AJ171" s="77">
        <f t="shared" si="89"/>
        <v>0.40204482190354934</v>
      </c>
      <c r="AK171" s="77">
        <f t="shared" si="90"/>
        <v>0.25747889892954079</v>
      </c>
      <c r="AL171" s="77">
        <f t="shared" si="91"/>
        <v>-1.2244298872170079</v>
      </c>
      <c r="AM171" s="77">
        <f t="shared" si="92"/>
        <v>-0.70222089548509359</v>
      </c>
      <c r="AN171" s="85">
        <f t="shared" ref="AN171:AT180" si="100">$AU171+$AB$7*SIN(AO171)</f>
        <v>4.7849351948694423</v>
      </c>
      <c r="AO171" s="85">
        <f t="shared" si="100"/>
        <v>4.7849351948838947</v>
      </c>
      <c r="AP171" s="85">
        <f t="shared" si="100"/>
        <v>4.7849351941554765</v>
      </c>
      <c r="AQ171" s="85">
        <f t="shared" si="100"/>
        <v>4.7849352308681405</v>
      </c>
      <c r="AR171" s="85">
        <f t="shared" si="100"/>
        <v>4.7849333805067769</v>
      </c>
      <c r="AS171" s="85">
        <f t="shared" si="100"/>
        <v>4.7850265823128542</v>
      </c>
      <c r="AT171" s="85">
        <f t="shared" si="100"/>
        <v>4.7801731815191317</v>
      </c>
      <c r="AU171" s="85">
        <f t="shared" si="93"/>
        <v>4.5119198348811613</v>
      </c>
    </row>
    <row r="172" spans="1:48" s="77" customFormat="1" ht="12.95" customHeight="1" x14ac:dyDescent="0.2">
      <c r="A172" s="35" t="s">
        <v>193</v>
      </c>
      <c r="B172" s="43" t="s">
        <v>191</v>
      </c>
      <c r="C172" s="44">
        <v>52739.457699999999</v>
      </c>
      <c r="D172" s="44">
        <v>6.9999999999999999E-4</v>
      </c>
      <c r="E172" s="85">
        <f t="shared" si="77"/>
        <v>57.578184954425225</v>
      </c>
      <c r="F172" s="85">
        <f t="shared" si="78"/>
        <v>57.5</v>
      </c>
      <c r="H172" s="85"/>
      <c r="I172" s="85"/>
      <c r="J172" s="85"/>
      <c r="L172" s="85"/>
      <c r="M172" s="85"/>
      <c r="N172" s="85"/>
      <c r="O172" s="85">
        <f t="shared" ca="1" si="96"/>
        <v>3.1209459961557946E-2</v>
      </c>
      <c r="P172" s="85"/>
      <c r="Q172" s="132">
        <f t="shared" si="79"/>
        <v>37720.957699999999</v>
      </c>
      <c r="S172" s="9"/>
      <c r="T172" s="85"/>
      <c r="U172" s="119">
        <f>+C172-(C$7+F172*C$8)</f>
        <v>0.32326749999629101</v>
      </c>
      <c r="V172" s="85"/>
      <c r="Z172" s="77">
        <f t="shared" si="80"/>
        <v>57.5</v>
      </c>
      <c r="AA172" s="85">
        <f t="shared" si="81"/>
        <v>-4.5607619284779004E-3</v>
      </c>
      <c r="AB172" s="85">
        <f t="shared" si="82"/>
        <v>-9999</v>
      </c>
      <c r="AC172" s="85">
        <f t="shared" si="83"/>
        <v>0</v>
      </c>
      <c r="AD172" s="85">
        <f t="shared" si="84"/>
        <v>-9999</v>
      </c>
      <c r="AE172" s="85">
        <f t="shared" si="85"/>
        <v>0</v>
      </c>
      <c r="AF172" s="77">
        <f t="shared" si="86"/>
        <v>-9999</v>
      </c>
      <c r="AG172" s="9"/>
      <c r="AH172" s="77">
        <f t="shared" si="87"/>
        <v>-6.5946622026515885E-3</v>
      </c>
      <c r="AI172" s="77">
        <f t="shared" si="88"/>
        <v>0.72683787532953903</v>
      </c>
      <c r="AJ172" s="77">
        <f t="shared" si="89"/>
        <v>-0.7678059342496949</v>
      </c>
      <c r="AK172" s="77">
        <f t="shared" si="90"/>
        <v>-1.7706149318642804E-2</v>
      </c>
      <c r="AL172" s="77">
        <f t="shared" si="91"/>
        <v>6.4728644343724634E-2</v>
      </c>
      <c r="AM172" s="77">
        <f t="shared" si="92"/>
        <v>3.2375626904410044E-2</v>
      </c>
      <c r="AN172" s="85">
        <f t="shared" si="100"/>
        <v>6.36888404560829</v>
      </c>
      <c r="AO172" s="85">
        <f t="shared" si="100"/>
        <v>6.3688963070424576</v>
      </c>
      <c r="AP172" s="85">
        <f t="shared" si="100"/>
        <v>6.3688513490703764</v>
      </c>
      <c r="AQ172" s="85">
        <f t="shared" si="100"/>
        <v>6.3690161935444571</v>
      </c>
      <c r="AR172" s="85">
        <f t="shared" si="100"/>
        <v>6.3684117804215621</v>
      </c>
      <c r="AS172" s="85">
        <f t="shared" si="100"/>
        <v>6.3706280552321441</v>
      </c>
      <c r="AT172" s="85">
        <f t="shared" si="100"/>
        <v>6.3625033931331556</v>
      </c>
      <c r="AU172" s="85">
        <f t="shared" si="93"/>
        <v>6.3923174616815732</v>
      </c>
    </row>
    <row r="173" spans="1:48" s="77" customFormat="1" ht="12.95" customHeight="1" x14ac:dyDescent="0.2">
      <c r="A173" s="34" t="s">
        <v>192</v>
      </c>
      <c r="B173" s="43"/>
      <c r="C173" s="35">
        <v>52745.431900000003</v>
      </c>
      <c r="D173" s="35">
        <v>6.9999999999999999E-4</v>
      </c>
      <c r="E173" s="85">
        <f t="shared" si="77"/>
        <v>59.023095298733416</v>
      </c>
      <c r="F173" s="85">
        <f t="shared" si="78"/>
        <v>59</v>
      </c>
      <c r="H173" s="85"/>
      <c r="I173" s="85"/>
      <c r="J173" s="85"/>
      <c r="L173" s="85"/>
      <c r="M173" s="85"/>
      <c r="N173" s="85"/>
      <c r="O173" s="85">
        <f t="shared" ca="1" si="96"/>
        <v>3.1209440976369813E-2</v>
      </c>
      <c r="P173" s="85"/>
      <c r="Q173" s="132">
        <f t="shared" si="79"/>
        <v>37726.931900000003</v>
      </c>
      <c r="S173" s="9"/>
      <c r="T173" s="85"/>
      <c r="U173" s="119">
        <f>+C173-(C$7+F173*C$8)</f>
        <v>9.5491000000038184E-2</v>
      </c>
      <c r="V173" s="85"/>
      <c r="Z173" s="77">
        <f t="shared" si="80"/>
        <v>59</v>
      </c>
      <c r="AA173" s="85">
        <f t="shared" si="81"/>
        <v>-4.5799851452038957E-3</v>
      </c>
      <c r="AB173" s="85">
        <f t="shared" si="82"/>
        <v>-9999</v>
      </c>
      <c r="AC173" s="85">
        <f t="shared" si="83"/>
        <v>0</v>
      </c>
      <c r="AD173" s="85">
        <f t="shared" si="84"/>
        <v>-9999</v>
      </c>
      <c r="AE173" s="85">
        <f t="shared" si="85"/>
        <v>0</v>
      </c>
      <c r="AF173" s="77">
        <f t="shared" si="86"/>
        <v>-9999</v>
      </c>
      <c r="AG173" s="9"/>
      <c r="AH173" s="77">
        <f t="shared" si="87"/>
        <v>-6.6123007213924213E-3</v>
      </c>
      <c r="AI173" s="77">
        <f t="shared" si="88"/>
        <v>0.7268855258587319</v>
      </c>
      <c r="AJ173" s="77">
        <f t="shared" si="89"/>
        <v>-0.76949307915162291</v>
      </c>
      <c r="AK173" s="77">
        <f t="shared" si="90"/>
        <v>-1.8426559437756999E-2</v>
      </c>
      <c r="AL173" s="77">
        <f t="shared" si="91"/>
        <v>6.7366171570958783E-2</v>
      </c>
      <c r="AM173" s="77">
        <f t="shared" si="92"/>
        <v>3.3695829953739133E-2</v>
      </c>
      <c r="AN173" s="85">
        <f t="shared" si="100"/>
        <v>6.3723741009334844</v>
      </c>
      <c r="AO173" s="85">
        <f t="shared" si="100"/>
        <v>6.3723868352279815</v>
      </c>
      <c r="AP173" s="85">
        <f t="shared" si="100"/>
        <v>6.3723401291737582</v>
      </c>
      <c r="AQ173" s="85">
        <f t="shared" si="100"/>
        <v>6.3725114356925747</v>
      </c>
      <c r="AR173" s="85">
        <f t="shared" si="100"/>
        <v>6.3718831376033105</v>
      </c>
      <c r="AS173" s="85">
        <f t="shared" si="100"/>
        <v>6.3741877097943478</v>
      </c>
      <c r="AT173" s="85">
        <f t="shared" si="100"/>
        <v>6.365736907972857</v>
      </c>
      <c r="AU173" s="85">
        <f t="shared" si="93"/>
        <v>6.396759345839369</v>
      </c>
    </row>
    <row r="174" spans="1:48" s="77" customFormat="1" ht="12.95" customHeight="1" x14ac:dyDescent="0.2">
      <c r="A174" s="134" t="s">
        <v>233</v>
      </c>
      <c r="B174" s="135" t="s">
        <v>196</v>
      </c>
      <c r="C174" s="134">
        <v>52993.414299999997</v>
      </c>
      <c r="D174" s="134">
        <v>2.9999999999999997E-4</v>
      </c>
      <c r="E174" s="85">
        <f t="shared" si="77"/>
        <v>118.99971726755098</v>
      </c>
      <c r="F174" s="85">
        <f t="shared" si="78"/>
        <v>119</v>
      </c>
      <c r="G174" s="85">
        <f t="shared" ref="G174:G200" si="101">+C174-(C$7+F174*C$8)</f>
        <v>-1.1690000028465874E-3</v>
      </c>
      <c r="H174" s="85"/>
      <c r="I174" s="85"/>
      <c r="J174" s="85"/>
      <c r="K174" s="85">
        <f>G174</f>
        <v>-1.1690000028465874E-3</v>
      </c>
      <c r="L174" s="85"/>
      <c r="M174" s="85"/>
      <c r="N174" s="85"/>
      <c r="O174" s="85">
        <f t="shared" ca="1" si="96"/>
        <v>3.1208681568844428E-2</v>
      </c>
      <c r="P174" s="85"/>
      <c r="Q174" s="132">
        <f t="shared" si="79"/>
        <v>37974.914299999997</v>
      </c>
      <c r="S174" s="9">
        <v>1</v>
      </c>
      <c r="T174" s="85"/>
      <c r="U174" s="85"/>
      <c r="V174" s="85"/>
      <c r="Z174" s="77">
        <f t="shared" si="80"/>
        <v>119</v>
      </c>
      <c r="AA174" s="85">
        <f t="shared" si="81"/>
        <v>-5.2819075937182609E-3</v>
      </c>
      <c r="AB174" s="85">
        <f t="shared" si="82"/>
        <v>6.0818016984054571E-3</v>
      </c>
      <c r="AC174" s="85">
        <f t="shared" si="83"/>
        <v>-1.1690000028465874E-3</v>
      </c>
      <c r="AD174" s="85">
        <f t="shared" si="84"/>
        <v>4.1129075908716735E-3</v>
      </c>
      <c r="AE174" s="85">
        <f t="shared" si="85"/>
        <v>1.6916008851049832E-5</v>
      </c>
      <c r="AF174" s="77">
        <f t="shared" si="86"/>
        <v>-1.1690000028465874E-3</v>
      </c>
      <c r="AG174" s="9"/>
      <c r="AH174" s="77">
        <f t="shared" si="87"/>
        <v>-7.2508017012520446E-3</v>
      </c>
      <c r="AI174" s="77">
        <f t="shared" si="88"/>
        <v>0.73036516658773665</v>
      </c>
      <c r="AJ174" s="77">
        <f t="shared" si="89"/>
        <v>-0.83271154998256236</v>
      </c>
      <c r="AK174" s="77">
        <f t="shared" si="90"/>
        <v>-4.7202867380229475E-2</v>
      </c>
      <c r="AL174" s="77">
        <f t="shared" si="91"/>
        <v>0.17330601843002846</v>
      </c>
      <c r="AM174" s="77">
        <f t="shared" si="92"/>
        <v>8.687054770255874E-2</v>
      </c>
      <c r="AN174" s="85">
        <f t="shared" si="100"/>
        <v>6.512266601083156</v>
      </c>
      <c r="AO174" s="85">
        <f t="shared" si="100"/>
        <v>6.5122946785918314</v>
      </c>
      <c r="AP174" s="85">
        <f t="shared" si="100"/>
        <v>6.5121893559481938</v>
      </c>
      <c r="AQ174" s="85">
        <f t="shared" si="100"/>
        <v>6.5125844491988722</v>
      </c>
      <c r="AR174" s="85">
        <f t="shared" si="100"/>
        <v>6.51110253685549</v>
      </c>
      <c r="AS174" s="85">
        <f t="shared" si="100"/>
        <v>6.5166635386437655</v>
      </c>
      <c r="AT174" s="85">
        <f t="shared" si="100"/>
        <v>6.495831809040042</v>
      </c>
      <c r="AU174" s="85">
        <f t="shared" si="93"/>
        <v>6.5744347121512199</v>
      </c>
    </row>
    <row r="175" spans="1:48" s="77" customFormat="1" ht="12.95" customHeight="1" x14ac:dyDescent="0.2">
      <c r="A175" s="35" t="s">
        <v>204</v>
      </c>
      <c r="B175" s="43" t="s">
        <v>191</v>
      </c>
      <c r="C175" s="44">
        <v>52995.48</v>
      </c>
      <c r="D175" s="44">
        <v>4.0000000000000002E-4</v>
      </c>
      <c r="E175" s="85">
        <f t="shared" si="77"/>
        <v>119.499324126753</v>
      </c>
      <c r="F175" s="85">
        <f t="shared" si="78"/>
        <v>119.5</v>
      </c>
      <c r="G175" s="85">
        <f t="shared" si="101"/>
        <v>-2.7944999965257011E-3</v>
      </c>
      <c r="H175" s="85"/>
      <c r="I175" s="85"/>
      <c r="J175" s="85">
        <f>G175</f>
        <v>-2.7944999965257011E-3</v>
      </c>
      <c r="L175" s="85"/>
      <c r="M175" s="85"/>
      <c r="N175" s="85"/>
      <c r="O175" s="85">
        <f t="shared" ca="1" si="96"/>
        <v>3.1208675240448385E-2</v>
      </c>
      <c r="P175" s="85"/>
      <c r="Q175" s="132">
        <f t="shared" si="79"/>
        <v>37976.980000000003</v>
      </c>
      <c r="S175" s="9">
        <v>1</v>
      </c>
      <c r="T175" s="85"/>
      <c r="U175" s="85"/>
      <c r="V175" s="85"/>
      <c r="Z175" s="77">
        <f t="shared" si="80"/>
        <v>119.5</v>
      </c>
      <c r="AA175" s="85">
        <f t="shared" si="81"/>
        <v>-5.2871906389920665E-3</v>
      </c>
      <c r="AB175" s="85">
        <f t="shared" si="82"/>
        <v>4.4610559627302586E-3</v>
      </c>
      <c r="AC175" s="85">
        <f t="shared" si="83"/>
        <v>-2.7944999965257011E-3</v>
      </c>
      <c r="AD175" s="85">
        <f t="shared" si="84"/>
        <v>2.4926906424663654E-3</v>
      </c>
      <c r="AE175" s="85">
        <f t="shared" si="85"/>
        <v>6.213506639039381E-6</v>
      </c>
      <c r="AF175" s="77">
        <f t="shared" si="86"/>
        <v>-2.7944999965257011E-3</v>
      </c>
      <c r="AG175" s="9"/>
      <c r="AH175" s="77">
        <f t="shared" si="87"/>
        <v>-7.2555559592559597E-3</v>
      </c>
      <c r="AI175" s="77">
        <f t="shared" si="88"/>
        <v>0.73040717646833753</v>
      </c>
      <c r="AJ175" s="77">
        <f t="shared" si="89"/>
        <v>-0.83320276693940443</v>
      </c>
      <c r="AK175" s="77">
        <f t="shared" si="90"/>
        <v>-4.7442213042821611E-2</v>
      </c>
      <c r="AL175" s="77">
        <f t="shared" si="91"/>
        <v>0.17419375348512608</v>
      </c>
      <c r="AM175" s="77">
        <f t="shared" si="92"/>
        <v>8.7317782147169967E-2</v>
      </c>
      <c r="AN175" s="85">
        <f t="shared" si="100"/>
        <v>6.5134356101764963</v>
      </c>
      <c r="AO175" s="85">
        <f t="shared" si="100"/>
        <v>6.5134637786782985</v>
      </c>
      <c r="AP175" s="85">
        <f t="shared" si="100"/>
        <v>6.5133580858300082</v>
      </c>
      <c r="AQ175" s="85">
        <f t="shared" si="100"/>
        <v>6.5137546762941101</v>
      </c>
      <c r="AR175" s="85">
        <f t="shared" si="100"/>
        <v>6.5122667430121126</v>
      </c>
      <c r="AS175" s="85">
        <f t="shared" si="100"/>
        <v>6.5178518858908401</v>
      </c>
      <c r="AT175" s="85">
        <f t="shared" si="100"/>
        <v>6.496924291995513</v>
      </c>
      <c r="AU175" s="85">
        <f t="shared" si="93"/>
        <v>6.5759153402038182</v>
      </c>
    </row>
    <row r="176" spans="1:48" s="77" customFormat="1" ht="12.95" customHeight="1" x14ac:dyDescent="0.2">
      <c r="A176" s="134" t="s">
        <v>233</v>
      </c>
      <c r="B176" s="135" t="s">
        <v>191</v>
      </c>
      <c r="C176" s="134">
        <v>53301.446100000001</v>
      </c>
      <c r="D176" s="134">
        <v>4.0000000000000002E-4</v>
      </c>
      <c r="E176" s="85">
        <f t="shared" si="77"/>
        <v>193.49978994599573</v>
      </c>
      <c r="F176" s="85">
        <f t="shared" si="78"/>
        <v>193.5</v>
      </c>
      <c r="G176" s="85">
        <f t="shared" si="101"/>
        <v>-8.684999993420206E-4</v>
      </c>
      <c r="H176" s="85"/>
      <c r="I176" s="85"/>
      <c r="J176" s="85"/>
      <c r="K176" s="85">
        <f>G176</f>
        <v>-8.684999993420206E-4</v>
      </c>
      <c r="L176" s="85"/>
      <c r="M176" s="85"/>
      <c r="N176" s="85"/>
      <c r="O176" s="85">
        <f t="shared" ca="1" si="96"/>
        <v>3.1207738637833746E-2</v>
      </c>
      <c r="P176" s="85"/>
      <c r="Q176" s="132">
        <f t="shared" si="79"/>
        <v>38282.946100000001</v>
      </c>
      <c r="S176" s="9">
        <v>1</v>
      </c>
      <c r="T176" s="85"/>
      <c r="U176" s="85"/>
      <c r="V176" s="85"/>
      <c r="Z176" s="77">
        <f t="shared" si="80"/>
        <v>193.5</v>
      </c>
      <c r="AA176" s="85">
        <f t="shared" si="81"/>
        <v>-5.9591465821518617E-3</v>
      </c>
      <c r="AB176" s="85">
        <f t="shared" si="82"/>
        <v>6.980701263280235E-3</v>
      </c>
      <c r="AC176" s="85">
        <f t="shared" si="83"/>
        <v>-8.684999993420206E-4</v>
      </c>
      <c r="AD176" s="85">
        <f t="shared" si="84"/>
        <v>5.0906465828098411E-3</v>
      </c>
      <c r="AE176" s="85">
        <f t="shared" si="85"/>
        <v>2.5914682631073514E-5</v>
      </c>
      <c r="AF176" s="77">
        <f t="shared" si="86"/>
        <v>-8.684999993420206E-4</v>
      </c>
      <c r="AG176" s="9"/>
      <c r="AH176" s="77">
        <f t="shared" si="87"/>
        <v>-7.8492012626222556E-3</v>
      </c>
      <c r="AI176" s="77">
        <f t="shared" si="88"/>
        <v>0.73906355240715849</v>
      </c>
      <c r="AJ176" s="77">
        <f t="shared" si="89"/>
        <v>-0.89908909573959606</v>
      </c>
      <c r="AK176" s="77">
        <f t="shared" si="90"/>
        <v>-8.2723783737223264E-2</v>
      </c>
      <c r="AL176" s="77">
        <f t="shared" si="91"/>
        <v>0.30700337650650478</v>
      </c>
      <c r="AM176" s="77">
        <f t="shared" si="92"/>
        <v>0.15471880254571344</v>
      </c>
      <c r="AN176" s="85">
        <f t="shared" si="100"/>
        <v>6.68738449187651</v>
      </c>
      <c r="AO176" s="85">
        <f t="shared" si="100"/>
        <v>6.6874180286663014</v>
      </c>
      <c r="AP176" s="85">
        <f t="shared" si="100"/>
        <v>6.6872847773247486</v>
      </c>
      <c r="AQ176" s="85">
        <f t="shared" si="100"/>
        <v>6.687814268233506</v>
      </c>
      <c r="AR176" s="85">
        <f t="shared" si="100"/>
        <v>6.6857109770079584</v>
      </c>
      <c r="AS176" s="85">
        <f t="shared" si="100"/>
        <v>6.6940771096010252</v>
      </c>
      <c r="AT176" s="85">
        <f t="shared" si="100"/>
        <v>6.6609720746797692</v>
      </c>
      <c r="AU176" s="85">
        <f t="shared" si="93"/>
        <v>6.795048291988433</v>
      </c>
      <c r="AV176" s="85"/>
    </row>
    <row r="177" spans="1:48" s="77" customFormat="1" ht="12.95" customHeight="1" x14ac:dyDescent="0.2">
      <c r="A177" s="34" t="s">
        <v>208</v>
      </c>
      <c r="B177" s="43" t="s">
        <v>191</v>
      </c>
      <c r="C177" s="44">
        <v>53301.446199999998</v>
      </c>
      <c r="D177" s="44">
        <v>2.9999999999999997E-4</v>
      </c>
      <c r="E177" s="85">
        <f t="shared" si="77"/>
        <v>193.49981413183329</v>
      </c>
      <c r="F177" s="85">
        <f t="shared" si="78"/>
        <v>193.5</v>
      </c>
      <c r="G177" s="85">
        <f t="shared" si="101"/>
        <v>-7.6850000186823308E-4</v>
      </c>
      <c r="H177" s="85"/>
      <c r="I177" s="85"/>
      <c r="J177" s="85">
        <f t="shared" ref="J177:J182" si="102">G177</f>
        <v>-7.6850000186823308E-4</v>
      </c>
      <c r="L177" s="85"/>
      <c r="M177" s="85"/>
      <c r="N177" s="85"/>
      <c r="O177" s="85">
        <f t="shared" ca="1" si="96"/>
        <v>3.1207738637833746E-2</v>
      </c>
      <c r="P177" s="85"/>
      <c r="Q177" s="132">
        <f t="shared" si="79"/>
        <v>38282.946199999998</v>
      </c>
      <c r="S177" s="9">
        <v>1</v>
      </c>
      <c r="T177" s="85"/>
      <c r="U177" s="85"/>
      <c r="V177" s="85"/>
      <c r="Z177" s="77">
        <f t="shared" si="80"/>
        <v>193.5</v>
      </c>
      <c r="AA177" s="85">
        <f t="shared" si="81"/>
        <v>-5.9591465821518617E-3</v>
      </c>
      <c r="AB177" s="85">
        <f t="shared" si="82"/>
        <v>7.0807012607540225E-3</v>
      </c>
      <c r="AC177" s="85">
        <f t="shared" si="83"/>
        <v>-7.6850000186823308E-4</v>
      </c>
      <c r="AD177" s="85">
        <f t="shared" si="84"/>
        <v>5.1906465802836286E-3</v>
      </c>
      <c r="AE177" s="85">
        <f t="shared" si="85"/>
        <v>2.6942811921410127E-5</v>
      </c>
      <c r="AF177" s="77">
        <f t="shared" si="86"/>
        <v>-7.6850000186823308E-4</v>
      </c>
      <c r="AG177" s="9"/>
      <c r="AH177" s="77">
        <f t="shared" si="87"/>
        <v>-7.8492012626222556E-3</v>
      </c>
      <c r="AI177" s="77">
        <f t="shared" si="88"/>
        <v>0.73906355240715849</v>
      </c>
      <c r="AJ177" s="77">
        <f t="shared" si="89"/>
        <v>-0.89908909573959606</v>
      </c>
      <c r="AK177" s="77">
        <f t="shared" si="90"/>
        <v>-8.2723783737223264E-2</v>
      </c>
      <c r="AL177" s="77">
        <f t="shared" si="91"/>
        <v>0.30700337650650478</v>
      </c>
      <c r="AM177" s="77">
        <f t="shared" si="92"/>
        <v>0.15471880254571344</v>
      </c>
      <c r="AN177" s="85">
        <f t="shared" si="100"/>
        <v>6.68738449187651</v>
      </c>
      <c r="AO177" s="85">
        <f t="shared" si="100"/>
        <v>6.6874180286663014</v>
      </c>
      <c r="AP177" s="85">
        <f t="shared" si="100"/>
        <v>6.6872847773247486</v>
      </c>
      <c r="AQ177" s="85">
        <f t="shared" si="100"/>
        <v>6.687814268233506</v>
      </c>
      <c r="AR177" s="85">
        <f t="shared" si="100"/>
        <v>6.6857109770079584</v>
      </c>
      <c r="AS177" s="85">
        <f t="shared" si="100"/>
        <v>6.6940771096010252</v>
      </c>
      <c r="AT177" s="85">
        <f t="shared" si="100"/>
        <v>6.6609720746797692</v>
      </c>
      <c r="AU177" s="85">
        <f t="shared" si="93"/>
        <v>6.795048291988433</v>
      </c>
    </row>
    <row r="178" spans="1:48" s="77" customFormat="1" ht="12.95" customHeight="1" x14ac:dyDescent="0.2">
      <c r="A178" s="34" t="s">
        <v>208</v>
      </c>
      <c r="B178" s="43" t="s">
        <v>196</v>
      </c>
      <c r="C178" s="44">
        <v>53303.513299999999</v>
      </c>
      <c r="D178" s="44">
        <v>1E-4</v>
      </c>
      <c r="E178" s="85">
        <f t="shared" si="77"/>
        <v>193.99975959276827</v>
      </c>
      <c r="F178" s="85">
        <f t="shared" si="78"/>
        <v>194</v>
      </c>
      <c r="G178" s="85">
        <f t="shared" si="101"/>
        <v>-9.9400000181049109E-4</v>
      </c>
      <c r="H178" s="85"/>
      <c r="I178" s="85"/>
      <c r="J178" s="85">
        <f t="shared" si="102"/>
        <v>-9.9400000181049109E-4</v>
      </c>
      <c r="L178" s="85"/>
      <c r="M178" s="85"/>
      <c r="N178" s="85"/>
      <c r="O178" s="85">
        <f t="shared" ca="1" si="96"/>
        <v>3.1207732309437703E-2</v>
      </c>
      <c r="P178" s="85"/>
      <c r="Q178" s="132">
        <f t="shared" si="79"/>
        <v>38285.013299999999</v>
      </c>
      <c r="S178" s="9">
        <v>1</v>
      </c>
      <c r="T178" s="85"/>
      <c r="U178" s="85"/>
      <c r="V178" s="85"/>
      <c r="Z178" s="77">
        <f t="shared" si="80"/>
        <v>194</v>
      </c>
      <c r="AA178" s="85">
        <f t="shared" si="81"/>
        <v>-5.9629185766951398E-3</v>
      </c>
      <c r="AB178" s="85">
        <f t="shared" si="82"/>
        <v>6.8584437907358315E-3</v>
      </c>
      <c r="AC178" s="85">
        <f t="shared" si="83"/>
        <v>-9.9400000181049109E-4</v>
      </c>
      <c r="AD178" s="85">
        <f t="shared" si="84"/>
        <v>4.9689185748846487E-3</v>
      </c>
      <c r="AE178" s="85">
        <f t="shared" si="85"/>
        <v>2.4690151803833686E-5</v>
      </c>
      <c r="AF178" s="77">
        <f t="shared" si="86"/>
        <v>-9.9400000181049109E-4</v>
      </c>
      <c r="AG178" s="9"/>
      <c r="AH178" s="77">
        <f t="shared" si="87"/>
        <v>-7.8524437925463226E-3</v>
      </c>
      <c r="AI178" s="77">
        <f t="shared" si="88"/>
        <v>0.73913886154745678</v>
      </c>
      <c r="AJ178" s="77">
        <f t="shared" si="89"/>
        <v>-0.89948668183335256</v>
      </c>
      <c r="AK178" s="77">
        <f t="shared" si="90"/>
        <v>-8.2960957826062109E-2</v>
      </c>
      <c r="AL178" s="77">
        <f t="shared" si="91"/>
        <v>0.30791244193282441</v>
      </c>
      <c r="AM178" s="77">
        <f t="shared" si="92"/>
        <v>0.15518424858551419</v>
      </c>
      <c r="AN178" s="85">
        <f t="shared" si="100"/>
        <v>6.6885674742984804</v>
      </c>
      <c r="AO178" s="85">
        <f t="shared" si="100"/>
        <v>6.68860099393748</v>
      </c>
      <c r="AP178" s="85">
        <f t="shared" si="100"/>
        <v>6.688467743226961</v>
      </c>
      <c r="AQ178" s="85">
        <f t="shared" si="100"/>
        <v>6.6889975002168862</v>
      </c>
      <c r="AR178" s="85">
        <f t="shared" si="100"/>
        <v>6.6868920877421392</v>
      </c>
      <c r="AS178" s="85">
        <f t="shared" si="100"/>
        <v>6.6952709494476501</v>
      </c>
      <c r="AT178" s="85">
        <f t="shared" si="100"/>
        <v>6.6620994954614146</v>
      </c>
      <c r="AU178" s="85">
        <f t="shared" si="93"/>
        <v>6.7965289200410322</v>
      </c>
    </row>
    <row r="179" spans="1:48" s="77" customFormat="1" ht="12.95" customHeight="1" x14ac:dyDescent="0.2">
      <c r="A179" s="34" t="s">
        <v>215</v>
      </c>
      <c r="B179" s="43" t="s">
        <v>191</v>
      </c>
      <c r="C179" s="44">
        <v>54070.492400000003</v>
      </c>
      <c r="D179" s="44">
        <v>2.9999999999999997E-4</v>
      </c>
      <c r="E179" s="85">
        <f t="shared" si="77"/>
        <v>379.50008356207161</v>
      </c>
      <c r="F179" s="85">
        <f t="shared" si="78"/>
        <v>379.5</v>
      </c>
      <c r="G179" s="85">
        <f t="shared" si="101"/>
        <v>3.4550000418676063E-4</v>
      </c>
      <c r="H179" s="85"/>
      <c r="I179" s="85"/>
      <c r="J179" s="85">
        <f t="shared" si="102"/>
        <v>3.4550000418676063E-4</v>
      </c>
      <c r="L179" s="85"/>
      <c r="M179" s="85"/>
      <c r="N179" s="85"/>
      <c r="O179" s="85">
        <f t="shared" ca="1" si="96"/>
        <v>3.1205384474505063E-2</v>
      </c>
      <c r="P179" s="85"/>
      <c r="Q179" s="132">
        <f t="shared" si="79"/>
        <v>39051.992400000003</v>
      </c>
      <c r="S179" s="9">
        <v>1</v>
      </c>
      <c r="T179" s="85"/>
      <c r="U179" s="85"/>
      <c r="V179" s="85"/>
      <c r="Z179" s="77">
        <f t="shared" si="80"/>
        <v>379.5</v>
      </c>
      <c r="AA179" s="85">
        <f t="shared" si="81"/>
        <v>-6.5676143944408127E-3</v>
      </c>
      <c r="AB179" s="85">
        <f t="shared" si="82"/>
        <v>8.6058945416420205E-3</v>
      </c>
      <c r="AC179" s="85">
        <f t="shared" si="83"/>
        <v>3.4550000418676063E-4</v>
      </c>
      <c r="AD179" s="85">
        <f t="shared" si="84"/>
        <v>6.9131143986275734E-3</v>
      </c>
      <c r="AE179" s="85">
        <f t="shared" si="85"/>
        <v>4.7791150688511877E-5</v>
      </c>
      <c r="AF179" s="77">
        <f t="shared" si="86"/>
        <v>3.4550000418676063E-4</v>
      </c>
      <c r="AG179" s="9"/>
      <c r="AH179" s="77">
        <f t="shared" si="87"/>
        <v>-8.2603945374552599E-3</v>
      </c>
      <c r="AI179" s="77">
        <f t="shared" si="88"/>
        <v>0.7843309103535836</v>
      </c>
      <c r="AJ179" s="77">
        <f t="shared" si="89"/>
        <v>-0.99533120094997729</v>
      </c>
      <c r="AK179" s="77">
        <f t="shared" si="90"/>
        <v>-0.16857608919790668</v>
      </c>
      <c r="AL179" s="77">
        <f t="shared" si="91"/>
        <v>0.66344657480800784</v>
      </c>
      <c r="AM179" s="77">
        <f t="shared" si="92"/>
        <v>0.34445147579695934</v>
      </c>
      <c r="AN179" s="85">
        <f t="shared" si="100"/>
        <v>7.1391200606601144</v>
      </c>
      <c r="AO179" s="85">
        <f t="shared" si="100"/>
        <v>7.1391272860143946</v>
      </c>
      <c r="AP179" s="85">
        <f t="shared" si="100"/>
        <v>7.1390870198247471</v>
      </c>
      <c r="AQ179" s="85">
        <f t="shared" si="100"/>
        <v>7.1393114431516809</v>
      </c>
      <c r="AR179" s="85">
        <f t="shared" si="100"/>
        <v>7.1380613597373843</v>
      </c>
      <c r="AS179" s="85">
        <f t="shared" si="100"/>
        <v>7.1450476842575217</v>
      </c>
      <c r="AT179" s="85">
        <f t="shared" si="100"/>
        <v>7.1066927047097499</v>
      </c>
      <c r="AU179" s="85">
        <f t="shared" si="93"/>
        <v>7.3458419275551687</v>
      </c>
      <c r="AV179" s="85"/>
    </row>
    <row r="180" spans="1:48" s="77" customFormat="1" ht="12.95" customHeight="1" x14ac:dyDescent="0.2">
      <c r="A180" s="34" t="s">
        <v>215</v>
      </c>
      <c r="B180" s="43" t="s">
        <v>196</v>
      </c>
      <c r="C180" s="44">
        <v>54093.234400000001</v>
      </c>
      <c r="D180" s="44">
        <v>2.0000000000000001E-4</v>
      </c>
      <c r="E180" s="85">
        <f t="shared" si="77"/>
        <v>385.00042688004413</v>
      </c>
      <c r="F180" s="85">
        <f t="shared" si="78"/>
        <v>385</v>
      </c>
      <c r="G180" s="85">
        <f t="shared" si="101"/>
        <v>1.7650000008870848E-3</v>
      </c>
      <c r="H180" s="85"/>
      <c r="I180" s="85"/>
      <c r="J180" s="85">
        <f t="shared" si="102"/>
        <v>1.7650000008870848E-3</v>
      </c>
      <c r="L180" s="85"/>
      <c r="M180" s="85"/>
      <c r="N180" s="85"/>
      <c r="O180" s="85">
        <f t="shared" ca="1" si="96"/>
        <v>3.1205314862148573E-2</v>
      </c>
      <c r="P180" s="85"/>
      <c r="Q180" s="132">
        <f t="shared" si="79"/>
        <v>39074.734400000001</v>
      </c>
      <c r="S180" s="9">
        <v>1</v>
      </c>
      <c r="T180" s="85"/>
      <c r="U180" s="85"/>
      <c r="V180" s="85"/>
      <c r="Z180" s="77">
        <f t="shared" si="80"/>
        <v>385</v>
      </c>
      <c r="AA180" s="85">
        <f t="shared" si="81"/>
        <v>-6.5594481095973389E-3</v>
      </c>
      <c r="AB180" s="85">
        <f t="shared" si="82"/>
        <v>1.0011385290555756E-2</v>
      </c>
      <c r="AC180" s="85">
        <f t="shared" si="83"/>
        <v>1.7650000008870848E-3</v>
      </c>
      <c r="AD180" s="85">
        <f t="shared" si="84"/>
        <v>8.3244481104844236E-3</v>
      </c>
      <c r="AE180" s="85">
        <f t="shared" si="85"/>
        <v>6.9296436344147685E-5</v>
      </c>
      <c r="AF180" s="77">
        <f t="shared" si="86"/>
        <v>1.7650000008870848E-3</v>
      </c>
      <c r="AG180" s="9"/>
      <c r="AH180" s="77">
        <f t="shared" si="87"/>
        <v>-8.2463852896686712E-3</v>
      </c>
      <c r="AI180" s="77">
        <f t="shared" si="88"/>
        <v>0.78624758668747163</v>
      </c>
      <c r="AJ180" s="77">
        <f t="shared" si="89"/>
        <v>-0.99635731089313895</v>
      </c>
      <c r="AK180" s="77">
        <f t="shared" si="90"/>
        <v>-0.17099988269365743</v>
      </c>
      <c r="AL180" s="77">
        <f t="shared" si="91"/>
        <v>0.67473510013878657</v>
      </c>
      <c r="AM180" s="77">
        <f t="shared" si="92"/>
        <v>0.35077777889266126</v>
      </c>
      <c r="AN180" s="85">
        <f t="shared" si="100"/>
        <v>7.152946045870701</v>
      </c>
      <c r="AO180" s="85">
        <f t="shared" si="100"/>
        <v>7.1529526301359772</v>
      </c>
      <c r="AP180" s="85">
        <f t="shared" si="100"/>
        <v>7.1529153391258715</v>
      </c>
      <c r="AQ180" s="85">
        <f t="shared" si="100"/>
        <v>7.1531265643236432</v>
      </c>
      <c r="AR180" s="85">
        <f t="shared" si="100"/>
        <v>7.1519308315384649</v>
      </c>
      <c r="AS180" s="85">
        <f t="shared" si="100"/>
        <v>7.1587223334337216</v>
      </c>
      <c r="AT180" s="85">
        <f t="shared" si="100"/>
        <v>7.1208422272664516</v>
      </c>
      <c r="AU180" s="85">
        <f t="shared" si="93"/>
        <v>7.3621288361337545</v>
      </c>
    </row>
    <row r="181" spans="1:48" s="77" customFormat="1" ht="12.95" customHeight="1" x14ac:dyDescent="0.2">
      <c r="A181" s="35" t="s">
        <v>219</v>
      </c>
      <c r="B181" s="40" t="s">
        <v>191</v>
      </c>
      <c r="C181" s="35">
        <v>54438.478199999998</v>
      </c>
      <c r="D181" s="35">
        <v>2.9999999999999997E-4</v>
      </c>
      <c r="E181" s="85">
        <f t="shared" si="77"/>
        <v>468.50053366051884</v>
      </c>
      <c r="F181" s="85">
        <f t="shared" si="78"/>
        <v>468.5</v>
      </c>
      <c r="G181" s="85">
        <f t="shared" si="101"/>
        <v>2.2065000011934899E-3</v>
      </c>
      <c r="H181" s="85"/>
      <c r="I181" s="85"/>
      <c r="J181" s="85">
        <f t="shared" si="102"/>
        <v>2.2065000011934899E-3</v>
      </c>
      <c r="L181" s="85"/>
      <c r="M181" s="85"/>
      <c r="N181" s="85"/>
      <c r="O181" s="85">
        <f t="shared" ca="1" si="96"/>
        <v>3.1204258020009083E-2</v>
      </c>
      <c r="P181" s="85"/>
      <c r="Q181" s="132">
        <f t="shared" si="79"/>
        <v>39419.978199999998</v>
      </c>
      <c r="S181" s="9">
        <v>1</v>
      </c>
      <c r="T181" s="85"/>
      <c r="U181" s="85"/>
      <c r="V181" s="85"/>
      <c r="Z181" s="77">
        <f t="shared" si="80"/>
        <v>468.5</v>
      </c>
      <c r="AA181" s="85">
        <f t="shared" si="81"/>
        <v>-6.2314748738922336E-3</v>
      </c>
      <c r="AB181" s="85">
        <f t="shared" si="82"/>
        <v>1.003613768738027E-2</v>
      </c>
      <c r="AC181" s="85">
        <f t="shared" si="83"/>
        <v>2.2065000011934899E-3</v>
      </c>
      <c r="AD181" s="85">
        <f t="shared" si="84"/>
        <v>8.4379748750857235E-3</v>
      </c>
      <c r="AE181" s="85">
        <f t="shared" si="85"/>
        <v>7.1199419992577927E-5</v>
      </c>
      <c r="AF181" s="77">
        <f t="shared" si="86"/>
        <v>2.2065000011934899E-3</v>
      </c>
      <c r="AG181" s="9"/>
      <c r="AH181" s="77">
        <f t="shared" si="87"/>
        <v>-7.8296376861867797E-3</v>
      </c>
      <c r="AI181" s="77">
        <f t="shared" si="88"/>
        <v>0.82010067338786019</v>
      </c>
      <c r="AJ181" s="77">
        <f t="shared" si="89"/>
        <v>-0.99562449781508255</v>
      </c>
      <c r="AK181" s="77">
        <f t="shared" si="90"/>
        <v>-0.20631841013994179</v>
      </c>
      <c r="AL181" s="77">
        <f t="shared" si="91"/>
        <v>0.8536964046407175</v>
      </c>
      <c r="AM181" s="77">
        <f t="shared" si="92"/>
        <v>0.45481179153585111</v>
      </c>
      <c r="AN181" s="85">
        <f t="shared" ref="AN181:AT190" si="103">$AU181+$AB$7*SIN(AO181)</f>
        <v>7.3674256403074612</v>
      </c>
      <c r="AO181" s="85">
        <f t="shared" si="103"/>
        <v>7.3674265734928115</v>
      </c>
      <c r="AP181" s="85">
        <f t="shared" si="103"/>
        <v>7.3674192826992044</v>
      </c>
      <c r="AQ181" s="85">
        <f t="shared" si="103"/>
        <v>7.3674762469103614</v>
      </c>
      <c r="AR181" s="85">
        <f t="shared" si="103"/>
        <v>7.367031338977295</v>
      </c>
      <c r="AS181" s="85">
        <f t="shared" si="103"/>
        <v>7.3705162214779696</v>
      </c>
      <c r="AT181" s="85">
        <f t="shared" si="103"/>
        <v>7.3438054805541162</v>
      </c>
      <c r="AU181" s="85">
        <f t="shared" si="93"/>
        <v>7.6093937209177458</v>
      </c>
    </row>
    <row r="182" spans="1:48" s="77" customFormat="1" ht="12.95" customHeight="1" x14ac:dyDescent="0.2">
      <c r="A182" s="44" t="s">
        <v>220</v>
      </c>
      <c r="B182" s="43" t="s">
        <v>196</v>
      </c>
      <c r="C182" s="44">
        <v>54469.4879</v>
      </c>
      <c r="D182" s="44">
        <v>2.0000000000000001E-4</v>
      </c>
      <c r="E182" s="85">
        <f t="shared" si="77"/>
        <v>476.00048952136478</v>
      </c>
      <c r="F182" s="85">
        <f t="shared" si="78"/>
        <v>476</v>
      </c>
      <c r="G182" s="85">
        <f t="shared" si="101"/>
        <v>2.0240000012563542E-3</v>
      </c>
      <c r="H182" s="85"/>
      <c r="I182" s="85"/>
      <c r="J182" s="85">
        <f t="shared" si="102"/>
        <v>2.0240000012563542E-3</v>
      </c>
      <c r="L182" s="85"/>
      <c r="M182" s="85"/>
      <c r="N182" s="85"/>
      <c r="O182" s="85">
        <f t="shared" ca="1" si="96"/>
        <v>3.1204163094068409E-2</v>
      </c>
      <c r="P182" s="85"/>
      <c r="Q182" s="132">
        <f t="shared" si="79"/>
        <v>39450.9879</v>
      </c>
      <c r="S182" s="9">
        <v>1</v>
      </c>
      <c r="T182" s="85"/>
      <c r="U182" s="85"/>
      <c r="V182" s="85"/>
      <c r="Z182" s="77">
        <f t="shared" si="80"/>
        <v>476</v>
      </c>
      <c r="AA182" s="85">
        <f t="shared" si="81"/>
        <v>-6.1826686650312476E-3</v>
      </c>
      <c r="AB182" s="85">
        <f t="shared" si="82"/>
        <v>9.7968515277263128E-3</v>
      </c>
      <c r="AC182" s="85">
        <f t="shared" si="83"/>
        <v>2.0240000012563542E-3</v>
      </c>
      <c r="AD182" s="85">
        <f t="shared" si="84"/>
        <v>8.2066686662876018E-3</v>
      </c>
      <c r="AE182" s="85">
        <f t="shared" si="85"/>
        <v>6.7349410598226719E-5</v>
      </c>
      <c r="AF182" s="77">
        <f t="shared" si="86"/>
        <v>2.0240000012563542E-3</v>
      </c>
      <c r="AG182" s="9"/>
      <c r="AH182" s="77">
        <f t="shared" si="87"/>
        <v>-7.7728515264699595E-3</v>
      </c>
      <c r="AI182" s="77">
        <f t="shared" si="88"/>
        <v>0.82360460995420315</v>
      </c>
      <c r="AJ182" s="77">
        <f t="shared" si="89"/>
        <v>-0.99390759261971073</v>
      </c>
      <c r="AK182" s="77">
        <f t="shared" si="90"/>
        <v>-0.20932204960004991</v>
      </c>
      <c r="AL182" s="77">
        <f t="shared" si="91"/>
        <v>0.87055642623547913</v>
      </c>
      <c r="AM182" s="77">
        <f t="shared" si="92"/>
        <v>0.46502498181584356</v>
      </c>
      <c r="AN182" s="85">
        <f t="shared" si="103"/>
        <v>7.3871568680854507</v>
      </c>
      <c r="AO182" s="85">
        <f t="shared" si="103"/>
        <v>7.3871576009576678</v>
      </c>
      <c r="AP182" s="85">
        <f t="shared" si="103"/>
        <v>7.3871516521260272</v>
      </c>
      <c r="AQ182" s="85">
        <f t="shared" si="103"/>
        <v>7.3871999416963856</v>
      </c>
      <c r="AR182" s="85">
        <f t="shared" si="103"/>
        <v>7.3868080852455202</v>
      </c>
      <c r="AS182" s="85">
        <f t="shared" si="103"/>
        <v>7.389996740220095</v>
      </c>
      <c r="AT182" s="85">
        <f t="shared" si="103"/>
        <v>7.3646083299189602</v>
      </c>
      <c r="AU182" s="85">
        <f t="shared" si="93"/>
        <v>7.6316031417067274</v>
      </c>
    </row>
    <row r="183" spans="1:48" s="77" customFormat="1" ht="12.95" customHeight="1" x14ac:dyDescent="0.2">
      <c r="A183" s="34" t="s">
        <v>227</v>
      </c>
      <c r="B183" s="40" t="s">
        <v>191</v>
      </c>
      <c r="C183" s="35">
        <v>54475.690399999999</v>
      </c>
      <c r="D183" s="35">
        <v>8.0000000000000004E-4</v>
      </c>
      <c r="E183" s="85">
        <f t="shared" si="77"/>
        <v>477.50061613422747</v>
      </c>
      <c r="F183" s="85">
        <f t="shared" si="78"/>
        <v>477.5</v>
      </c>
      <c r="G183" s="85">
        <f t="shared" si="101"/>
        <v>2.5475000002188608E-3</v>
      </c>
      <c r="H183" s="85"/>
      <c r="I183" s="85"/>
      <c r="J183" s="85"/>
      <c r="K183" s="85">
        <f>G183</f>
        <v>2.5475000002188608E-3</v>
      </c>
      <c r="L183" s="85"/>
      <c r="O183" s="85">
        <f t="shared" ca="1" si="96"/>
        <v>3.1204144108880276E-2</v>
      </c>
      <c r="P183" s="85"/>
      <c r="Q183" s="132">
        <f t="shared" si="79"/>
        <v>39457.190399999999</v>
      </c>
      <c r="S183" s="9">
        <v>1</v>
      </c>
      <c r="T183" s="85"/>
      <c r="U183" s="119"/>
      <c r="V183" s="85"/>
      <c r="Z183" s="77">
        <f t="shared" si="80"/>
        <v>477.5</v>
      </c>
      <c r="AA183" s="85">
        <f t="shared" si="81"/>
        <v>-6.1725133945573635E-3</v>
      </c>
      <c r="AB183" s="85">
        <f t="shared" si="82"/>
        <v>1.0308600143302617E-2</v>
      </c>
      <c r="AC183" s="85">
        <f t="shared" si="83"/>
        <v>2.5475000002188608E-3</v>
      </c>
      <c r="AD183" s="85">
        <f t="shared" si="84"/>
        <v>8.7200133947762243E-3</v>
      </c>
      <c r="AE183" s="85">
        <f t="shared" si="85"/>
        <v>7.6038633605076777E-5</v>
      </c>
      <c r="AF183" s="77">
        <f t="shared" si="86"/>
        <v>2.5475000002188608E-3</v>
      </c>
      <c r="AG183" s="9"/>
      <c r="AH183" s="77">
        <f t="shared" si="87"/>
        <v>-7.7611001430837566E-3</v>
      </c>
      <c r="AI183" s="77">
        <f t="shared" si="88"/>
        <v>0.82431509074091247</v>
      </c>
      <c r="AJ183" s="77">
        <f t="shared" si="89"/>
        <v>-0.99352832010977721</v>
      </c>
      <c r="AK183" s="77">
        <f t="shared" si="90"/>
        <v>-0.2099187145940084</v>
      </c>
      <c r="AL183" s="77">
        <f t="shared" si="91"/>
        <v>0.87394579180883891</v>
      </c>
      <c r="AM183" s="77">
        <f t="shared" si="92"/>
        <v>0.46708776435327065</v>
      </c>
      <c r="AN183" s="85">
        <f t="shared" si="103"/>
        <v>7.3911132620499425</v>
      </c>
      <c r="AO183" s="85">
        <f t="shared" si="103"/>
        <v>7.3911139591165531</v>
      </c>
      <c r="AP183" s="85">
        <f t="shared" si="103"/>
        <v>7.3911082561085184</v>
      </c>
      <c r="AQ183" s="85">
        <f t="shared" si="103"/>
        <v>7.3911549168363839</v>
      </c>
      <c r="AR183" s="85">
        <f t="shared" si="103"/>
        <v>7.390773277354131</v>
      </c>
      <c r="AS183" s="85">
        <f t="shared" si="103"/>
        <v>7.3939033385446686</v>
      </c>
      <c r="AT183" s="85">
        <f t="shared" si="103"/>
        <v>7.3687846817738372</v>
      </c>
      <c r="AU183" s="85">
        <f t="shared" si="93"/>
        <v>7.636045025864524</v>
      </c>
    </row>
    <row r="184" spans="1:48" s="77" customFormat="1" ht="12.95" customHeight="1" x14ac:dyDescent="0.2">
      <c r="A184" s="44" t="s">
        <v>220</v>
      </c>
      <c r="B184" s="43" t="s">
        <v>196</v>
      </c>
      <c r="C184" s="44">
        <v>54494.296699999999</v>
      </c>
      <c r="D184" s="44">
        <v>2.9999999999999997E-4</v>
      </c>
      <c r="E184" s="85">
        <f t="shared" si="77"/>
        <v>482.00070574275776</v>
      </c>
      <c r="F184" s="85">
        <f t="shared" si="78"/>
        <v>482</v>
      </c>
      <c r="G184" s="85">
        <f t="shared" si="101"/>
        <v>2.9179999983171001E-3</v>
      </c>
      <c r="H184" s="85"/>
      <c r="I184" s="85"/>
      <c r="J184" s="85">
        <f>G184</f>
        <v>2.9179999983171001E-3</v>
      </c>
      <c r="L184" s="85"/>
      <c r="M184" s="85"/>
      <c r="N184" s="85"/>
      <c r="O184" s="85">
        <f t="shared" ca="1" si="96"/>
        <v>3.1204087153315872E-2</v>
      </c>
      <c r="P184" s="85"/>
      <c r="Q184" s="132">
        <f t="shared" si="79"/>
        <v>39475.796699999999</v>
      </c>
      <c r="S184" s="9">
        <v>1</v>
      </c>
      <c r="T184" s="85"/>
      <c r="U184" s="85"/>
      <c r="V184" s="85"/>
      <c r="Z184" s="77">
        <f t="shared" si="80"/>
        <v>482</v>
      </c>
      <c r="AA184" s="85">
        <f t="shared" si="81"/>
        <v>-6.1412563374609094E-3</v>
      </c>
      <c r="AB184" s="85">
        <f t="shared" si="82"/>
        <v>1.0643054500085141E-2</v>
      </c>
      <c r="AC184" s="85">
        <f t="shared" si="83"/>
        <v>2.9179999983171001E-3</v>
      </c>
      <c r="AD184" s="85">
        <f t="shared" si="84"/>
        <v>9.0592563357780095E-3</v>
      </c>
      <c r="AE184" s="85">
        <f t="shared" si="85"/>
        <v>8.2070125357334002E-5</v>
      </c>
      <c r="AF184" s="77">
        <f t="shared" si="86"/>
        <v>2.9179999983171001E-3</v>
      </c>
      <c r="AG184" s="9"/>
      <c r="AH184" s="77">
        <f t="shared" si="87"/>
        <v>-7.7250545017680406E-3</v>
      </c>
      <c r="AI184" s="77">
        <f t="shared" si="88"/>
        <v>0.82646608114957065</v>
      </c>
      <c r="AJ184" s="77">
        <f t="shared" si="89"/>
        <v>-0.99231767432227902</v>
      </c>
      <c r="AK184" s="77">
        <f t="shared" si="90"/>
        <v>-0.21170033794632254</v>
      </c>
      <c r="AL184" s="77">
        <f t="shared" si="91"/>
        <v>0.88414918149999189</v>
      </c>
      <c r="AM184" s="77">
        <f t="shared" si="92"/>
        <v>0.47331739985078491</v>
      </c>
      <c r="AN184" s="85">
        <f t="shared" si="103"/>
        <v>7.4030030211784492</v>
      </c>
      <c r="AO184" s="85">
        <f t="shared" si="103"/>
        <v>7.403003618755287</v>
      </c>
      <c r="AP184" s="85">
        <f t="shared" si="103"/>
        <v>7.4029986100261436</v>
      </c>
      <c r="AQ184" s="85">
        <f t="shared" si="103"/>
        <v>7.4030405934562893</v>
      </c>
      <c r="AR184" s="85">
        <f t="shared" si="103"/>
        <v>7.4026887986754826</v>
      </c>
      <c r="AS184" s="85">
        <f t="shared" si="103"/>
        <v>7.405644565646667</v>
      </c>
      <c r="AT184" s="85">
        <f t="shared" si="103"/>
        <v>7.3813453965387934</v>
      </c>
      <c r="AU184" s="85">
        <f t="shared" si="93"/>
        <v>7.6493706783379123</v>
      </c>
    </row>
    <row r="185" spans="1:48" s="77" customFormat="1" ht="12.95" customHeight="1" x14ac:dyDescent="0.2">
      <c r="A185" s="34" t="s">
        <v>227</v>
      </c>
      <c r="B185" s="40" t="s">
        <v>191</v>
      </c>
      <c r="C185" s="35">
        <v>54504.633000000002</v>
      </c>
      <c r="D185" s="35">
        <v>8.9999999999999998E-4</v>
      </c>
      <c r="E185" s="85">
        <f t="shared" si="77"/>
        <v>484.50062653413841</v>
      </c>
      <c r="F185" s="85">
        <f t="shared" si="78"/>
        <v>484.5</v>
      </c>
      <c r="G185" s="85">
        <f t="shared" si="101"/>
        <v>2.5905000002239831E-3</v>
      </c>
      <c r="H185" s="85"/>
      <c r="I185" s="85"/>
      <c r="J185" s="85"/>
      <c r="K185" s="85">
        <f>G185</f>
        <v>2.5905000002239831E-3</v>
      </c>
      <c r="L185" s="85"/>
      <c r="O185" s="85">
        <f t="shared" ref="O185:O216" ca="1" si="104">+C$11+C$12*F185</f>
        <v>3.1204055511335645E-2</v>
      </c>
      <c r="P185" s="85"/>
      <c r="Q185" s="132">
        <f t="shared" si="79"/>
        <v>39486.133000000002</v>
      </c>
      <c r="S185" s="9">
        <v>1</v>
      </c>
      <c r="T185" s="85"/>
      <c r="U185" s="85"/>
      <c r="V185" s="85"/>
      <c r="Z185" s="77">
        <f t="shared" si="80"/>
        <v>484.5</v>
      </c>
      <c r="AA185" s="85">
        <f t="shared" si="81"/>
        <v>-6.123377170909672E-3</v>
      </c>
      <c r="AB185" s="85">
        <f t="shared" si="82"/>
        <v>1.0295014851765628E-2</v>
      </c>
      <c r="AC185" s="85">
        <f t="shared" si="83"/>
        <v>2.5905000002239831E-3</v>
      </c>
      <c r="AD185" s="85">
        <f t="shared" si="84"/>
        <v>8.7138771711336542E-3</v>
      </c>
      <c r="AE185" s="85">
        <f t="shared" si="85"/>
        <v>7.5931655353604258E-5</v>
      </c>
      <c r="AF185" s="77">
        <f t="shared" si="86"/>
        <v>2.5905000002239831E-3</v>
      </c>
      <c r="AG185" s="9"/>
      <c r="AH185" s="77">
        <f t="shared" si="87"/>
        <v>-7.7045148515416462E-3</v>
      </c>
      <c r="AI185" s="77">
        <f t="shared" si="88"/>
        <v>0.82767381190523381</v>
      </c>
      <c r="AJ185" s="77">
        <f t="shared" si="89"/>
        <v>-0.99159745598563254</v>
      </c>
      <c r="AK185" s="77">
        <f t="shared" si="90"/>
        <v>-0.21268459975960133</v>
      </c>
      <c r="AL185" s="77">
        <f t="shared" si="91"/>
        <v>0.88984084200905778</v>
      </c>
      <c r="AM185" s="77">
        <f t="shared" si="92"/>
        <v>0.4768054874427784</v>
      </c>
      <c r="AN185" s="85">
        <f t="shared" si="103"/>
        <v>7.4096218952914423</v>
      </c>
      <c r="AO185" s="85">
        <f t="shared" si="103"/>
        <v>7.409622442496997</v>
      </c>
      <c r="AP185" s="85">
        <f t="shared" si="103"/>
        <v>7.4096177923055793</v>
      </c>
      <c r="AQ185" s="85">
        <f t="shared" si="103"/>
        <v>7.4096573114074848</v>
      </c>
      <c r="AR185" s="85">
        <f t="shared" si="103"/>
        <v>7.4093215674363186</v>
      </c>
      <c r="AS185" s="85">
        <f t="shared" si="103"/>
        <v>7.4121815425608082</v>
      </c>
      <c r="AT185" s="85">
        <f t="shared" si="103"/>
        <v>7.3883441280874367</v>
      </c>
      <c r="AU185" s="85">
        <f t="shared" si="93"/>
        <v>7.6567738186009056</v>
      </c>
    </row>
    <row r="186" spans="1:48" s="77" customFormat="1" ht="12.95" customHeight="1" x14ac:dyDescent="0.2">
      <c r="A186" s="44" t="s">
        <v>220</v>
      </c>
      <c r="B186" s="43" t="s">
        <v>191</v>
      </c>
      <c r="C186" s="44">
        <v>54715.498599999999</v>
      </c>
      <c r="D186" s="44">
        <v>2.0000000000000001E-4</v>
      </c>
      <c r="E186" s="85">
        <f t="shared" si="77"/>
        <v>535.50023931886858</v>
      </c>
      <c r="F186" s="85">
        <f t="shared" si="78"/>
        <v>535.5</v>
      </c>
      <c r="G186" s="85">
        <f t="shared" si="101"/>
        <v>9.8949999664910138E-4</v>
      </c>
      <c r="H186" s="85"/>
      <c r="I186" s="85"/>
      <c r="J186" s="85">
        <f t="shared" ref="J186:J192" si="105">G186</f>
        <v>9.8949999664910138E-4</v>
      </c>
      <c r="L186" s="85"/>
      <c r="M186" s="85"/>
      <c r="N186" s="85"/>
      <c r="O186" s="85">
        <f t="shared" ca="1" si="104"/>
        <v>3.1203410014939072E-2</v>
      </c>
      <c r="P186" s="85"/>
      <c r="Q186" s="132">
        <f t="shared" si="79"/>
        <v>39696.998599999999</v>
      </c>
      <c r="S186" s="9">
        <v>1</v>
      </c>
      <c r="T186" s="85"/>
      <c r="U186" s="85"/>
      <c r="V186" s="85"/>
      <c r="Z186" s="77">
        <f t="shared" si="80"/>
        <v>535.5</v>
      </c>
      <c r="AA186" s="85">
        <f t="shared" si="81"/>
        <v>-5.6771598259639303E-3</v>
      </c>
      <c r="AB186" s="85">
        <f t="shared" si="82"/>
        <v>8.1934988289211388E-3</v>
      </c>
      <c r="AC186" s="85">
        <f t="shared" si="83"/>
        <v>9.8949999664910138E-4</v>
      </c>
      <c r="AD186" s="85">
        <f t="shared" si="84"/>
        <v>6.6666598226130316E-3</v>
      </c>
      <c r="AE186" s="85">
        <f t="shared" si="85"/>
        <v>4.4444353190442818E-5</v>
      </c>
      <c r="AF186" s="77">
        <f t="shared" si="86"/>
        <v>9.8949999664910138E-4</v>
      </c>
      <c r="AG186" s="9"/>
      <c r="AH186" s="77">
        <f t="shared" si="87"/>
        <v>-7.2039988322720374E-3</v>
      </c>
      <c r="AI186" s="77">
        <f t="shared" si="88"/>
        <v>0.85436831167552985</v>
      </c>
      <c r="AJ186" s="77">
        <f t="shared" si="89"/>
        <v>-0.96898640739888919</v>
      </c>
      <c r="AK186" s="77">
        <f t="shared" si="90"/>
        <v>-0.23178107220810534</v>
      </c>
      <c r="AL186" s="77">
        <f t="shared" si="91"/>
        <v>1.0098162349535873</v>
      </c>
      <c r="AM186" s="77">
        <f t="shared" si="92"/>
        <v>0.55269260259192665</v>
      </c>
      <c r="AN186" s="85">
        <f t="shared" si="103"/>
        <v>7.5468703555189682</v>
      </c>
      <c r="AO186" s="85">
        <f t="shared" si="103"/>
        <v>7.5468704090604977</v>
      </c>
      <c r="AP186" s="85">
        <f t="shared" si="103"/>
        <v>7.5468697620486624</v>
      </c>
      <c r="AQ186" s="85">
        <f t="shared" si="103"/>
        <v>7.5468775808213655</v>
      </c>
      <c r="AR186" s="85">
        <f t="shared" si="103"/>
        <v>7.5467831082744361</v>
      </c>
      <c r="AS186" s="85">
        <f t="shared" si="103"/>
        <v>7.5479264904531957</v>
      </c>
      <c r="AT186" s="85">
        <f t="shared" si="103"/>
        <v>7.5343543861698681</v>
      </c>
      <c r="AU186" s="85">
        <f t="shared" si="93"/>
        <v>7.8077978799659782</v>
      </c>
    </row>
    <row r="187" spans="1:48" s="77" customFormat="1" ht="12.95" customHeight="1" x14ac:dyDescent="0.2">
      <c r="A187" s="44" t="s">
        <v>220</v>
      </c>
      <c r="B187" s="43" t="s">
        <v>191</v>
      </c>
      <c r="C187" s="44">
        <v>54715.500399999997</v>
      </c>
      <c r="D187" s="44">
        <v>1E-4</v>
      </c>
      <c r="E187" s="85">
        <f t="shared" si="77"/>
        <v>535.50067466395535</v>
      </c>
      <c r="F187" s="85">
        <f t="shared" si="78"/>
        <v>535.5</v>
      </c>
      <c r="G187" s="85">
        <f t="shared" si="101"/>
        <v>2.7894999948330224E-3</v>
      </c>
      <c r="H187" s="85"/>
      <c r="I187" s="85"/>
      <c r="J187" s="85">
        <f t="shared" si="105"/>
        <v>2.7894999948330224E-3</v>
      </c>
      <c r="L187" s="85"/>
      <c r="M187" s="85"/>
      <c r="N187" s="85"/>
      <c r="O187" s="85">
        <f t="shared" ca="1" si="104"/>
        <v>3.1203410014939072E-2</v>
      </c>
      <c r="P187" s="85"/>
      <c r="Q187" s="132">
        <f t="shared" si="79"/>
        <v>39697.000399999997</v>
      </c>
      <c r="S187" s="9">
        <v>1</v>
      </c>
      <c r="T187" s="85"/>
      <c r="U187" s="85"/>
      <c r="V187" s="85"/>
      <c r="Z187" s="77">
        <f t="shared" si="80"/>
        <v>535.5</v>
      </c>
      <c r="AA187" s="85">
        <f t="shared" si="81"/>
        <v>-5.6771598259639303E-3</v>
      </c>
      <c r="AB187" s="85">
        <f t="shared" si="82"/>
        <v>9.9934988271050598E-3</v>
      </c>
      <c r="AC187" s="85">
        <f t="shared" si="83"/>
        <v>2.7894999948330224E-3</v>
      </c>
      <c r="AD187" s="85">
        <f t="shared" si="84"/>
        <v>8.4666598207969526E-3</v>
      </c>
      <c r="AE187" s="85">
        <f t="shared" si="85"/>
        <v>7.1684328521097492E-5</v>
      </c>
      <c r="AF187" s="77">
        <f t="shared" si="86"/>
        <v>2.7894999948330224E-3</v>
      </c>
      <c r="AG187" s="9"/>
      <c r="AH187" s="77">
        <f t="shared" si="87"/>
        <v>-7.2039988322720374E-3</v>
      </c>
      <c r="AI187" s="77">
        <f t="shared" si="88"/>
        <v>0.85436831167552985</v>
      </c>
      <c r="AJ187" s="77">
        <f t="shared" si="89"/>
        <v>-0.96898640739888919</v>
      </c>
      <c r="AK187" s="77">
        <f t="shared" si="90"/>
        <v>-0.23178107220810534</v>
      </c>
      <c r="AL187" s="77">
        <f t="shared" si="91"/>
        <v>1.0098162349535873</v>
      </c>
      <c r="AM187" s="77">
        <f t="shared" si="92"/>
        <v>0.55269260259192665</v>
      </c>
      <c r="AN187" s="85">
        <f t="shared" si="103"/>
        <v>7.5468703555189682</v>
      </c>
      <c r="AO187" s="85">
        <f t="shared" si="103"/>
        <v>7.5468704090604977</v>
      </c>
      <c r="AP187" s="85">
        <f t="shared" si="103"/>
        <v>7.5468697620486624</v>
      </c>
      <c r="AQ187" s="85">
        <f t="shared" si="103"/>
        <v>7.5468775808213655</v>
      </c>
      <c r="AR187" s="85">
        <f t="shared" si="103"/>
        <v>7.5467831082744361</v>
      </c>
      <c r="AS187" s="85">
        <f t="shared" si="103"/>
        <v>7.5479264904531957</v>
      </c>
      <c r="AT187" s="85">
        <f t="shared" si="103"/>
        <v>7.5343543861698681</v>
      </c>
      <c r="AU187" s="85">
        <f t="shared" si="93"/>
        <v>7.8077978799659782</v>
      </c>
    </row>
    <row r="188" spans="1:48" s="77" customFormat="1" ht="12.95" customHeight="1" x14ac:dyDescent="0.2">
      <c r="A188" s="44" t="s">
        <v>220</v>
      </c>
      <c r="B188" s="43" t="s">
        <v>191</v>
      </c>
      <c r="C188" s="44">
        <v>54748.578000000001</v>
      </c>
      <c r="D188" s="44">
        <v>1E-4</v>
      </c>
      <c r="E188" s="85">
        <f t="shared" si="77"/>
        <v>543.5007694724419</v>
      </c>
      <c r="F188" s="85">
        <f t="shared" si="78"/>
        <v>543.5</v>
      </c>
      <c r="G188" s="85">
        <f t="shared" si="101"/>
        <v>3.1815000038477592E-3</v>
      </c>
      <c r="H188" s="85"/>
      <c r="I188" s="85"/>
      <c r="J188" s="85">
        <f t="shared" si="105"/>
        <v>3.1815000038477592E-3</v>
      </c>
      <c r="L188" s="85"/>
      <c r="M188" s="85"/>
      <c r="N188" s="85"/>
      <c r="O188" s="85">
        <f t="shared" ca="1" si="104"/>
        <v>3.1203308760602354E-2</v>
      </c>
      <c r="P188" s="85"/>
      <c r="Q188" s="132">
        <f t="shared" si="79"/>
        <v>39730.078000000001</v>
      </c>
      <c r="S188" s="9">
        <v>1</v>
      </c>
      <c r="T188" s="85"/>
      <c r="U188" s="85"/>
      <c r="V188" s="85"/>
      <c r="Z188" s="77">
        <f t="shared" si="80"/>
        <v>543.5</v>
      </c>
      <c r="AA188" s="85">
        <f t="shared" si="81"/>
        <v>-5.5928396181495451E-3</v>
      </c>
      <c r="AB188" s="85">
        <f t="shared" si="82"/>
        <v>1.0292656897801424E-2</v>
      </c>
      <c r="AC188" s="85">
        <f t="shared" si="83"/>
        <v>3.1815000038477592E-3</v>
      </c>
      <c r="AD188" s="85">
        <f t="shared" si="84"/>
        <v>8.7743396219973034E-3</v>
      </c>
      <c r="AE188" s="85">
        <f t="shared" si="85"/>
        <v>7.6989035802151775E-5</v>
      </c>
      <c r="AF188" s="77">
        <f t="shared" si="86"/>
        <v>3.1815000038477592E-3</v>
      </c>
      <c r="AG188" s="9"/>
      <c r="AH188" s="77">
        <f t="shared" si="87"/>
        <v>-7.1111568939536659E-3</v>
      </c>
      <c r="AI188" s="77">
        <f t="shared" si="88"/>
        <v>0.85892457140549971</v>
      </c>
      <c r="AJ188" s="77">
        <f t="shared" si="89"/>
        <v>-0.9639734167975359</v>
      </c>
      <c r="AK188" s="77">
        <f t="shared" si="90"/>
        <v>-0.23458213385731794</v>
      </c>
      <c r="AL188" s="77">
        <f t="shared" si="91"/>
        <v>1.02935514675682</v>
      </c>
      <c r="AM188" s="77">
        <f t="shared" si="92"/>
        <v>0.56551597335585635</v>
      </c>
      <c r="AN188" s="85">
        <f t="shared" si="103"/>
        <v>7.5688079570835534</v>
      </c>
      <c r="AO188" s="85">
        <f t="shared" si="103"/>
        <v>7.5688079896833154</v>
      </c>
      <c r="AP188" s="85">
        <f t="shared" si="103"/>
        <v>7.5688075663560133</v>
      </c>
      <c r="AQ188" s="85">
        <f t="shared" si="103"/>
        <v>7.5688130635603983</v>
      </c>
      <c r="AR188" s="85">
        <f t="shared" si="103"/>
        <v>7.5687416864938397</v>
      </c>
      <c r="AS188" s="85">
        <f t="shared" si="103"/>
        <v>7.5696698202223551</v>
      </c>
      <c r="AT188" s="85">
        <f t="shared" si="103"/>
        <v>7.5578218040344058</v>
      </c>
      <c r="AU188" s="85">
        <f t="shared" si="93"/>
        <v>7.8314879288075581</v>
      </c>
    </row>
    <row r="189" spans="1:48" s="77" customFormat="1" ht="12.95" customHeight="1" x14ac:dyDescent="0.2">
      <c r="A189" s="44" t="s">
        <v>220</v>
      </c>
      <c r="B189" s="43" t="s">
        <v>191</v>
      </c>
      <c r="C189" s="44">
        <v>54773.386400000003</v>
      </c>
      <c r="D189" s="44">
        <v>2.0000000000000001E-4</v>
      </c>
      <c r="E189" s="85">
        <f t="shared" si="77"/>
        <v>549.50088895048293</v>
      </c>
      <c r="F189" s="85">
        <f t="shared" si="78"/>
        <v>549.5</v>
      </c>
      <c r="G189" s="85">
        <f t="shared" si="101"/>
        <v>3.6755000037373975E-3</v>
      </c>
      <c r="H189" s="85"/>
      <c r="I189" s="85"/>
      <c r="J189" s="85">
        <f t="shared" si="105"/>
        <v>3.6755000037373975E-3</v>
      </c>
      <c r="L189" s="85"/>
      <c r="M189" s="85"/>
      <c r="N189" s="85"/>
      <c r="O189" s="85">
        <f t="shared" ca="1" si="104"/>
        <v>3.1203232819849817E-2</v>
      </c>
      <c r="P189" s="85"/>
      <c r="Q189" s="132">
        <f t="shared" si="79"/>
        <v>39754.886400000003</v>
      </c>
      <c r="S189" s="9">
        <v>1</v>
      </c>
      <c r="T189" s="85"/>
      <c r="U189" s="85"/>
      <c r="V189" s="85"/>
      <c r="Z189" s="77">
        <f t="shared" si="80"/>
        <v>549.5</v>
      </c>
      <c r="AA189" s="85">
        <f t="shared" si="81"/>
        <v>-5.5270097224150499E-3</v>
      </c>
      <c r="AB189" s="85">
        <f t="shared" si="82"/>
        <v>1.0714434940355854E-2</v>
      </c>
      <c r="AC189" s="85">
        <f t="shared" si="83"/>
        <v>3.6755000037373975E-3</v>
      </c>
      <c r="AD189" s="85">
        <f t="shared" si="84"/>
        <v>9.2025097261524483E-3</v>
      </c>
      <c r="AE189" s="85">
        <f t="shared" si="85"/>
        <v>8.4686185259930411E-5</v>
      </c>
      <c r="AF189" s="77">
        <f t="shared" si="86"/>
        <v>3.6755000037373975E-3</v>
      </c>
      <c r="AG189" s="9"/>
      <c r="AH189" s="77">
        <f t="shared" si="87"/>
        <v>-7.0389349366184566E-3</v>
      </c>
      <c r="AI189" s="77">
        <f t="shared" si="88"/>
        <v>0.86240986065345893</v>
      </c>
      <c r="AJ189" s="77">
        <f t="shared" si="89"/>
        <v>-0.95993339951695578</v>
      </c>
      <c r="AK189" s="77">
        <f t="shared" si="90"/>
        <v>-0.2366432074511626</v>
      </c>
      <c r="AL189" s="77">
        <f t="shared" si="91"/>
        <v>1.0441473295672368</v>
      </c>
      <c r="AM189" s="77">
        <f t="shared" si="92"/>
        <v>0.57531857548149223</v>
      </c>
      <c r="AN189" s="85">
        <f t="shared" si="103"/>
        <v>7.5853384548644485</v>
      </c>
      <c r="AO189" s="85">
        <f t="shared" si="103"/>
        <v>7.5853384765339351</v>
      </c>
      <c r="AP189" s="85">
        <f t="shared" si="103"/>
        <v>7.5853381782855518</v>
      </c>
      <c r="AQ189" s="85">
        <f t="shared" si="103"/>
        <v>7.5853422832609931</v>
      </c>
      <c r="AR189" s="85">
        <f t="shared" si="103"/>
        <v>7.5852857893414898</v>
      </c>
      <c r="AS189" s="85">
        <f t="shared" si="103"/>
        <v>7.5860642966834924</v>
      </c>
      <c r="AT189" s="85">
        <f t="shared" si="103"/>
        <v>7.5755231502465437</v>
      </c>
      <c r="AU189" s="85">
        <f t="shared" si="93"/>
        <v>7.849255465438743</v>
      </c>
    </row>
    <row r="190" spans="1:48" s="77" customFormat="1" ht="12.95" customHeight="1" x14ac:dyDescent="0.2">
      <c r="A190" s="44" t="s">
        <v>220</v>
      </c>
      <c r="B190" s="43" t="s">
        <v>196</v>
      </c>
      <c r="C190" s="44">
        <v>54775.453600000001</v>
      </c>
      <c r="D190" s="44">
        <v>1E-4</v>
      </c>
      <c r="E190" s="85">
        <f t="shared" si="77"/>
        <v>550.0008585972555</v>
      </c>
      <c r="F190" s="85">
        <f t="shared" si="78"/>
        <v>550</v>
      </c>
      <c r="G190" s="85">
        <f t="shared" si="101"/>
        <v>3.550000001268927E-3</v>
      </c>
      <c r="H190" s="85"/>
      <c r="I190" s="85"/>
      <c r="J190" s="85">
        <f t="shared" si="105"/>
        <v>3.550000001268927E-3</v>
      </c>
      <c r="L190" s="85"/>
      <c r="M190" s="85"/>
      <c r="N190" s="85"/>
      <c r="O190" s="85">
        <f t="shared" ca="1" si="104"/>
        <v>3.1203226491453771E-2</v>
      </c>
      <c r="P190" s="85"/>
      <c r="Q190" s="132">
        <f t="shared" si="79"/>
        <v>39756.953600000001</v>
      </c>
      <c r="S190" s="9">
        <v>1</v>
      </c>
      <c r="T190" s="85"/>
      <c r="U190" s="85"/>
      <c r="V190" s="85"/>
      <c r="Z190" s="77">
        <f t="shared" si="80"/>
        <v>550</v>
      </c>
      <c r="AA190" s="85">
        <f t="shared" si="81"/>
        <v>-5.5214233801591274E-3</v>
      </c>
      <c r="AB190" s="85">
        <f t="shared" si="82"/>
        <v>1.0582815894282605E-2</v>
      </c>
      <c r="AC190" s="85">
        <f t="shared" si="83"/>
        <v>3.550000001268927E-3</v>
      </c>
      <c r="AD190" s="85">
        <f t="shared" si="84"/>
        <v>9.0714233814280544E-3</v>
      </c>
      <c r="AE190" s="85">
        <f t="shared" si="85"/>
        <v>8.2290722165119601E-5</v>
      </c>
      <c r="AF190" s="77">
        <f t="shared" si="86"/>
        <v>3.550000001268927E-3</v>
      </c>
      <c r="AG190" s="9"/>
      <c r="AH190" s="77">
        <f t="shared" si="87"/>
        <v>-7.032815893013679E-3</v>
      </c>
      <c r="AI190" s="77">
        <f t="shared" si="88"/>
        <v>0.86270295675532083</v>
      </c>
      <c r="AJ190" s="77">
        <f t="shared" si="89"/>
        <v>-0.95958570999319992</v>
      </c>
      <c r="AK190" s="77">
        <f t="shared" si="90"/>
        <v>-0.23681337798875143</v>
      </c>
      <c r="AL190" s="77">
        <f t="shared" si="91"/>
        <v>1.0453854412481565</v>
      </c>
      <c r="AM190" s="77">
        <f t="shared" si="92"/>
        <v>0.57614282718654841</v>
      </c>
      <c r="AN190" s="85">
        <f t="shared" si="103"/>
        <v>7.5867190278745396</v>
      </c>
      <c r="AO190" s="85">
        <f t="shared" si="103"/>
        <v>7.5867190487855058</v>
      </c>
      <c r="AP190" s="85">
        <f t="shared" si="103"/>
        <v>7.5867187595261685</v>
      </c>
      <c r="AQ190" s="85">
        <f t="shared" si="103"/>
        <v>7.5867227608491321</v>
      </c>
      <c r="AR190" s="85">
        <f t="shared" si="103"/>
        <v>7.5866674157576774</v>
      </c>
      <c r="AS190" s="85">
        <f t="shared" si="103"/>
        <v>7.5874339277497134</v>
      </c>
      <c r="AT190" s="85">
        <f t="shared" si="103"/>
        <v>7.5770021628356545</v>
      </c>
      <c r="AU190" s="85">
        <f t="shared" si="93"/>
        <v>7.8507360934913422</v>
      </c>
    </row>
    <row r="191" spans="1:48" s="77" customFormat="1" ht="12.95" customHeight="1" x14ac:dyDescent="0.2">
      <c r="A191" s="35" t="s">
        <v>219</v>
      </c>
      <c r="B191" s="40" t="s">
        <v>191</v>
      </c>
      <c r="C191" s="35">
        <v>54777.5236</v>
      </c>
      <c r="D191" s="35">
        <v>5.0000000000000001E-4</v>
      </c>
      <c r="E191" s="85">
        <f t="shared" si="77"/>
        <v>550.50150544749738</v>
      </c>
      <c r="F191" s="85">
        <f t="shared" si="78"/>
        <v>550.5</v>
      </c>
      <c r="G191" s="85">
        <f t="shared" si="101"/>
        <v>6.2245000008260831E-3</v>
      </c>
      <c r="H191" s="85"/>
      <c r="I191" s="85"/>
      <c r="J191" s="85">
        <f t="shared" si="105"/>
        <v>6.2245000008260831E-3</v>
      </c>
      <c r="L191" s="85"/>
      <c r="M191" s="85"/>
      <c r="N191" s="85"/>
      <c r="O191" s="85">
        <f t="shared" ca="1" si="104"/>
        <v>3.1203220163057727E-2</v>
      </c>
      <c r="P191" s="85"/>
      <c r="Q191" s="132">
        <f t="shared" si="79"/>
        <v>39759.0236</v>
      </c>
      <c r="S191" s="9">
        <v>1</v>
      </c>
      <c r="T191" s="85"/>
      <c r="U191" s="85"/>
      <c r="V191" s="85"/>
      <c r="Z191" s="77">
        <f t="shared" si="80"/>
        <v>550.5</v>
      </c>
      <c r="AA191" s="85">
        <f t="shared" si="81"/>
        <v>-5.515821550502795E-3</v>
      </c>
      <c r="AB191" s="85">
        <f t="shared" si="82"/>
        <v>1.3251181358288604E-2</v>
      </c>
      <c r="AC191" s="85">
        <f t="shared" si="83"/>
        <v>6.2245000008260831E-3</v>
      </c>
      <c r="AD191" s="85">
        <f t="shared" si="84"/>
        <v>1.1740321551328878E-2</v>
      </c>
      <c r="AE191" s="85">
        <f t="shared" si="85"/>
        <v>1.3783515012859732E-4</v>
      </c>
      <c r="AF191" s="77">
        <f t="shared" si="86"/>
        <v>6.2245000008260831E-3</v>
      </c>
      <c r="AG191" s="9"/>
      <c r="AH191" s="77">
        <f t="shared" si="87"/>
        <v>-7.0266813574625222E-3</v>
      </c>
      <c r="AI191" s="77">
        <f t="shared" si="88"/>
        <v>0.86299646289782483</v>
      </c>
      <c r="AJ191" s="77">
        <f t="shared" si="89"/>
        <v>-0.95923631150563382</v>
      </c>
      <c r="AK191" s="77">
        <f t="shared" si="90"/>
        <v>-0.23698330088777875</v>
      </c>
      <c r="AL191" s="77">
        <f t="shared" si="91"/>
        <v>1.0466243950781222</v>
      </c>
      <c r="AM191" s="77">
        <f t="shared" si="92"/>
        <v>0.57696822831110839</v>
      </c>
      <c r="AN191" s="85">
        <f t="shared" ref="AN191:AT200" si="106">$AU191+$AB$7*SIN(AO191)</f>
        <v>7.5881000703286201</v>
      </c>
      <c r="AO191" s="85">
        <f t="shared" si="106"/>
        <v>7.5881000905023113</v>
      </c>
      <c r="AP191" s="85">
        <f t="shared" si="106"/>
        <v>7.5880998100267147</v>
      </c>
      <c r="AQ191" s="85">
        <f t="shared" si="106"/>
        <v>7.5881037095154742</v>
      </c>
      <c r="AR191" s="85">
        <f t="shared" si="106"/>
        <v>7.5880494994227661</v>
      </c>
      <c r="AS191" s="85">
        <f t="shared" si="106"/>
        <v>7.5888040900982077</v>
      </c>
      <c r="AT191" s="85">
        <f t="shared" si="106"/>
        <v>7.5784817755204461</v>
      </c>
      <c r="AU191" s="85">
        <f t="shared" si="93"/>
        <v>7.8522167215439413</v>
      </c>
    </row>
    <row r="192" spans="1:48" s="77" customFormat="1" ht="12.95" customHeight="1" x14ac:dyDescent="0.2">
      <c r="A192" s="44" t="s">
        <v>220</v>
      </c>
      <c r="B192" s="43" t="s">
        <v>191</v>
      </c>
      <c r="C192" s="44">
        <v>54831.272799999999</v>
      </c>
      <c r="D192" s="44">
        <v>1E-4</v>
      </c>
      <c r="E192" s="85">
        <f t="shared" si="77"/>
        <v>563.50119998036087</v>
      </c>
      <c r="F192" s="85">
        <f t="shared" si="78"/>
        <v>563.5</v>
      </c>
      <c r="G192" s="85">
        <f t="shared" si="101"/>
        <v>4.9614999952609651E-3</v>
      </c>
      <c r="H192" s="85"/>
      <c r="I192" s="85"/>
      <c r="J192" s="85">
        <f t="shared" si="105"/>
        <v>4.9614999952609651E-3</v>
      </c>
      <c r="L192" s="85"/>
      <c r="M192" s="85"/>
      <c r="N192" s="85"/>
      <c r="O192" s="85">
        <f t="shared" ca="1" si="104"/>
        <v>3.120305562476056E-2</v>
      </c>
      <c r="P192" s="85"/>
      <c r="Q192" s="132">
        <f t="shared" si="79"/>
        <v>39812.772799999999</v>
      </c>
      <c r="S192" s="9">
        <v>1</v>
      </c>
      <c r="T192" s="85"/>
      <c r="U192" s="85"/>
      <c r="V192" s="85"/>
      <c r="Z192" s="77">
        <f t="shared" si="80"/>
        <v>563.5</v>
      </c>
      <c r="AA192" s="85">
        <f t="shared" si="81"/>
        <v>-5.3647222127401993E-3</v>
      </c>
      <c r="AB192" s="85">
        <f t="shared" si="82"/>
        <v>1.1823230066060487E-2</v>
      </c>
      <c r="AC192" s="85">
        <f t="shared" si="83"/>
        <v>4.9614999952609651E-3</v>
      </c>
      <c r="AD192" s="85">
        <f t="shared" si="84"/>
        <v>1.0326222208001164E-2</v>
      </c>
      <c r="AE192" s="85">
        <f t="shared" si="85"/>
        <v>1.0663086508901644E-4</v>
      </c>
      <c r="AF192" s="77">
        <f t="shared" si="86"/>
        <v>4.9614999952609651E-3</v>
      </c>
      <c r="AG192" s="9"/>
      <c r="AH192" s="77">
        <f t="shared" si="87"/>
        <v>-6.8617300707995233E-3</v>
      </c>
      <c r="AI192" s="77">
        <f t="shared" si="88"/>
        <v>0.87077260710708571</v>
      </c>
      <c r="AJ192" s="77">
        <f t="shared" si="89"/>
        <v>-0.94954255586438052</v>
      </c>
      <c r="AK192" s="77">
        <f t="shared" si="90"/>
        <v>-0.24131169678296768</v>
      </c>
      <c r="AL192" s="77">
        <f t="shared" si="91"/>
        <v>1.0791376315314434</v>
      </c>
      <c r="AM192" s="77">
        <f t="shared" si="92"/>
        <v>0.59884365900327385</v>
      </c>
      <c r="AN192" s="85">
        <f t="shared" si="106"/>
        <v>7.6241741106152112</v>
      </c>
      <c r="AO192" s="85">
        <f t="shared" si="106"/>
        <v>7.6241741177354729</v>
      </c>
      <c r="AP192" s="85">
        <f t="shared" si="106"/>
        <v>7.624174003544943</v>
      </c>
      <c r="AQ192" s="85">
        <f t="shared" si="106"/>
        <v>7.6241758348715356</v>
      </c>
      <c r="AR192" s="85">
        <f t="shared" si="106"/>
        <v>7.6241464667644028</v>
      </c>
      <c r="AS192" s="85">
        <f t="shared" si="106"/>
        <v>7.6246178743890427</v>
      </c>
      <c r="AT192" s="85">
        <f t="shared" si="106"/>
        <v>7.6171623192659146</v>
      </c>
      <c r="AU192" s="85">
        <f t="shared" si="93"/>
        <v>7.8907130509115078</v>
      </c>
    </row>
    <row r="193" spans="1:48" s="77" customFormat="1" ht="12.95" customHeight="1" x14ac:dyDescent="0.2">
      <c r="A193" s="34" t="s">
        <v>228</v>
      </c>
      <c r="B193" s="40"/>
      <c r="C193" s="35">
        <v>55209.595099999999</v>
      </c>
      <c r="D193" s="35">
        <v>5.0000000000000001E-4</v>
      </c>
      <c r="E193" s="85">
        <f t="shared" si="77"/>
        <v>655.00161924186557</v>
      </c>
      <c r="F193" s="85">
        <f t="shared" si="78"/>
        <v>655</v>
      </c>
      <c r="G193" s="85">
        <f t="shared" si="101"/>
        <v>6.6949999963981099E-3</v>
      </c>
      <c r="H193" s="85"/>
      <c r="I193" s="85"/>
      <c r="J193" s="85"/>
      <c r="K193" s="85">
        <f t="shared" ref="K193:K199" si="107">G193</f>
        <v>6.6949999963981099E-3</v>
      </c>
      <c r="L193" s="85"/>
      <c r="O193" s="85">
        <f t="shared" ca="1" si="104"/>
        <v>3.1201897528284353E-2</v>
      </c>
      <c r="P193" s="85"/>
      <c r="Q193" s="132">
        <f t="shared" si="79"/>
        <v>40191.095099999999</v>
      </c>
      <c r="S193" s="9">
        <v>1</v>
      </c>
      <c r="T193" s="85"/>
      <c r="U193" s="85"/>
      <c r="V193" s="85"/>
      <c r="Z193" s="77">
        <f t="shared" si="80"/>
        <v>655</v>
      </c>
      <c r="AA193" s="85">
        <f t="shared" si="81"/>
        <v>-3.9993493334470965E-3</v>
      </c>
      <c r="AB193" s="85">
        <f t="shared" si="82"/>
        <v>1.209377384350576E-2</v>
      </c>
      <c r="AC193" s="85">
        <f t="shared" si="83"/>
        <v>6.6949999963981099E-3</v>
      </c>
      <c r="AD193" s="85">
        <f t="shared" si="84"/>
        <v>1.0694349329845206E-2</v>
      </c>
      <c r="AE193" s="85">
        <f t="shared" si="85"/>
        <v>1.143691075887606E-4</v>
      </c>
      <c r="AF193" s="77">
        <f t="shared" si="86"/>
        <v>6.6949999963981099E-3</v>
      </c>
      <c r="AG193" s="9"/>
      <c r="AH193" s="77">
        <f t="shared" si="87"/>
        <v>-5.3987738471076505E-3</v>
      </c>
      <c r="AI193" s="77">
        <f t="shared" si="88"/>
        <v>0.93378617629918936</v>
      </c>
      <c r="AJ193" s="77">
        <f t="shared" si="89"/>
        <v>-0.8438555004436995</v>
      </c>
      <c r="AK193" s="77">
        <f t="shared" si="90"/>
        <v>-0.26560644500669128</v>
      </c>
      <c r="AL193" s="77">
        <f t="shared" si="91"/>
        <v>1.3264831994954689</v>
      </c>
      <c r="AM193" s="77">
        <f t="shared" si="92"/>
        <v>0.78131217278510134</v>
      </c>
      <c r="AN193" s="85">
        <f t="shared" si="106"/>
        <v>7.8880918431674978</v>
      </c>
      <c r="AO193" s="85">
        <f t="shared" si="106"/>
        <v>7.8880918431685574</v>
      </c>
      <c r="AP193" s="85">
        <f t="shared" si="106"/>
        <v>7.8880918432820888</v>
      </c>
      <c r="AQ193" s="85">
        <f t="shared" si="106"/>
        <v>7.8880918554434976</v>
      </c>
      <c r="AR193" s="85">
        <f t="shared" si="106"/>
        <v>7.888093158143354</v>
      </c>
      <c r="AS193" s="85">
        <f t="shared" si="106"/>
        <v>7.8882324133119974</v>
      </c>
      <c r="AT193" s="85">
        <f t="shared" si="106"/>
        <v>7.9007880959953249</v>
      </c>
      <c r="AU193" s="85">
        <f t="shared" si="93"/>
        <v>8.161667984537079</v>
      </c>
      <c r="AV193" s="85"/>
    </row>
    <row r="194" spans="1:48" s="77" customFormat="1" ht="12.95" customHeight="1" x14ac:dyDescent="0.2">
      <c r="A194" s="34" t="s">
        <v>228</v>
      </c>
      <c r="B194" s="40"/>
      <c r="C194" s="35">
        <v>55240.6057</v>
      </c>
      <c r="D194" s="35">
        <v>2.0000000000000001E-4</v>
      </c>
      <c r="E194" s="85">
        <f t="shared" si="77"/>
        <v>662.5017927752549</v>
      </c>
      <c r="F194" s="85">
        <f t="shared" si="78"/>
        <v>662.5</v>
      </c>
      <c r="G194" s="85">
        <f t="shared" si="101"/>
        <v>7.4125000028288923E-3</v>
      </c>
      <c r="H194" s="85"/>
      <c r="I194" s="85"/>
      <c r="J194" s="85"/>
      <c r="K194" s="85">
        <f t="shared" si="107"/>
        <v>7.4125000028288923E-3</v>
      </c>
      <c r="L194" s="85"/>
      <c r="O194" s="85">
        <f t="shared" ca="1" si="104"/>
        <v>3.1201802602343679E-2</v>
      </c>
      <c r="P194" s="85"/>
      <c r="Q194" s="132">
        <f t="shared" si="79"/>
        <v>40222.1057</v>
      </c>
      <c r="S194" s="9">
        <v>1</v>
      </c>
      <c r="T194" s="85"/>
      <c r="U194" s="85"/>
      <c r="V194" s="85"/>
      <c r="Z194" s="77">
        <f t="shared" si="80"/>
        <v>662.5</v>
      </c>
      <c r="AA194" s="85">
        <f t="shared" si="81"/>
        <v>-3.8637688039829818E-3</v>
      </c>
      <c r="AB194" s="85">
        <f t="shared" si="82"/>
        <v>1.2667687934922272E-2</v>
      </c>
      <c r="AC194" s="85">
        <f t="shared" si="83"/>
        <v>7.4125000028288923E-3</v>
      </c>
      <c r="AD194" s="85">
        <f t="shared" si="84"/>
        <v>1.1276268806811873E-2</v>
      </c>
      <c r="AE194" s="85">
        <f t="shared" si="85"/>
        <v>1.2715423820347846E-4</v>
      </c>
      <c r="AF194" s="77">
        <f t="shared" si="86"/>
        <v>7.4125000028288923E-3</v>
      </c>
      <c r="AG194" s="9"/>
      <c r="AH194" s="77">
        <f t="shared" si="87"/>
        <v>-5.2551879320933787E-3</v>
      </c>
      <c r="AI194" s="77">
        <f t="shared" si="88"/>
        <v>0.93961875716715326</v>
      </c>
      <c r="AJ194" s="77">
        <f t="shared" si="89"/>
        <v>-0.83190238909627667</v>
      </c>
      <c r="AK194" s="77">
        <f t="shared" si="90"/>
        <v>-0.26699280812811299</v>
      </c>
      <c r="AL194" s="77">
        <f t="shared" si="91"/>
        <v>1.3483846486140869</v>
      </c>
      <c r="AM194" s="77">
        <f t="shared" si="92"/>
        <v>0.79910066124138146</v>
      </c>
      <c r="AN194" s="85">
        <f t="shared" si="106"/>
        <v>7.910580360048308</v>
      </c>
      <c r="AO194" s="85">
        <f t="shared" si="106"/>
        <v>7.9105803600624798</v>
      </c>
      <c r="AP194" s="85">
        <f t="shared" si="106"/>
        <v>7.9105803609776721</v>
      </c>
      <c r="AQ194" s="85">
        <f t="shared" si="106"/>
        <v>7.9105804200802572</v>
      </c>
      <c r="AR194" s="85">
        <f t="shared" si="106"/>
        <v>7.9105842367598989</v>
      </c>
      <c r="AS194" s="85">
        <f t="shared" si="106"/>
        <v>7.9108301652701618</v>
      </c>
      <c r="AT194" s="85">
        <f t="shared" si="106"/>
        <v>7.924902908270016</v>
      </c>
      <c r="AU194" s="85">
        <f t="shared" si="93"/>
        <v>8.1838774053260614</v>
      </c>
      <c r="AV194" s="85"/>
    </row>
    <row r="195" spans="1:48" s="77" customFormat="1" ht="12.95" customHeight="1" x14ac:dyDescent="0.2">
      <c r="A195" s="136" t="s">
        <v>221</v>
      </c>
      <c r="B195" s="43" t="s">
        <v>196</v>
      </c>
      <c r="C195" s="44">
        <v>55263.346400000002</v>
      </c>
      <c r="D195" s="44">
        <v>2.0000000000000001E-4</v>
      </c>
      <c r="E195" s="85">
        <f t="shared" si="77"/>
        <v>668.00182167733203</v>
      </c>
      <c r="F195" s="85">
        <f t="shared" si="78"/>
        <v>668</v>
      </c>
      <c r="G195" s="85">
        <f t="shared" si="101"/>
        <v>7.5320000032661483E-3</v>
      </c>
      <c r="H195" s="85"/>
      <c r="I195" s="85"/>
      <c r="J195" s="85"/>
      <c r="K195" s="85">
        <f t="shared" si="107"/>
        <v>7.5320000032661483E-3</v>
      </c>
      <c r="L195" s="85"/>
      <c r="M195" s="85"/>
      <c r="N195" s="85"/>
      <c r="O195" s="85">
        <f t="shared" ca="1" si="104"/>
        <v>3.1201732989987189E-2</v>
      </c>
      <c r="P195" s="85"/>
      <c r="Q195" s="132">
        <f t="shared" si="79"/>
        <v>40244.846400000002</v>
      </c>
      <c r="S195" s="9">
        <v>1</v>
      </c>
      <c r="T195" s="85"/>
      <c r="U195" s="85"/>
      <c r="V195" s="85"/>
      <c r="Z195" s="77">
        <f t="shared" si="80"/>
        <v>668</v>
      </c>
      <c r="AA195" s="85">
        <f t="shared" si="81"/>
        <v>-3.7620651001377772E-3</v>
      </c>
      <c r="AB195" s="85">
        <f t="shared" si="82"/>
        <v>1.2679612965370696E-2</v>
      </c>
      <c r="AC195" s="85">
        <f t="shared" si="83"/>
        <v>7.5320000032661483E-3</v>
      </c>
      <c r="AD195" s="85">
        <f t="shared" si="84"/>
        <v>1.1294065103403925E-2</v>
      </c>
      <c r="AE195" s="85">
        <f t="shared" si="85"/>
        <v>1.2755590655992631E-4</v>
      </c>
      <c r="AF195" s="77">
        <f t="shared" si="86"/>
        <v>7.5320000032661483E-3</v>
      </c>
      <c r="AG195" s="9"/>
      <c r="AH195" s="77">
        <f t="shared" si="87"/>
        <v>-5.147612962104549E-3</v>
      </c>
      <c r="AI195" s="77">
        <f t="shared" si="88"/>
        <v>0.94396145252024655</v>
      </c>
      <c r="AJ195" s="77">
        <f t="shared" si="89"/>
        <v>-0.822783357531921</v>
      </c>
      <c r="AK195" s="77">
        <f t="shared" si="90"/>
        <v>-0.26793793175758823</v>
      </c>
      <c r="AL195" s="77">
        <f t="shared" si="91"/>
        <v>1.3646207690316972</v>
      </c>
      <c r="AM195" s="77">
        <f t="shared" si="92"/>
        <v>0.81248975629146403</v>
      </c>
      <c r="AN195" s="85">
        <f t="shared" si="106"/>
        <v>7.9271615826934081</v>
      </c>
      <c r="AO195" s="85">
        <f t="shared" si="106"/>
        <v>7.9271615827474955</v>
      </c>
      <c r="AP195" s="85">
        <f t="shared" si="106"/>
        <v>7.9271615854499764</v>
      </c>
      <c r="AQ195" s="85">
        <f t="shared" si="106"/>
        <v>7.927161720478944</v>
      </c>
      <c r="AR195" s="85">
        <f t="shared" si="106"/>
        <v>7.9271684668593174</v>
      </c>
      <c r="AS195" s="85">
        <f t="shared" si="106"/>
        <v>7.9275047459797543</v>
      </c>
      <c r="AT195" s="85">
        <f t="shared" si="106"/>
        <v>7.9426683428490303</v>
      </c>
      <c r="AU195" s="85">
        <f t="shared" si="93"/>
        <v>8.2001643139046472</v>
      </c>
      <c r="AV195" s="85"/>
    </row>
    <row r="196" spans="1:48" s="77" customFormat="1" ht="12.95" customHeight="1" x14ac:dyDescent="0.2">
      <c r="A196" s="85" t="s">
        <v>229</v>
      </c>
      <c r="B196" s="9" t="s">
        <v>196</v>
      </c>
      <c r="C196" s="13">
        <v>55271.6155</v>
      </c>
      <c r="D196" s="13">
        <v>2.9999999999999997E-4</v>
      </c>
      <c r="E196" s="85">
        <f t="shared" si="77"/>
        <v>670.00177282193829</v>
      </c>
      <c r="F196" s="85">
        <f t="shared" si="78"/>
        <v>670</v>
      </c>
      <c r="G196" s="85">
        <f t="shared" si="101"/>
        <v>7.3300000003655441E-3</v>
      </c>
      <c r="H196" s="85"/>
      <c r="I196" s="85"/>
      <c r="J196" s="85"/>
      <c r="K196" s="85">
        <f t="shared" si="107"/>
        <v>7.3300000003655441E-3</v>
      </c>
      <c r="L196" s="85"/>
      <c r="O196" s="85">
        <f t="shared" ca="1" si="104"/>
        <v>3.1201707676403009E-2</v>
      </c>
      <c r="P196" s="85"/>
      <c r="Q196" s="132">
        <f t="shared" si="79"/>
        <v>40253.1155</v>
      </c>
      <c r="S196" s="9">
        <v>1</v>
      </c>
      <c r="T196" s="85"/>
      <c r="U196" s="85"/>
      <c r="V196" s="85"/>
      <c r="Z196" s="77">
        <f t="shared" si="80"/>
        <v>670</v>
      </c>
      <c r="AA196" s="85">
        <f t="shared" si="81"/>
        <v>-3.7246047746750189E-3</v>
      </c>
      <c r="AB196" s="85">
        <f t="shared" si="82"/>
        <v>1.2438017494757867E-2</v>
      </c>
      <c r="AC196" s="85">
        <f t="shared" si="83"/>
        <v>7.3300000003655441E-3</v>
      </c>
      <c r="AD196" s="85">
        <f t="shared" si="84"/>
        <v>1.1054604775040562E-2</v>
      </c>
      <c r="AE196" s="85">
        <f t="shared" si="85"/>
        <v>1.2220428673234959E-4</v>
      </c>
      <c r="AF196" s="77">
        <f t="shared" si="86"/>
        <v>7.3300000003655441E-3</v>
      </c>
      <c r="AG196" s="9"/>
      <c r="AH196" s="77">
        <f t="shared" si="87"/>
        <v>-5.1080174943923234E-3</v>
      </c>
      <c r="AI196" s="77">
        <f t="shared" si="88"/>
        <v>0.9455543462812146</v>
      </c>
      <c r="AJ196" s="77">
        <f t="shared" si="89"/>
        <v>-0.81939205655179692</v>
      </c>
      <c r="AK196" s="77">
        <f t="shared" si="90"/>
        <v>-0.2682661455892425</v>
      </c>
      <c r="AL196" s="77">
        <f t="shared" si="91"/>
        <v>1.3705621228652085</v>
      </c>
      <c r="AM196" s="77">
        <f t="shared" si="92"/>
        <v>0.81743344153345632</v>
      </c>
      <c r="AN196" s="85">
        <f t="shared" si="106"/>
        <v>7.9332101443784317</v>
      </c>
      <c r="AO196" s="85">
        <f t="shared" si="106"/>
        <v>7.9332101444605074</v>
      </c>
      <c r="AP196" s="85">
        <f t="shared" si="106"/>
        <v>7.933210148248909</v>
      </c>
      <c r="AQ196" s="85">
        <f t="shared" si="106"/>
        <v>7.9332103231117799</v>
      </c>
      <c r="AR196" s="85">
        <f t="shared" si="106"/>
        <v>7.9332183939119076</v>
      </c>
      <c r="AS196" s="85">
        <f t="shared" si="106"/>
        <v>7.9335900133478283</v>
      </c>
      <c r="AT196" s="85">
        <f t="shared" si="106"/>
        <v>7.9491454566327517</v>
      </c>
      <c r="AU196" s="85">
        <f t="shared" si="93"/>
        <v>8.2060868261150421</v>
      </c>
    </row>
    <row r="197" spans="1:48" s="77" customFormat="1" ht="12.95" customHeight="1" x14ac:dyDescent="0.2">
      <c r="A197" s="137" t="s">
        <v>221</v>
      </c>
      <c r="B197" s="138" t="s">
        <v>191</v>
      </c>
      <c r="C197" s="139">
        <v>55484.552000000003</v>
      </c>
      <c r="D197" s="139">
        <v>1E-4</v>
      </c>
      <c r="E197" s="85">
        <f t="shared" si="77"/>
        <v>721.50225012945555</v>
      </c>
      <c r="F197" s="85">
        <f t="shared" si="78"/>
        <v>721.5</v>
      </c>
      <c r="G197" s="85">
        <f t="shared" si="101"/>
        <v>9.3035000027157366E-3</v>
      </c>
      <c r="H197" s="85"/>
      <c r="I197" s="85"/>
      <c r="J197" s="85"/>
      <c r="K197" s="85">
        <f t="shared" si="107"/>
        <v>9.3035000027157366E-3</v>
      </c>
      <c r="L197" s="85"/>
      <c r="M197" s="85"/>
      <c r="N197" s="85"/>
      <c r="O197" s="85">
        <f t="shared" ca="1" si="104"/>
        <v>3.1201055851610388E-2</v>
      </c>
      <c r="P197" s="85"/>
      <c r="Q197" s="132">
        <f t="shared" si="79"/>
        <v>40466.052000000003</v>
      </c>
      <c r="S197" s="9">
        <v>1</v>
      </c>
      <c r="T197" s="85"/>
      <c r="U197" s="85"/>
      <c r="V197" s="85"/>
      <c r="Z197" s="77">
        <f t="shared" si="80"/>
        <v>721.5</v>
      </c>
      <c r="AA197" s="85">
        <f t="shared" si="81"/>
        <v>-2.6733126112096399E-3</v>
      </c>
      <c r="AB197" s="85">
        <f t="shared" si="82"/>
        <v>1.3305220370158926E-2</v>
      </c>
      <c r="AC197" s="85">
        <f t="shared" si="83"/>
        <v>9.3035000027157366E-3</v>
      </c>
      <c r="AD197" s="85">
        <f t="shared" si="84"/>
        <v>1.1976812613925376E-2</v>
      </c>
      <c r="AE197" s="85">
        <f t="shared" si="85"/>
        <v>1.43444040389082E-4</v>
      </c>
      <c r="AF197" s="77">
        <f t="shared" si="86"/>
        <v>9.3035000027157366E-3</v>
      </c>
      <c r="AG197" s="9"/>
      <c r="AH197" s="77">
        <f t="shared" si="87"/>
        <v>-4.001720367443189E-3</v>
      </c>
      <c r="AI197" s="77">
        <f t="shared" si="88"/>
        <v>0.98906511170610967</v>
      </c>
      <c r="AJ197" s="77">
        <f t="shared" si="89"/>
        <v>-0.71740696408626969</v>
      </c>
      <c r="AK197" s="77">
        <f t="shared" si="90"/>
        <v>-0.27351687753441228</v>
      </c>
      <c r="AL197" s="77">
        <f t="shared" si="91"/>
        <v>1.5308387629321438</v>
      </c>
      <c r="AM197" s="77">
        <f t="shared" si="92"/>
        <v>0.96081999191351819</v>
      </c>
      <c r="AN197" s="85">
        <f t="shared" si="106"/>
        <v>8.0926131609351852</v>
      </c>
      <c r="AO197" s="85">
        <f t="shared" si="106"/>
        <v>8.0926131905239647</v>
      </c>
      <c r="AP197" s="85">
        <f t="shared" si="106"/>
        <v>8.0926136478200732</v>
      </c>
      <c r="AQ197" s="85">
        <f t="shared" si="106"/>
        <v>8.0926207152458627</v>
      </c>
      <c r="AR197" s="85">
        <f t="shared" si="106"/>
        <v>8.0927299148939795</v>
      </c>
      <c r="AS197" s="85">
        <f t="shared" si="106"/>
        <v>8.0944109886069509</v>
      </c>
      <c r="AT197" s="85">
        <f t="shared" si="106"/>
        <v>8.1189736577140099</v>
      </c>
      <c r="AU197" s="85">
        <f t="shared" si="93"/>
        <v>8.3585915155327122</v>
      </c>
    </row>
    <row r="198" spans="1:48" s="77" customFormat="1" ht="12.95" customHeight="1" x14ac:dyDescent="0.2">
      <c r="A198" s="13" t="s">
        <v>230</v>
      </c>
      <c r="B198" s="9" t="s">
        <v>191</v>
      </c>
      <c r="C198" s="13">
        <v>55639.602200000001</v>
      </c>
      <c r="D198" s="13">
        <v>5.0000000000000001E-4</v>
      </c>
      <c r="E198" s="85">
        <f t="shared" si="77"/>
        <v>759.00244059293072</v>
      </c>
      <c r="F198" s="85">
        <f t="shared" si="78"/>
        <v>759</v>
      </c>
      <c r="G198" s="85">
        <f t="shared" si="101"/>
        <v>1.0091000003740191E-2</v>
      </c>
      <c r="H198" s="85"/>
      <c r="I198" s="85"/>
      <c r="J198" s="85"/>
      <c r="K198" s="85">
        <f t="shared" si="107"/>
        <v>1.0091000003740191E-2</v>
      </c>
      <c r="L198" s="85"/>
      <c r="O198" s="85">
        <f t="shared" ca="1" si="104"/>
        <v>3.1200581221907026E-2</v>
      </c>
      <c r="P198" s="85"/>
      <c r="Q198" s="132">
        <f t="shared" si="79"/>
        <v>40621.102200000001</v>
      </c>
      <c r="S198" s="9">
        <v>1</v>
      </c>
      <c r="T198" s="85"/>
      <c r="U198" s="85"/>
      <c r="V198" s="85"/>
      <c r="Z198" s="77">
        <f t="shared" si="80"/>
        <v>759</v>
      </c>
      <c r="AA198" s="85">
        <f t="shared" si="81"/>
        <v>-1.8059674754148237E-3</v>
      </c>
      <c r="AB198" s="85">
        <f t="shared" si="82"/>
        <v>1.3185292733171631E-2</v>
      </c>
      <c r="AC198" s="85">
        <f t="shared" si="83"/>
        <v>1.0091000003740191E-2</v>
      </c>
      <c r="AD198" s="85">
        <f t="shared" si="84"/>
        <v>1.1896967479155016E-2</v>
      </c>
      <c r="AE198" s="85">
        <f t="shared" si="85"/>
        <v>1.4153783520007204E-4</v>
      </c>
      <c r="AF198" s="77">
        <f t="shared" si="86"/>
        <v>1.0091000003740191E-2</v>
      </c>
      <c r="AG198" s="9"/>
      <c r="AH198" s="77">
        <f t="shared" si="87"/>
        <v>-3.0942927294314395E-3</v>
      </c>
      <c r="AI198" s="77">
        <f t="shared" si="88"/>
        <v>1.0236226655843599</v>
      </c>
      <c r="AJ198" s="77">
        <f t="shared" si="89"/>
        <v>-0.62389010019162217</v>
      </c>
      <c r="AK198" s="77">
        <f t="shared" si="90"/>
        <v>-0.27271417958893163</v>
      </c>
      <c r="AL198" s="77">
        <f t="shared" si="91"/>
        <v>1.6572012540471592</v>
      </c>
      <c r="AM198" s="77">
        <f t="shared" si="92"/>
        <v>1.0903651522164699</v>
      </c>
      <c r="AN198" s="85">
        <f t="shared" si="106"/>
        <v>8.2133939528990645</v>
      </c>
      <c r="AO198" s="85">
        <f t="shared" si="106"/>
        <v>8.2133942097734174</v>
      </c>
      <c r="AP198" s="85">
        <f t="shared" si="106"/>
        <v>8.2133968777731319</v>
      </c>
      <c r="AQ198" s="85">
        <f t="shared" si="106"/>
        <v>8.2134245875646084</v>
      </c>
      <c r="AR198" s="85">
        <f t="shared" si="106"/>
        <v>8.2137122601798502</v>
      </c>
      <c r="AS198" s="85">
        <f t="shared" si="106"/>
        <v>8.2166858755445258</v>
      </c>
      <c r="AT198" s="85">
        <f t="shared" si="106"/>
        <v>8.2461626444246772</v>
      </c>
      <c r="AU198" s="85">
        <f t="shared" si="93"/>
        <v>8.4696386194776192</v>
      </c>
    </row>
    <row r="199" spans="1:48" s="77" customFormat="1" ht="12.95" customHeight="1" x14ac:dyDescent="0.2">
      <c r="A199" s="13" t="s">
        <v>232</v>
      </c>
      <c r="B199" s="9" t="s">
        <v>191</v>
      </c>
      <c r="C199" s="13">
        <v>56336.299099999997</v>
      </c>
      <c r="D199" s="13">
        <v>2.9999999999999997E-4</v>
      </c>
      <c r="E199" s="85">
        <f t="shared" si="77"/>
        <v>927.50442540373945</v>
      </c>
      <c r="F199" s="85">
        <f t="shared" si="78"/>
        <v>927.5</v>
      </c>
      <c r="G199" s="85">
        <f t="shared" si="101"/>
        <v>1.8297499998880085E-2</v>
      </c>
      <c r="H199" s="85"/>
      <c r="I199" s="85"/>
      <c r="J199" s="85"/>
      <c r="K199" s="85">
        <f t="shared" si="107"/>
        <v>1.8297499998880085E-2</v>
      </c>
      <c r="L199" s="85"/>
      <c r="M199" s="85"/>
      <c r="N199" s="85"/>
      <c r="O199" s="85">
        <f t="shared" ca="1" si="104"/>
        <v>3.119844855243991E-2</v>
      </c>
      <c r="P199" s="85"/>
      <c r="Q199" s="132">
        <f t="shared" si="79"/>
        <v>41317.799099999997</v>
      </c>
      <c r="S199" s="9">
        <v>1</v>
      </c>
      <c r="T199" s="85"/>
      <c r="U199" s="85"/>
      <c r="V199" s="85"/>
      <c r="Z199" s="77">
        <f t="shared" si="80"/>
        <v>927.5</v>
      </c>
      <c r="AA199" s="85">
        <f t="shared" si="81"/>
        <v>2.8922879464359811E-3</v>
      </c>
      <c r="AB199" s="85">
        <f t="shared" si="82"/>
        <v>1.6513117672933741E-2</v>
      </c>
      <c r="AC199" s="85">
        <f t="shared" si="83"/>
        <v>1.8297499998880085E-2</v>
      </c>
      <c r="AD199" s="85">
        <f t="shared" si="84"/>
        <v>1.5405212052444103E-2</v>
      </c>
      <c r="AE199" s="85">
        <f t="shared" si="85"/>
        <v>2.3732055838076904E-4</v>
      </c>
      <c r="AF199" s="77">
        <f t="shared" si="86"/>
        <v>1.8297499998880085E-2</v>
      </c>
      <c r="AG199" s="9"/>
      <c r="AH199" s="77">
        <f t="shared" si="87"/>
        <v>1.7843823259463445E-3</v>
      </c>
      <c r="AI199" s="77">
        <f t="shared" si="88"/>
        <v>1.191735400038598</v>
      </c>
      <c r="AJ199" s="77">
        <f t="shared" si="89"/>
        <v>1.5898680136888339E-2</v>
      </c>
      <c r="AK199" s="77">
        <f t="shared" si="90"/>
        <v>-0.1953678337142872</v>
      </c>
      <c r="AL199" s="77">
        <f t="shared" si="91"/>
        <v>2.3468111351861682</v>
      </c>
      <c r="AM199" s="77">
        <f t="shared" si="92"/>
        <v>2.382535361855084</v>
      </c>
      <c r="AN199" s="85">
        <f t="shared" si="106"/>
        <v>8.8109398798073659</v>
      </c>
      <c r="AO199" s="85">
        <f t="shared" si="106"/>
        <v>8.8109563005426281</v>
      </c>
      <c r="AP199" s="85">
        <f t="shared" si="106"/>
        <v>8.8110296822480869</v>
      </c>
      <c r="AQ199" s="85">
        <f t="shared" si="106"/>
        <v>8.811357567305846</v>
      </c>
      <c r="AR199" s="85">
        <f t="shared" si="106"/>
        <v>8.8128217042337784</v>
      </c>
      <c r="AS199" s="85">
        <f t="shared" si="106"/>
        <v>8.8193414251704993</v>
      </c>
      <c r="AT199" s="85">
        <f t="shared" si="106"/>
        <v>8.8480268573636529</v>
      </c>
      <c r="AU199" s="85">
        <f t="shared" si="93"/>
        <v>8.9686102732033994</v>
      </c>
    </row>
    <row r="200" spans="1:48" s="77" customFormat="1" ht="12.95" customHeight="1" x14ac:dyDescent="0.2">
      <c r="A200" s="137" t="s">
        <v>231</v>
      </c>
      <c r="B200" s="138" t="s">
        <v>196</v>
      </c>
      <c r="C200" s="13">
        <v>56650.535100000001</v>
      </c>
      <c r="D200" s="139">
        <v>1.6999999999999999E-3</v>
      </c>
      <c r="E200" s="85">
        <f t="shared" si="77"/>
        <v>1003.5050358542961</v>
      </c>
      <c r="F200" s="85">
        <f t="shared" si="78"/>
        <v>1003.5</v>
      </c>
      <c r="G200" s="85">
        <f t="shared" si="101"/>
        <v>2.0821500002057292E-2</v>
      </c>
      <c r="H200" s="85"/>
      <c r="I200" s="85"/>
      <c r="J200" s="85">
        <f>G200</f>
        <v>2.0821500002057292E-2</v>
      </c>
      <c r="L200" s="85"/>
      <c r="M200" s="85"/>
      <c r="N200" s="85"/>
      <c r="O200" s="85">
        <f t="shared" ca="1" si="104"/>
        <v>3.1197486636241094E-2</v>
      </c>
      <c r="P200" s="85"/>
      <c r="Q200" s="132">
        <f t="shared" si="79"/>
        <v>41632.035100000001</v>
      </c>
      <c r="S200" s="9">
        <v>1</v>
      </c>
      <c r="T200" s="85"/>
      <c r="U200" s="85"/>
      <c r="V200" s="85"/>
      <c r="Z200" s="77">
        <f t="shared" si="80"/>
        <v>1003.5</v>
      </c>
      <c r="AA200" s="85">
        <f t="shared" si="81"/>
        <v>5.1138586498344282E-3</v>
      </c>
      <c r="AB200" s="85">
        <f t="shared" si="82"/>
        <v>1.6734001811806919E-2</v>
      </c>
      <c r="AC200" s="85">
        <f t="shared" si="83"/>
        <v>2.0821500002057292E-2</v>
      </c>
      <c r="AD200" s="85">
        <f t="shared" si="84"/>
        <v>1.5707641352222863E-2</v>
      </c>
      <c r="AE200" s="85">
        <f t="shared" si="85"/>
        <v>2.467299968500617E-4</v>
      </c>
      <c r="AF200" s="77">
        <f t="shared" si="86"/>
        <v>2.0821500002057292E-2</v>
      </c>
      <c r="AG200" s="9"/>
      <c r="AH200" s="77">
        <f t="shared" si="87"/>
        <v>4.0874981902503712E-3</v>
      </c>
      <c r="AI200" s="77">
        <f t="shared" si="88"/>
        <v>1.2503661100287506</v>
      </c>
      <c r="AJ200" s="77">
        <f t="shared" si="89"/>
        <v>0.38432084213516177</v>
      </c>
      <c r="AK200" s="77">
        <f t="shared" si="90"/>
        <v>-0.11067007286184483</v>
      </c>
      <c r="AL200" s="77">
        <f t="shared" si="91"/>
        <v>2.725383838409893</v>
      </c>
      <c r="AM200" s="77">
        <f t="shared" si="92"/>
        <v>4.7357110086818963</v>
      </c>
      <c r="AN200" s="85">
        <f t="shared" si="106"/>
        <v>9.1085414133795481</v>
      </c>
      <c r="AO200" s="85">
        <f t="shared" si="106"/>
        <v>9.1085612869698735</v>
      </c>
      <c r="AP200" s="85">
        <f t="shared" si="106"/>
        <v>9.1086376749451556</v>
      </c>
      <c r="AQ200" s="85">
        <f t="shared" si="106"/>
        <v>9.1089312690903554</v>
      </c>
      <c r="AR200" s="85">
        <f t="shared" si="106"/>
        <v>9.1100594246471154</v>
      </c>
      <c r="AS200" s="85">
        <f t="shared" si="106"/>
        <v>9.1143906026237858</v>
      </c>
      <c r="AT200" s="85">
        <f t="shared" si="106"/>
        <v>9.1309638260278199</v>
      </c>
      <c r="AU200" s="85">
        <f t="shared" si="93"/>
        <v>9.1936657371984083</v>
      </c>
    </row>
    <row r="201" spans="1:48" s="77" customFormat="1" ht="12.95" customHeight="1" x14ac:dyDescent="0.2">
      <c r="A201" s="140" t="s">
        <v>73</v>
      </c>
      <c r="B201" s="141" t="s">
        <v>196</v>
      </c>
      <c r="C201" s="142">
        <v>56739.4663</v>
      </c>
      <c r="D201" s="143">
        <v>7.0000000000000001E-3</v>
      </c>
      <c r="E201" s="85">
        <f t="shared" si="77"/>
        <v>1025.0137919742199</v>
      </c>
      <c r="F201" s="85">
        <f t="shared" si="78"/>
        <v>1025</v>
      </c>
      <c r="H201" s="85"/>
      <c r="K201" s="85"/>
      <c r="L201" s="85"/>
      <c r="M201" s="85"/>
      <c r="N201" s="85"/>
      <c r="O201" s="85">
        <f t="shared" ca="1" si="104"/>
        <v>3.1197214515211166E-2</v>
      </c>
      <c r="P201" s="85"/>
      <c r="Q201" s="132">
        <f t="shared" si="79"/>
        <v>41720.9663</v>
      </c>
      <c r="S201" s="9"/>
      <c r="T201" s="85"/>
      <c r="U201" s="85">
        <f>+C201-(C$7+F201*C$8)</f>
        <v>5.7025000001885928E-2</v>
      </c>
      <c r="V201" s="85"/>
      <c r="Z201" s="77">
        <f t="shared" si="80"/>
        <v>1025</v>
      </c>
      <c r="AA201" s="85">
        <f t="shared" si="81"/>
        <v>5.7007360691418776E-3</v>
      </c>
      <c r="AB201" s="85">
        <f t="shared" si="82"/>
        <v>-9999</v>
      </c>
      <c r="AC201" s="85">
        <f t="shared" si="83"/>
        <v>0</v>
      </c>
      <c r="AD201" s="85">
        <f t="shared" si="84"/>
        <v>-9999</v>
      </c>
      <c r="AE201" s="85">
        <f t="shared" si="85"/>
        <v>0</v>
      </c>
      <c r="AF201" s="77">
        <f t="shared" si="86"/>
        <v>-9999</v>
      </c>
      <c r="AG201" s="9"/>
      <c r="AH201" s="77">
        <f t="shared" si="87"/>
        <v>4.6974633653663125E-3</v>
      </c>
      <c r="AI201" s="77">
        <f t="shared" si="88"/>
        <v>1.261239808229268</v>
      </c>
      <c r="AJ201" s="77">
        <f t="shared" si="89"/>
        <v>0.48587684336390147</v>
      </c>
      <c r="AK201" s="77">
        <f t="shared" si="90"/>
        <v>-8.1760728192145221E-2</v>
      </c>
      <c r="AL201" s="77">
        <f t="shared" si="91"/>
        <v>2.8382778954086265</v>
      </c>
      <c r="AM201" s="77">
        <f t="shared" si="92"/>
        <v>6.5431802335070017</v>
      </c>
      <c r="AN201" s="85">
        <f t="shared" ref="AN201:AT210" si="108">$AU201+$AB$7*SIN(AO201)</f>
        <v>9.1949874886529237</v>
      </c>
      <c r="AO201" s="85">
        <f t="shared" si="108"/>
        <v>9.1950040388289604</v>
      </c>
      <c r="AP201" s="85">
        <f t="shared" si="108"/>
        <v>9.1950661307911634</v>
      </c>
      <c r="AQ201" s="85">
        <f t="shared" si="108"/>
        <v>9.1952990756736117</v>
      </c>
      <c r="AR201" s="85">
        <f t="shared" si="108"/>
        <v>9.196172881382358</v>
      </c>
      <c r="AS201" s="85">
        <f t="shared" si="108"/>
        <v>9.1994490606502843</v>
      </c>
      <c r="AT201" s="85">
        <f t="shared" si="108"/>
        <v>9.2117109538500799</v>
      </c>
      <c r="AU201" s="85">
        <f t="shared" si="93"/>
        <v>9.2573327434601538</v>
      </c>
    </row>
    <row r="202" spans="1:48" s="77" customFormat="1" ht="12.95" customHeight="1" x14ac:dyDescent="0.2">
      <c r="A202" s="144" t="s">
        <v>2</v>
      </c>
      <c r="B202" s="145" t="s">
        <v>196</v>
      </c>
      <c r="C202" s="144">
        <v>56975.109499999788</v>
      </c>
      <c r="D202" s="144" t="s">
        <v>0</v>
      </c>
      <c r="E202" s="85">
        <f t="shared" si="77"/>
        <v>1082.0060749987817</v>
      </c>
      <c r="F202" s="85">
        <f t="shared" si="78"/>
        <v>1082</v>
      </c>
      <c r="G202" s="85">
        <f t="shared" ref="G202:G222" si="109">+C202-(C$7+F202*C$8)</f>
        <v>2.5117999786743894E-2</v>
      </c>
      <c r="H202" s="85"/>
      <c r="I202" s="85"/>
      <c r="J202" s="85"/>
      <c r="K202" s="85">
        <f>G202</f>
        <v>2.5117999786743894E-2</v>
      </c>
      <c r="L202" s="85"/>
      <c r="O202" s="85">
        <f t="shared" ca="1" si="104"/>
        <v>3.1196493078062052E-2</v>
      </c>
      <c r="P202" s="85"/>
      <c r="Q202" s="132">
        <f t="shared" si="79"/>
        <v>41956.609499999788</v>
      </c>
      <c r="S202" s="9">
        <v>1</v>
      </c>
      <c r="T202" s="85"/>
      <c r="U202" s="85"/>
      <c r="V202" s="85"/>
      <c r="Z202" s="77">
        <f t="shared" si="80"/>
        <v>1082</v>
      </c>
      <c r="AA202" s="85">
        <f t="shared" si="81"/>
        <v>7.0893028577188851E-3</v>
      </c>
      <c r="AB202" s="85">
        <f t="shared" si="82"/>
        <v>1.8970719551807378E-2</v>
      </c>
      <c r="AC202" s="85">
        <f t="shared" si="83"/>
        <v>2.5117999786743894E-2</v>
      </c>
      <c r="AD202" s="85">
        <f t="shared" si="84"/>
        <v>1.802869692902501E-2</v>
      </c>
      <c r="AE202" s="85">
        <f t="shared" si="85"/>
        <v>3.2503391295863584E-4</v>
      </c>
      <c r="AF202" s="77">
        <f t="shared" si="86"/>
        <v>2.5117999786743894E-2</v>
      </c>
      <c r="AG202" s="9"/>
      <c r="AH202" s="77">
        <f t="shared" si="87"/>
        <v>6.147280234936517E-3</v>
      </c>
      <c r="AI202" s="77">
        <f t="shared" si="88"/>
        <v>1.2737345474510584</v>
      </c>
      <c r="AJ202" s="77">
        <f t="shared" si="89"/>
        <v>0.72644578505840285</v>
      </c>
      <c r="AK202" s="77">
        <f t="shared" si="90"/>
        <v>6.7201929943173867E-4</v>
      </c>
      <c r="AL202" s="77">
        <f t="shared" si="91"/>
        <v>-3.1391376549219308</v>
      </c>
      <c r="AM202" s="77">
        <f t="shared" si="92"/>
        <v>-814.66398400859487</v>
      </c>
      <c r="AN202" s="85">
        <f t="shared" si="108"/>
        <v>9.4266317450536992</v>
      </c>
      <c r="AO202" s="85">
        <f t="shared" si="108"/>
        <v>9.4266315900007456</v>
      </c>
      <c r="AP202" s="85">
        <f t="shared" si="108"/>
        <v>9.4266310235660224</v>
      </c>
      <c r="AQ202" s="85">
        <f t="shared" si="108"/>
        <v>9.4266289542839701</v>
      </c>
      <c r="AR202" s="85">
        <f t="shared" si="108"/>
        <v>9.4266213948459416</v>
      </c>
      <c r="AS202" s="85">
        <f t="shared" si="108"/>
        <v>9.4265937789385941</v>
      </c>
      <c r="AT202" s="85">
        <f t="shared" si="108"/>
        <v>9.4264928933637595</v>
      </c>
      <c r="AU202" s="85">
        <f t="shared" si="93"/>
        <v>9.4261243414564113</v>
      </c>
    </row>
    <row r="203" spans="1:48" s="77" customFormat="1" ht="12.95" customHeight="1" x14ac:dyDescent="0.2">
      <c r="A203" s="144" t="s">
        <v>2</v>
      </c>
      <c r="B203" s="145" t="s">
        <v>191</v>
      </c>
      <c r="C203" s="144">
        <v>56977.174999999814</v>
      </c>
      <c r="D203" s="144" t="s">
        <v>0</v>
      </c>
      <c r="E203" s="85">
        <f t="shared" si="77"/>
        <v>1082.5056334863123</v>
      </c>
      <c r="F203" s="85">
        <f t="shared" si="78"/>
        <v>1082.5</v>
      </c>
      <c r="G203" s="85">
        <f t="shared" si="109"/>
        <v>2.3292499812669121E-2</v>
      </c>
      <c r="H203" s="85"/>
      <c r="I203" s="85"/>
      <c r="J203" s="85"/>
      <c r="K203" s="85">
        <f>G203</f>
        <v>2.3292499812669121E-2</v>
      </c>
      <c r="L203" s="85"/>
      <c r="O203" s="85">
        <f t="shared" ca="1" si="104"/>
        <v>3.1196486749666009E-2</v>
      </c>
      <c r="P203" s="85"/>
      <c r="Q203" s="132">
        <f t="shared" si="79"/>
        <v>41958.674999999814</v>
      </c>
      <c r="S203" s="9">
        <v>1</v>
      </c>
      <c r="T203" s="85"/>
      <c r="U203" s="85"/>
      <c r="V203" s="85"/>
      <c r="Z203" s="77">
        <f t="shared" si="80"/>
        <v>1082.5</v>
      </c>
      <c r="AA203" s="85">
        <f t="shared" si="81"/>
        <v>7.100168697059578E-3</v>
      </c>
      <c r="AB203" s="85">
        <f t="shared" si="82"/>
        <v>1.7133816195586495E-2</v>
      </c>
      <c r="AC203" s="85">
        <f t="shared" si="83"/>
        <v>2.3292499812669121E-2</v>
      </c>
      <c r="AD203" s="85">
        <f t="shared" si="84"/>
        <v>1.6192331115609544E-2</v>
      </c>
      <c r="AE203" s="85">
        <f t="shared" si="85"/>
        <v>2.6219158695753699E-4</v>
      </c>
      <c r="AF203" s="77">
        <f t="shared" si="86"/>
        <v>2.3292499812669121E-2</v>
      </c>
      <c r="AG203" s="9"/>
      <c r="AH203" s="77">
        <f t="shared" si="87"/>
        <v>6.1586836170826253E-3</v>
      </c>
      <c r="AI203" s="77">
        <f t="shared" si="88"/>
        <v>1.2737317355518247</v>
      </c>
      <c r="AJ203" s="77">
        <f t="shared" si="89"/>
        <v>0.7282984873570687</v>
      </c>
      <c r="AK203" s="77">
        <f t="shared" si="90"/>
        <v>1.4110386105498807E-3</v>
      </c>
      <c r="AL203" s="77">
        <f t="shared" si="91"/>
        <v>-3.1364378763778205</v>
      </c>
      <c r="AM203" s="77">
        <f t="shared" si="92"/>
        <v>-387.98875084869167</v>
      </c>
      <c r="AN203" s="85">
        <f t="shared" si="108"/>
        <v>9.4286703669615566</v>
      </c>
      <c r="AO203" s="85">
        <f t="shared" si="108"/>
        <v>9.4286700414062814</v>
      </c>
      <c r="AP203" s="85">
        <f t="shared" si="108"/>
        <v>9.4286688520907109</v>
      </c>
      <c r="AQ203" s="85">
        <f t="shared" si="108"/>
        <v>9.4286645072939326</v>
      </c>
      <c r="AR203" s="85">
        <f t="shared" si="108"/>
        <v>9.4286486349226628</v>
      </c>
      <c r="AS203" s="85">
        <f t="shared" si="108"/>
        <v>9.428590650131504</v>
      </c>
      <c r="AT203" s="85">
        <f t="shared" si="108"/>
        <v>9.428378820768236</v>
      </c>
      <c r="AU203" s="85">
        <f t="shared" si="93"/>
        <v>9.4276049695090105</v>
      </c>
    </row>
    <row r="204" spans="1:48" s="77" customFormat="1" ht="12.95" customHeight="1" x14ac:dyDescent="0.2">
      <c r="A204" s="61" t="s">
        <v>69</v>
      </c>
      <c r="B204" s="62" t="s">
        <v>196</v>
      </c>
      <c r="C204" s="61">
        <v>57020.591099999998</v>
      </c>
      <c r="D204" s="61">
        <v>1E-4</v>
      </c>
      <c r="E204" s="85">
        <f t="shared" si="77"/>
        <v>1093.0061811746623</v>
      </c>
      <c r="F204" s="85">
        <f t="shared" si="78"/>
        <v>1093</v>
      </c>
      <c r="G204" s="85">
        <f t="shared" si="109"/>
        <v>2.555700000084471E-2</v>
      </c>
      <c r="H204" s="85"/>
      <c r="I204" s="85"/>
      <c r="J204" s="85"/>
      <c r="K204" s="85">
        <f>G204</f>
        <v>2.555700000084471E-2</v>
      </c>
      <c r="L204" s="85"/>
      <c r="O204" s="85">
        <f t="shared" ca="1" si="104"/>
        <v>3.1196353853349068E-2</v>
      </c>
      <c r="P204" s="85"/>
      <c r="Q204" s="132">
        <f t="shared" si="79"/>
        <v>42002.091099999998</v>
      </c>
      <c r="S204" s="9">
        <v>1</v>
      </c>
      <c r="T204" s="85"/>
      <c r="U204" s="85"/>
      <c r="V204" s="85"/>
      <c r="Z204" s="77">
        <f t="shared" si="80"/>
        <v>1093</v>
      </c>
      <c r="AA204" s="85">
        <f t="shared" si="81"/>
        <v>7.3223321380193607E-3</v>
      </c>
      <c r="AB204" s="85">
        <f t="shared" si="82"/>
        <v>1.9164863493769828E-2</v>
      </c>
      <c r="AC204" s="85">
        <f t="shared" si="83"/>
        <v>2.555700000084471E-2</v>
      </c>
      <c r="AD204" s="85">
        <f t="shared" si="84"/>
        <v>1.8234667862825349E-2</v>
      </c>
      <c r="AE204" s="85">
        <f t="shared" si="85"/>
        <v>3.3250311206755559E-4</v>
      </c>
      <c r="AF204" s="77">
        <f t="shared" si="86"/>
        <v>2.555700000084471E-2</v>
      </c>
      <c r="AG204" s="9"/>
      <c r="AH204" s="77">
        <f t="shared" si="87"/>
        <v>6.3921365070748826E-3</v>
      </c>
      <c r="AI204" s="77">
        <f t="shared" si="88"/>
        <v>1.2732122434175535</v>
      </c>
      <c r="AJ204" s="77">
        <f t="shared" si="89"/>
        <v>0.76594778372915528</v>
      </c>
      <c r="AK204" s="77">
        <f t="shared" si="90"/>
        <v>1.6915203957448659E-2</v>
      </c>
      <c r="AL204" s="77">
        <f t="shared" si="91"/>
        <v>-3.0797592578334281</v>
      </c>
      <c r="AM204" s="77">
        <f t="shared" si="92"/>
        <v>-32.334674600918234</v>
      </c>
      <c r="AN204" s="85">
        <f t="shared" si="108"/>
        <v>9.4714751147695928</v>
      </c>
      <c r="AO204" s="85">
        <f t="shared" si="108"/>
        <v>9.4714712327369366</v>
      </c>
      <c r="AP204" s="85">
        <f t="shared" si="108"/>
        <v>9.4714570355686831</v>
      </c>
      <c r="AQ204" s="85">
        <f t="shared" si="108"/>
        <v>9.4714051145022982</v>
      </c>
      <c r="AR204" s="85">
        <f t="shared" si="108"/>
        <v>9.4712152328376238</v>
      </c>
      <c r="AS204" s="85">
        <f t="shared" si="108"/>
        <v>9.4705208266751644</v>
      </c>
      <c r="AT204" s="85">
        <f t="shared" si="108"/>
        <v>9.4679815361506741</v>
      </c>
      <c r="AU204" s="85">
        <f t="shared" si="93"/>
        <v>9.4586981586135845</v>
      </c>
    </row>
    <row r="205" spans="1:48" s="77" customFormat="1" ht="12.95" customHeight="1" x14ac:dyDescent="0.2">
      <c r="A205" s="133" t="s">
        <v>238</v>
      </c>
      <c r="B205" s="62" t="s">
        <v>191</v>
      </c>
      <c r="C205" s="61">
        <v>57035.064999999944</v>
      </c>
      <c r="D205" s="61"/>
      <c r="E205" s="85">
        <f t="shared" si="77"/>
        <v>1096.5068152063971</v>
      </c>
      <c r="F205" s="85">
        <f t="shared" si="78"/>
        <v>1096.5</v>
      </c>
      <c r="G205" s="85">
        <f t="shared" si="109"/>
        <v>2.8178499946079683E-2</v>
      </c>
      <c r="H205" s="85"/>
      <c r="I205" s="85">
        <f>G205</f>
        <v>2.8178499946079683E-2</v>
      </c>
      <c r="L205" s="85"/>
      <c r="M205" s="85"/>
      <c r="N205" s="85"/>
      <c r="O205" s="85">
        <f t="shared" ca="1" si="104"/>
        <v>3.1196309554576755E-2</v>
      </c>
      <c r="P205" s="85"/>
      <c r="Q205" s="132">
        <f t="shared" si="79"/>
        <v>42016.564999999944</v>
      </c>
      <c r="S205" s="9">
        <v>0.1</v>
      </c>
      <c r="T205" s="85"/>
      <c r="U205" s="85"/>
      <c r="V205" s="85"/>
      <c r="Z205" s="77">
        <f t="shared" si="80"/>
        <v>1096.5</v>
      </c>
      <c r="AA205" s="85">
        <f t="shared" si="81"/>
        <v>7.3937746709840137E-3</v>
      </c>
      <c r="AB205" s="85">
        <f t="shared" si="82"/>
        <v>2.1711157310857734E-2</v>
      </c>
      <c r="AC205" s="85">
        <f t="shared" si="83"/>
        <v>2.8178499946079683E-2</v>
      </c>
      <c r="AD205" s="85">
        <f t="shared" si="84"/>
        <v>2.0784725275095669E-2</v>
      </c>
      <c r="AE205" s="85">
        <f t="shared" si="85"/>
        <v>4.3200480476120072E-5</v>
      </c>
      <c r="AF205" s="77">
        <f t="shared" si="86"/>
        <v>2.8178499946079683E-2</v>
      </c>
      <c r="AG205" s="9"/>
      <c r="AH205" s="77">
        <f t="shared" si="87"/>
        <v>6.4673426352219497E-3</v>
      </c>
      <c r="AI205" s="77">
        <f t="shared" si="88"/>
        <v>1.2728442596825638</v>
      </c>
      <c r="AJ205" s="77">
        <f t="shared" si="89"/>
        <v>0.77794717065177021</v>
      </c>
      <c r="AK205" s="77">
        <f t="shared" si="90"/>
        <v>2.2069527327250506E-2</v>
      </c>
      <c r="AL205" s="77">
        <f t="shared" si="91"/>
        <v>-3.0608814667305495</v>
      </c>
      <c r="AM205" s="77">
        <f t="shared" si="92"/>
        <v>-24.766259101634049</v>
      </c>
      <c r="AN205" s="85">
        <f t="shared" si="108"/>
        <v>9.4857376727213456</v>
      </c>
      <c r="AO205" s="85">
        <f t="shared" si="108"/>
        <v>9.4857326268059463</v>
      </c>
      <c r="AP205" s="85">
        <f t="shared" si="108"/>
        <v>9.4857141589659388</v>
      </c>
      <c r="AQ205" s="85">
        <f t="shared" si="108"/>
        <v>9.4856465676187938</v>
      </c>
      <c r="AR205" s="85">
        <f t="shared" si="108"/>
        <v>9.4853991891271843</v>
      </c>
      <c r="AS205" s="85">
        <f t="shared" si="108"/>
        <v>9.4844938367755081</v>
      </c>
      <c r="AT205" s="85">
        <f t="shared" si="108"/>
        <v>9.4811808530448562</v>
      </c>
      <c r="AU205" s="85">
        <f t="shared" si="93"/>
        <v>9.4690625549817753</v>
      </c>
    </row>
    <row r="206" spans="1:48" s="77" customFormat="1" ht="12.95" customHeight="1" x14ac:dyDescent="0.2">
      <c r="A206" s="133" t="s">
        <v>238</v>
      </c>
      <c r="B206" s="62" t="s">
        <v>191</v>
      </c>
      <c r="C206" s="61">
        <v>57035.064999999944</v>
      </c>
      <c r="D206" s="61" t="s">
        <v>218</v>
      </c>
      <c r="E206" s="85">
        <f t="shared" si="77"/>
        <v>1096.5068152063971</v>
      </c>
      <c r="F206" s="85">
        <f t="shared" si="78"/>
        <v>1096.5</v>
      </c>
      <c r="G206" s="85">
        <f t="shared" si="109"/>
        <v>2.8178499946079683E-2</v>
      </c>
      <c r="H206" s="85"/>
      <c r="I206" s="85">
        <f>G206</f>
        <v>2.8178499946079683E-2</v>
      </c>
      <c r="L206" s="85"/>
      <c r="M206" s="85"/>
      <c r="N206" s="85"/>
      <c r="O206" s="85">
        <f t="shared" ca="1" si="104"/>
        <v>3.1196309554576755E-2</v>
      </c>
      <c r="P206" s="85"/>
      <c r="Q206" s="132">
        <f t="shared" si="79"/>
        <v>42016.564999999944</v>
      </c>
      <c r="S206" s="9">
        <v>0.1</v>
      </c>
      <c r="T206" s="85"/>
      <c r="U206" s="85"/>
      <c r="V206" s="85"/>
      <c r="Z206" s="77">
        <f t="shared" si="80"/>
        <v>1096.5</v>
      </c>
      <c r="AA206" s="85">
        <f t="shared" si="81"/>
        <v>7.3937746709840137E-3</v>
      </c>
      <c r="AB206" s="85">
        <f t="shared" si="82"/>
        <v>2.1711157310857734E-2</v>
      </c>
      <c r="AC206" s="85">
        <f t="shared" si="83"/>
        <v>2.8178499946079683E-2</v>
      </c>
      <c r="AD206" s="85">
        <f t="shared" si="84"/>
        <v>2.0784725275095669E-2</v>
      </c>
      <c r="AE206" s="85">
        <f t="shared" si="85"/>
        <v>4.3200480476120072E-5</v>
      </c>
      <c r="AF206" s="77">
        <f t="shared" si="86"/>
        <v>2.8178499946079683E-2</v>
      </c>
      <c r="AG206" s="9"/>
      <c r="AH206" s="77">
        <f t="shared" si="87"/>
        <v>6.4673426352219497E-3</v>
      </c>
      <c r="AI206" s="77">
        <f t="shared" si="88"/>
        <v>1.2728442596825638</v>
      </c>
      <c r="AJ206" s="77">
        <f t="shared" si="89"/>
        <v>0.77794717065177021</v>
      </c>
      <c r="AK206" s="77">
        <f t="shared" si="90"/>
        <v>2.2069527327250506E-2</v>
      </c>
      <c r="AL206" s="77">
        <f t="shared" si="91"/>
        <v>-3.0608814667305495</v>
      </c>
      <c r="AM206" s="77">
        <f t="shared" si="92"/>
        <v>-24.766259101634049</v>
      </c>
      <c r="AN206" s="85">
        <f t="shared" si="108"/>
        <v>9.4857376727213456</v>
      </c>
      <c r="AO206" s="85">
        <f t="shared" si="108"/>
        <v>9.4857326268059463</v>
      </c>
      <c r="AP206" s="85">
        <f t="shared" si="108"/>
        <v>9.4857141589659388</v>
      </c>
      <c r="AQ206" s="85">
        <f t="shared" si="108"/>
        <v>9.4856465676187938</v>
      </c>
      <c r="AR206" s="85">
        <f t="shared" si="108"/>
        <v>9.4853991891271843</v>
      </c>
      <c r="AS206" s="85">
        <f t="shared" si="108"/>
        <v>9.4844938367755081</v>
      </c>
      <c r="AT206" s="85">
        <f t="shared" si="108"/>
        <v>9.4811808530448562</v>
      </c>
      <c r="AU206" s="85">
        <f t="shared" si="93"/>
        <v>9.4690625549817753</v>
      </c>
    </row>
    <row r="207" spans="1:48" s="77" customFormat="1" ht="12.95" customHeight="1" x14ac:dyDescent="0.2">
      <c r="A207" s="61" t="s">
        <v>74</v>
      </c>
      <c r="B207" s="62" t="s">
        <v>191</v>
      </c>
      <c r="C207" s="61">
        <v>57035.065000000002</v>
      </c>
      <c r="D207" s="61" t="s">
        <v>218</v>
      </c>
      <c r="E207" s="85">
        <f t="shared" si="77"/>
        <v>1096.5068152064111</v>
      </c>
      <c r="F207" s="85">
        <f t="shared" si="78"/>
        <v>1096.5</v>
      </c>
      <c r="G207" s="85">
        <f t="shared" si="109"/>
        <v>2.8178500004287343E-2</v>
      </c>
      <c r="H207" s="85"/>
      <c r="I207" s="85">
        <f>G207</f>
        <v>2.8178500004287343E-2</v>
      </c>
      <c r="L207" s="85"/>
      <c r="M207" s="85"/>
      <c r="N207" s="85"/>
      <c r="O207" s="85">
        <f t="shared" ca="1" si="104"/>
        <v>3.1196309554576755E-2</v>
      </c>
      <c r="P207" s="85"/>
      <c r="Q207" s="132">
        <f t="shared" si="79"/>
        <v>42016.565000000002</v>
      </c>
      <c r="S207" s="9">
        <v>0.1</v>
      </c>
      <c r="T207" s="85"/>
      <c r="U207" s="85"/>
      <c r="V207" s="85"/>
      <c r="Z207" s="77">
        <f t="shared" si="80"/>
        <v>1096.5</v>
      </c>
      <c r="AA207" s="85">
        <f t="shared" si="81"/>
        <v>7.3937746709840137E-3</v>
      </c>
      <c r="AB207" s="85">
        <f t="shared" si="82"/>
        <v>2.1711157369065395E-2</v>
      </c>
      <c r="AC207" s="85">
        <f t="shared" si="83"/>
        <v>2.8178500004287343E-2</v>
      </c>
      <c r="AD207" s="85">
        <f t="shared" si="84"/>
        <v>2.078472533330333E-2</v>
      </c>
      <c r="AE207" s="85">
        <f t="shared" si="85"/>
        <v>4.3200480718086126E-5</v>
      </c>
      <c r="AF207" s="77">
        <f t="shared" si="86"/>
        <v>2.8178500004287343E-2</v>
      </c>
      <c r="AG207" s="9"/>
      <c r="AH207" s="77">
        <f t="shared" si="87"/>
        <v>6.4673426352219497E-3</v>
      </c>
      <c r="AI207" s="77">
        <f t="shared" si="88"/>
        <v>1.2728442596825638</v>
      </c>
      <c r="AJ207" s="77">
        <f t="shared" si="89"/>
        <v>0.77794717065177021</v>
      </c>
      <c r="AK207" s="77">
        <f t="shared" si="90"/>
        <v>2.2069527327250506E-2</v>
      </c>
      <c r="AL207" s="77">
        <f t="shared" si="91"/>
        <v>-3.0608814667305495</v>
      </c>
      <c r="AM207" s="77">
        <f t="shared" si="92"/>
        <v>-24.766259101634049</v>
      </c>
      <c r="AN207" s="85">
        <f t="shared" si="108"/>
        <v>9.4857376727213456</v>
      </c>
      <c r="AO207" s="85">
        <f t="shared" si="108"/>
        <v>9.4857326268059463</v>
      </c>
      <c r="AP207" s="85">
        <f t="shared" si="108"/>
        <v>9.4857141589659388</v>
      </c>
      <c r="AQ207" s="85">
        <f t="shared" si="108"/>
        <v>9.4856465676187938</v>
      </c>
      <c r="AR207" s="85">
        <f t="shared" si="108"/>
        <v>9.4853991891271843</v>
      </c>
      <c r="AS207" s="85">
        <f t="shared" si="108"/>
        <v>9.4844938367755081</v>
      </c>
      <c r="AT207" s="85">
        <f t="shared" si="108"/>
        <v>9.4811808530448562</v>
      </c>
      <c r="AU207" s="85">
        <f t="shared" si="93"/>
        <v>9.4690625549817753</v>
      </c>
    </row>
    <row r="208" spans="1:48" s="77" customFormat="1" ht="12.95" customHeight="1" x14ac:dyDescent="0.2">
      <c r="A208" s="140" t="s">
        <v>73</v>
      </c>
      <c r="B208" s="141" t="s">
        <v>196</v>
      </c>
      <c r="C208" s="142">
        <v>57322.420400000003</v>
      </c>
      <c r="D208" s="143">
        <v>1.7000000000000001E-2</v>
      </c>
      <c r="E208" s="85">
        <f t="shared" si="77"/>
        <v>1166.0061272402443</v>
      </c>
      <c r="F208" s="85">
        <f t="shared" si="78"/>
        <v>1166</v>
      </c>
      <c r="G208" s="85">
        <f t="shared" si="109"/>
        <v>2.533400000538677E-2</v>
      </c>
      <c r="H208" s="85"/>
      <c r="K208" s="85">
        <f>G208</f>
        <v>2.533400000538677E-2</v>
      </c>
      <c r="L208" s="85"/>
      <c r="M208" s="85"/>
      <c r="N208" s="85"/>
      <c r="O208" s="85">
        <f t="shared" ca="1" si="104"/>
        <v>3.1195429907526519E-2</v>
      </c>
      <c r="P208" s="85"/>
      <c r="Q208" s="132">
        <f t="shared" si="79"/>
        <v>42303.920400000003</v>
      </c>
      <c r="S208" s="9">
        <v>1</v>
      </c>
      <c r="T208" s="85"/>
      <c r="U208" s="85"/>
      <c r="V208" s="85"/>
      <c r="Z208" s="77">
        <f t="shared" si="80"/>
        <v>1166</v>
      </c>
      <c r="AA208" s="85">
        <f t="shared" si="81"/>
        <v>8.514529643088041E-3</v>
      </c>
      <c r="AB208" s="85">
        <f t="shared" si="82"/>
        <v>1.7671122022923744E-2</v>
      </c>
      <c r="AC208" s="85">
        <f t="shared" si="83"/>
        <v>2.533400000538677E-2</v>
      </c>
      <c r="AD208" s="85">
        <f t="shared" si="84"/>
        <v>1.6819470362298729E-2</v>
      </c>
      <c r="AE208" s="85">
        <f t="shared" si="85"/>
        <v>2.8289458326824534E-4</v>
      </c>
      <c r="AF208" s="77">
        <f t="shared" si="86"/>
        <v>2.533400000538677E-2</v>
      </c>
      <c r="AG208" s="9"/>
      <c r="AH208" s="77">
        <f t="shared" si="87"/>
        <v>7.6628779824630278E-3</v>
      </c>
      <c r="AI208" s="77">
        <f t="shared" si="88"/>
        <v>1.2465486610418168</v>
      </c>
      <c r="AJ208" s="77">
        <f t="shared" si="89"/>
        <v>0.95213295254958208</v>
      </c>
      <c r="AK208" s="77">
        <f t="shared" si="90"/>
        <v>0.11893196297321354</v>
      </c>
      <c r="AL208" s="77">
        <f t="shared" si="91"/>
        <v>-2.6921341568821355</v>
      </c>
      <c r="AM208" s="77">
        <f t="shared" si="92"/>
        <v>-4.3746358875259892</v>
      </c>
      <c r="AN208" s="85">
        <f t="shared" si="108"/>
        <v>9.7666294393220667</v>
      </c>
      <c r="AO208" s="85">
        <f t="shared" si="108"/>
        <v>9.7666089895022825</v>
      </c>
      <c r="AP208" s="85">
        <f t="shared" si="108"/>
        <v>9.7665296963175745</v>
      </c>
      <c r="AQ208" s="85">
        <f t="shared" si="108"/>
        <v>9.766222261979868</v>
      </c>
      <c r="AR208" s="85">
        <f t="shared" si="108"/>
        <v>9.7650305993779529</v>
      </c>
      <c r="AS208" s="85">
        <f t="shared" si="108"/>
        <v>9.760416260505556</v>
      </c>
      <c r="AT208" s="85">
        <f t="shared" si="108"/>
        <v>9.7426174414307649</v>
      </c>
      <c r="AU208" s="85">
        <f t="shared" si="93"/>
        <v>9.6748698542930018</v>
      </c>
    </row>
    <row r="209" spans="1:47" s="77" customFormat="1" ht="12.95" customHeight="1" x14ac:dyDescent="0.2">
      <c r="A209" s="133" t="s">
        <v>238</v>
      </c>
      <c r="B209" s="62" t="s">
        <v>196</v>
      </c>
      <c r="C209" s="61">
        <v>57347.23499999987</v>
      </c>
      <c r="D209" s="61"/>
      <c r="E209" s="85">
        <f t="shared" si="77"/>
        <v>1172.0077462402196</v>
      </c>
      <c r="F209" s="85">
        <f t="shared" si="78"/>
        <v>1172</v>
      </c>
      <c r="G209" s="85">
        <f t="shared" si="109"/>
        <v>3.2027999870479107E-2</v>
      </c>
      <c r="H209" s="85"/>
      <c r="I209" s="85">
        <f t="shared" ref="I209:I217" si="110">G209</f>
        <v>3.2027999870479107E-2</v>
      </c>
      <c r="L209" s="85"/>
      <c r="M209" s="85"/>
      <c r="N209" s="85"/>
      <c r="O209" s="85">
        <f t="shared" ca="1" si="104"/>
        <v>3.1195353966773982E-2</v>
      </c>
      <c r="P209" s="85"/>
      <c r="Q209" s="132">
        <f t="shared" si="79"/>
        <v>42328.73499999987</v>
      </c>
      <c r="S209" s="9">
        <v>0.1</v>
      </c>
      <c r="T209" s="85"/>
      <c r="U209" s="85"/>
      <c r="V209" s="85"/>
      <c r="Z209" s="77">
        <f t="shared" si="80"/>
        <v>1172</v>
      </c>
      <c r="AA209" s="85">
        <f t="shared" si="81"/>
        <v>8.5830733618702734E-3</v>
      </c>
      <c r="AB209" s="85">
        <f t="shared" si="82"/>
        <v>2.4290118190862232E-2</v>
      </c>
      <c r="AC209" s="85">
        <f t="shared" si="83"/>
        <v>3.2027999870479107E-2</v>
      </c>
      <c r="AD209" s="85">
        <f t="shared" si="84"/>
        <v>2.3444926508608833E-2</v>
      </c>
      <c r="AE209" s="85">
        <f t="shared" si="85"/>
        <v>5.4966457899406924E-5</v>
      </c>
      <c r="AF209" s="77">
        <f t="shared" si="86"/>
        <v>3.2027999870479107E-2</v>
      </c>
      <c r="AG209" s="9"/>
      <c r="AH209" s="77">
        <f t="shared" si="87"/>
        <v>7.7378816796168752E-3</v>
      </c>
      <c r="AI209" s="77">
        <f t="shared" si="88"/>
        <v>1.2427519275817325</v>
      </c>
      <c r="AJ209" s="77">
        <f t="shared" si="89"/>
        <v>0.96113267297600313</v>
      </c>
      <c r="AK209" s="77">
        <f t="shared" si="90"/>
        <v>0.12650120842714474</v>
      </c>
      <c r="AL209" s="77">
        <f t="shared" si="91"/>
        <v>-2.6611975836271275</v>
      </c>
      <c r="AM209" s="77">
        <f t="shared" si="92"/>
        <v>-4.0828645540876831</v>
      </c>
      <c r="AN209" s="85">
        <f t="shared" si="108"/>
        <v>9.7905353580845098</v>
      </c>
      <c r="AO209" s="85">
        <f t="shared" si="108"/>
        <v>9.7905145413244981</v>
      </c>
      <c r="AP209" s="85">
        <f t="shared" si="108"/>
        <v>9.7904331096440735</v>
      </c>
      <c r="AQ209" s="85">
        <f t="shared" si="108"/>
        <v>9.7901145869253234</v>
      </c>
      <c r="AR209" s="85">
        <f t="shared" si="108"/>
        <v>9.7888690470506816</v>
      </c>
      <c r="AS209" s="85">
        <f t="shared" si="108"/>
        <v>9.7840041798309851</v>
      </c>
      <c r="AT209" s="85">
        <f t="shared" si="108"/>
        <v>9.765086331968309</v>
      </c>
      <c r="AU209" s="85">
        <f t="shared" si="93"/>
        <v>9.6926373909241867</v>
      </c>
    </row>
    <row r="210" spans="1:47" s="77" customFormat="1" ht="12.95" customHeight="1" x14ac:dyDescent="0.2">
      <c r="A210" s="133" t="s">
        <v>238</v>
      </c>
      <c r="B210" s="62" t="s">
        <v>196</v>
      </c>
      <c r="C210" s="61">
        <v>57347.23499999987</v>
      </c>
      <c r="D210" s="61" t="s">
        <v>218</v>
      </c>
      <c r="E210" s="85">
        <f t="shared" si="77"/>
        <v>1172.0077462402196</v>
      </c>
      <c r="F210" s="85">
        <f t="shared" si="78"/>
        <v>1172</v>
      </c>
      <c r="G210" s="85">
        <f t="shared" si="109"/>
        <v>3.2027999870479107E-2</v>
      </c>
      <c r="H210" s="85"/>
      <c r="I210" s="85">
        <f t="shared" si="110"/>
        <v>3.2027999870479107E-2</v>
      </c>
      <c r="L210" s="85"/>
      <c r="M210" s="85"/>
      <c r="N210" s="85"/>
      <c r="O210" s="85">
        <f t="shared" ca="1" si="104"/>
        <v>3.1195353966773982E-2</v>
      </c>
      <c r="P210" s="85"/>
      <c r="Q210" s="132">
        <f t="shared" si="79"/>
        <v>42328.73499999987</v>
      </c>
      <c r="S210" s="9">
        <v>0.1</v>
      </c>
      <c r="T210" s="85"/>
      <c r="U210" s="85"/>
      <c r="V210" s="85"/>
      <c r="Z210" s="77">
        <f t="shared" si="80"/>
        <v>1172</v>
      </c>
      <c r="AA210" s="85">
        <f t="shared" si="81"/>
        <v>8.5830733618702734E-3</v>
      </c>
      <c r="AB210" s="85">
        <f t="shared" si="82"/>
        <v>2.4290118190862232E-2</v>
      </c>
      <c r="AC210" s="85">
        <f t="shared" si="83"/>
        <v>3.2027999870479107E-2</v>
      </c>
      <c r="AD210" s="85">
        <f t="shared" si="84"/>
        <v>2.3444926508608833E-2</v>
      </c>
      <c r="AE210" s="85">
        <f t="shared" si="85"/>
        <v>5.4966457899406924E-5</v>
      </c>
      <c r="AF210" s="77">
        <f t="shared" si="86"/>
        <v>3.2027999870479107E-2</v>
      </c>
      <c r="AG210" s="9"/>
      <c r="AH210" s="77">
        <f t="shared" si="87"/>
        <v>7.7378816796168752E-3</v>
      </c>
      <c r="AI210" s="77">
        <f t="shared" si="88"/>
        <v>1.2427519275817325</v>
      </c>
      <c r="AJ210" s="77">
        <f t="shared" si="89"/>
        <v>0.96113267297600313</v>
      </c>
      <c r="AK210" s="77">
        <f t="shared" si="90"/>
        <v>0.12650120842714474</v>
      </c>
      <c r="AL210" s="77">
        <f t="shared" si="91"/>
        <v>-2.6611975836271275</v>
      </c>
      <c r="AM210" s="77">
        <f t="shared" si="92"/>
        <v>-4.0828645540876831</v>
      </c>
      <c r="AN210" s="85">
        <f t="shared" si="108"/>
        <v>9.7905353580845098</v>
      </c>
      <c r="AO210" s="85">
        <f t="shared" si="108"/>
        <v>9.7905145413244981</v>
      </c>
      <c r="AP210" s="85">
        <f t="shared" si="108"/>
        <v>9.7904331096440735</v>
      </c>
      <c r="AQ210" s="85">
        <f t="shared" si="108"/>
        <v>9.7901145869253234</v>
      </c>
      <c r="AR210" s="85">
        <f t="shared" si="108"/>
        <v>9.7888690470506816</v>
      </c>
      <c r="AS210" s="85">
        <f t="shared" si="108"/>
        <v>9.7840041798309851</v>
      </c>
      <c r="AT210" s="85">
        <f t="shared" si="108"/>
        <v>9.765086331968309</v>
      </c>
      <c r="AU210" s="85">
        <f t="shared" si="93"/>
        <v>9.6926373909241867</v>
      </c>
    </row>
    <row r="211" spans="1:47" s="77" customFormat="1" ht="12.95" customHeight="1" x14ac:dyDescent="0.2">
      <c r="A211" s="61" t="s">
        <v>74</v>
      </c>
      <c r="B211" s="62" t="s">
        <v>196</v>
      </c>
      <c r="C211" s="61">
        <v>57347.235000000001</v>
      </c>
      <c r="D211" s="61" t="s">
        <v>218</v>
      </c>
      <c r="E211" s="85">
        <f t="shared" si="77"/>
        <v>1172.0077462402512</v>
      </c>
      <c r="F211" s="85">
        <f t="shared" si="78"/>
        <v>1172</v>
      </c>
      <c r="G211" s="85">
        <f t="shared" si="109"/>
        <v>3.2028000001446344E-2</v>
      </c>
      <c r="H211" s="85"/>
      <c r="I211" s="85">
        <f t="shared" si="110"/>
        <v>3.2028000001446344E-2</v>
      </c>
      <c r="L211" s="85"/>
      <c r="M211" s="85"/>
      <c r="N211" s="85"/>
      <c r="O211" s="85">
        <f t="shared" ca="1" si="104"/>
        <v>3.1195353966773982E-2</v>
      </c>
      <c r="P211" s="85"/>
      <c r="Q211" s="132">
        <f t="shared" si="79"/>
        <v>42328.735000000001</v>
      </c>
      <c r="S211" s="9">
        <v>0.1</v>
      </c>
      <c r="T211" s="85"/>
      <c r="U211" s="85"/>
      <c r="V211" s="85"/>
      <c r="Z211" s="77">
        <f t="shared" si="80"/>
        <v>1172</v>
      </c>
      <c r="AA211" s="85">
        <f t="shared" si="81"/>
        <v>8.5830733618702734E-3</v>
      </c>
      <c r="AB211" s="85">
        <f t="shared" si="82"/>
        <v>2.4290118321829469E-2</v>
      </c>
      <c r="AC211" s="85">
        <f t="shared" si="83"/>
        <v>3.2028000001446344E-2</v>
      </c>
      <c r="AD211" s="85">
        <f t="shared" si="84"/>
        <v>2.3444926639576071E-2</v>
      </c>
      <c r="AE211" s="85">
        <f t="shared" si="85"/>
        <v>5.4966458513510378E-5</v>
      </c>
      <c r="AF211" s="77">
        <f t="shared" si="86"/>
        <v>3.2028000001446344E-2</v>
      </c>
      <c r="AG211" s="9"/>
      <c r="AH211" s="77">
        <f t="shared" si="87"/>
        <v>7.7378816796168752E-3</v>
      </c>
      <c r="AI211" s="77">
        <f t="shared" si="88"/>
        <v>1.2427519275817325</v>
      </c>
      <c r="AJ211" s="77">
        <f t="shared" si="89"/>
        <v>0.96113267297600313</v>
      </c>
      <c r="AK211" s="77">
        <f t="shared" si="90"/>
        <v>0.12650120842714474</v>
      </c>
      <c r="AL211" s="77">
        <f t="shared" si="91"/>
        <v>-2.6611975836271275</v>
      </c>
      <c r="AM211" s="77">
        <f t="shared" si="92"/>
        <v>-4.0828645540876831</v>
      </c>
      <c r="AN211" s="85">
        <f t="shared" ref="AN211:AT220" si="111">$AU211+$AB$7*SIN(AO211)</f>
        <v>9.7905353580845098</v>
      </c>
      <c r="AO211" s="85">
        <f t="shared" si="111"/>
        <v>9.7905145413244981</v>
      </c>
      <c r="AP211" s="85">
        <f t="shared" si="111"/>
        <v>9.7904331096440735</v>
      </c>
      <c r="AQ211" s="85">
        <f t="shared" si="111"/>
        <v>9.7901145869253234</v>
      </c>
      <c r="AR211" s="85">
        <f t="shared" si="111"/>
        <v>9.7888690470506816</v>
      </c>
      <c r="AS211" s="85">
        <f t="shared" si="111"/>
        <v>9.7840041798309851</v>
      </c>
      <c r="AT211" s="85">
        <f t="shared" si="111"/>
        <v>9.765086331968309</v>
      </c>
      <c r="AU211" s="85">
        <f t="shared" si="93"/>
        <v>9.6926373909241867</v>
      </c>
    </row>
    <row r="212" spans="1:47" s="77" customFormat="1" ht="12.95" customHeight="1" x14ac:dyDescent="0.2">
      <c r="A212" s="61" t="s">
        <v>74</v>
      </c>
      <c r="B212" s="62" t="s">
        <v>191</v>
      </c>
      <c r="C212" s="61">
        <v>57374.097000000002</v>
      </c>
      <c r="D212" s="61" t="s">
        <v>218</v>
      </c>
      <c r="E212" s="85">
        <f t="shared" si="77"/>
        <v>1178.5045460910733</v>
      </c>
      <c r="F212" s="85">
        <f t="shared" si="78"/>
        <v>1178.5</v>
      </c>
      <c r="G212" s="85">
        <f t="shared" si="109"/>
        <v>1.8796500000462402E-2</v>
      </c>
      <c r="H212" s="85"/>
      <c r="I212" s="85">
        <f t="shared" si="110"/>
        <v>1.8796500000462402E-2</v>
      </c>
      <c r="L212" s="85"/>
      <c r="M212" s="85"/>
      <c r="N212" s="85"/>
      <c r="O212" s="85">
        <f t="shared" ca="1" si="104"/>
        <v>3.1195271697625399E-2</v>
      </c>
      <c r="P212" s="85"/>
      <c r="Q212" s="132">
        <f t="shared" si="79"/>
        <v>42355.597000000002</v>
      </c>
      <c r="S212" s="9">
        <v>0.1</v>
      </c>
      <c r="T212" s="85"/>
      <c r="U212" s="85"/>
      <c r="V212" s="85"/>
      <c r="Z212" s="77">
        <f t="shared" si="80"/>
        <v>1178.5</v>
      </c>
      <c r="AA212" s="85">
        <f t="shared" si="81"/>
        <v>8.652096392926965E-3</v>
      </c>
      <c r="AB212" s="85">
        <f t="shared" si="82"/>
        <v>1.0982596241166355E-2</v>
      </c>
      <c r="AC212" s="85">
        <f t="shared" si="83"/>
        <v>1.8796500000462402E-2</v>
      </c>
      <c r="AD212" s="85">
        <f t="shared" si="84"/>
        <v>1.0144403607535437E-2</v>
      </c>
      <c r="AE212" s="85">
        <f t="shared" si="85"/>
        <v>1.0290892455257798E-5</v>
      </c>
      <c r="AF212" s="77">
        <f t="shared" si="86"/>
        <v>1.8796500000462402E-2</v>
      </c>
      <c r="AG212" s="9"/>
      <c r="AH212" s="77">
        <f t="shared" si="87"/>
        <v>7.8139037592960467E-3</v>
      </c>
      <c r="AI212" s="77">
        <f t="shared" si="88"/>
        <v>1.2384061816027168</v>
      </c>
      <c r="AJ212" s="77">
        <f t="shared" si="89"/>
        <v>0.96979083223154716</v>
      </c>
      <c r="AK212" s="77">
        <f t="shared" si="90"/>
        <v>0.13451225465282698</v>
      </c>
      <c r="AL212" s="77">
        <f t="shared" si="91"/>
        <v>-2.6279016421942027</v>
      </c>
      <c r="AM212" s="77">
        <f t="shared" si="92"/>
        <v>-3.8073969935249221</v>
      </c>
      <c r="AN212" s="85">
        <f t="shared" si="111"/>
        <v>9.8163488387424565</v>
      </c>
      <c r="AO212" s="85">
        <f t="shared" si="111"/>
        <v>9.8163278083027219</v>
      </c>
      <c r="AP212" s="85">
        <f t="shared" si="111"/>
        <v>9.8162446916136297</v>
      </c>
      <c r="AQ212" s="85">
        <f t="shared" si="111"/>
        <v>9.815916224999615</v>
      </c>
      <c r="AR212" s="85">
        <f t="shared" si="111"/>
        <v>9.8146186013657264</v>
      </c>
      <c r="AS212" s="85">
        <f t="shared" si="111"/>
        <v>9.8094990050125261</v>
      </c>
      <c r="AT212" s="85">
        <f t="shared" si="111"/>
        <v>9.7894017750133671</v>
      </c>
      <c r="AU212" s="85">
        <f t="shared" si="93"/>
        <v>9.7118855556079708</v>
      </c>
    </row>
    <row r="213" spans="1:47" s="77" customFormat="1" ht="12.95" customHeight="1" x14ac:dyDescent="0.2">
      <c r="A213" s="133" t="s">
        <v>238</v>
      </c>
      <c r="B213" s="62" t="s">
        <v>191</v>
      </c>
      <c r="C213" s="61">
        <v>57374.097000000067</v>
      </c>
      <c r="D213" s="61"/>
      <c r="E213" s="85">
        <f t="shared" ref="E213:E222" si="112">+(C213-C$7)/C$8</f>
        <v>1178.504546091089</v>
      </c>
      <c r="F213" s="85">
        <f t="shared" ref="F213:F276" si="113">ROUND(2*E213,0)/2</f>
        <v>1178.5</v>
      </c>
      <c r="G213" s="85">
        <f t="shared" si="109"/>
        <v>1.879650006594602E-2</v>
      </c>
      <c r="H213" s="85"/>
      <c r="I213" s="85">
        <f t="shared" si="110"/>
        <v>1.879650006594602E-2</v>
      </c>
      <c r="L213" s="85"/>
      <c r="M213" s="85"/>
      <c r="N213" s="85"/>
      <c r="O213" s="85">
        <f t="shared" ca="1" si="104"/>
        <v>3.1195271697625399E-2</v>
      </c>
      <c r="P213" s="85"/>
      <c r="Q213" s="132">
        <f t="shared" ref="Q213:Q222" si="114">+C213-15018.5</f>
        <v>42355.597000000067</v>
      </c>
      <c r="S213" s="9">
        <v>0.1</v>
      </c>
      <c r="T213" s="85"/>
      <c r="U213" s="85"/>
      <c r="V213" s="85"/>
      <c r="Z213" s="77">
        <f t="shared" ref="Z213:Z222" si="115">F213</f>
        <v>1178.5</v>
      </c>
      <c r="AA213" s="85">
        <f t="shared" ref="AA213:AA276" si="116">AB$3+AB$4*Z213+AB$5*Z213^2+AH213</f>
        <v>8.652096392926965E-3</v>
      </c>
      <c r="AB213" s="85">
        <f t="shared" ref="AB213:AB222" si="117">IF(S213&lt;&gt;0,G213-AH213, -9999)</f>
        <v>1.0982596306649973E-2</v>
      </c>
      <c r="AC213" s="85">
        <f t="shared" ref="AC213:AC222" si="118">+G213-P213</f>
        <v>1.879650006594602E-2</v>
      </c>
      <c r="AD213" s="85">
        <f t="shared" ref="AD213:AD222" si="119">IF(S213&lt;&gt;0,G213-AA213, -9999)</f>
        <v>1.0144403673019055E-2</v>
      </c>
      <c r="AE213" s="85">
        <f t="shared" ref="AE213:AE222" si="120">+(G213-AA213)^2*S213</f>
        <v>1.0290892588116251E-5</v>
      </c>
      <c r="AF213" s="77">
        <f t="shared" ref="AF213:AF222" si="121">IF(S213&lt;&gt;0,G213-P213, -9999)</f>
        <v>1.879650006594602E-2</v>
      </c>
      <c r="AG213" s="9"/>
      <c r="AH213" s="77">
        <f t="shared" ref="AH213:AH276" si="122">$AB$6*($AB$11/AI213*AJ213+$AB$12)</f>
        <v>7.8139037592960467E-3</v>
      </c>
      <c r="AI213" s="77">
        <f t="shared" ref="AI213:AI222" si="123">1+$AB$7*COS(AL213)</f>
        <v>1.2384061816027168</v>
      </c>
      <c r="AJ213" s="77">
        <f t="shared" ref="AJ213:AJ222" si="124">SIN(AL213+RADIANS($AB$9))</f>
        <v>0.96979083223154716</v>
      </c>
      <c r="AK213" s="77">
        <f t="shared" ref="AK213:AK276" si="125">$AB$7*SIN(AL213)</f>
        <v>0.13451225465282698</v>
      </c>
      <c r="AL213" s="77">
        <f t="shared" ref="AL213:AL276" si="126">2*ATAN(AM213)</f>
        <v>-2.6279016421942027</v>
      </c>
      <c r="AM213" s="77">
        <f t="shared" ref="AM213:AM276" si="127">SQRT((1+$AB$7)/(1-$AB$7))*TAN(AN213/2)</f>
        <v>-3.8073969935249221</v>
      </c>
      <c r="AN213" s="85">
        <f t="shared" si="111"/>
        <v>9.8163488387424565</v>
      </c>
      <c r="AO213" s="85">
        <f t="shared" si="111"/>
        <v>9.8163278083027219</v>
      </c>
      <c r="AP213" s="85">
        <f t="shared" si="111"/>
        <v>9.8162446916136297</v>
      </c>
      <c r="AQ213" s="85">
        <f t="shared" si="111"/>
        <v>9.815916224999615</v>
      </c>
      <c r="AR213" s="85">
        <f t="shared" si="111"/>
        <v>9.8146186013657264</v>
      </c>
      <c r="AS213" s="85">
        <f t="shared" si="111"/>
        <v>9.8094990050125261</v>
      </c>
      <c r="AT213" s="85">
        <f t="shared" si="111"/>
        <v>9.7894017750133671</v>
      </c>
      <c r="AU213" s="85">
        <f t="shared" ref="AU213:AU222" si="128">RADIANS($AB$9)+$AB$18*(F213-AB$15)</f>
        <v>9.7118855556079708</v>
      </c>
    </row>
    <row r="214" spans="1:47" s="77" customFormat="1" ht="12.95" customHeight="1" x14ac:dyDescent="0.2">
      <c r="A214" s="133" t="s">
        <v>238</v>
      </c>
      <c r="B214" s="62" t="s">
        <v>191</v>
      </c>
      <c r="C214" s="61">
        <v>57374.097000000067</v>
      </c>
      <c r="D214" s="61" t="s">
        <v>218</v>
      </c>
      <c r="E214" s="85">
        <f t="shared" si="112"/>
        <v>1178.504546091089</v>
      </c>
      <c r="F214" s="85">
        <f t="shared" si="113"/>
        <v>1178.5</v>
      </c>
      <c r="G214" s="85">
        <f t="shared" si="109"/>
        <v>1.879650006594602E-2</v>
      </c>
      <c r="H214" s="85"/>
      <c r="I214" s="85">
        <f t="shared" si="110"/>
        <v>1.879650006594602E-2</v>
      </c>
      <c r="L214" s="85"/>
      <c r="M214" s="85"/>
      <c r="N214" s="85"/>
      <c r="O214" s="85">
        <f t="shared" ca="1" si="104"/>
        <v>3.1195271697625399E-2</v>
      </c>
      <c r="P214" s="85"/>
      <c r="Q214" s="132">
        <f t="shared" si="114"/>
        <v>42355.597000000067</v>
      </c>
      <c r="S214" s="9">
        <v>0.1</v>
      </c>
      <c r="T214" s="85"/>
      <c r="U214" s="85"/>
      <c r="V214" s="85"/>
      <c r="Z214" s="77">
        <f t="shared" si="115"/>
        <v>1178.5</v>
      </c>
      <c r="AA214" s="85">
        <f t="shared" si="116"/>
        <v>8.652096392926965E-3</v>
      </c>
      <c r="AB214" s="85">
        <f t="shared" si="117"/>
        <v>1.0982596306649973E-2</v>
      </c>
      <c r="AC214" s="85">
        <f t="shared" si="118"/>
        <v>1.879650006594602E-2</v>
      </c>
      <c r="AD214" s="85">
        <f t="shared" si="119"/>
        <v>1.0144403673019055E-2</v>
      </c>
      <c r="AE214" s="85">
        <f t="shared" si="120"/>
        <v>1.0290892588116251E-5</v>
      </c>
      <c r="AF214" s="77">
        <f t="shared" si="121"/>
        <v>1.879650006594602E-2</v>
      </c>
      <c r="AG214" s="9"/>
      <c r="AH214" s="77">
        <f t="shared" si="122"/>
        <v>7.8139037592960467E-3</v>
      </c>
      <c r="AI214" s="77">
        <f t="shared" si="123"/>
        <v>1.2384061816027168</v>
      </c>
      <c r="AJ214" s="77">
        <f t="shared" si="124"/>
        <v>0.96979083223154716</v>
      </c>
      <c r="AK214" s="77">
        <f t="shared" si="125"/>
        <v>0.13451225465282698</v>
      </c>
      <c r="AL214" s="77">
        <f t="shared" si="126"/>
        <v>-2.6279016421942027</v>
      </c>
      <c r="AM214" s="77">
        <f t="shared" si="127"/>
        <v>-3.8073969935249221</v>
      </c>
      <c r="AN214" s="85">
        <f t="shared" si="111"/>
        <v>9.8163488387424565</v>
      </c>
      <c r="AO214" s="85">
        <f t="shared" si="111"/>
        <v>9.8163278083027219</v>
      </c>
      <c r="AP214" s="85">
        <f t="shared" si="111"/>
        <v>9.8162446916136297</v>
      </c>
      <c r="AQ214" s="85">
        <f t="shared" si="111"/>
        <v>9.815916224999615</v>
      </c>
      <c r="AR214" s="85">
        <f t="shared" si="111"/>
        <v>9.8146186013657264</v>
      </c>
      <c r="AS214" s="85">
        <f t="shared" si="111"/>
        <v>9.8094990050125261</v>
      </c>
      <c r="AT214" s="85">
        <f t="shared" si="111"/>
        <v>9.7894017750133671</v>
      </c>
      <c r="AU214" s="85">
        <f t="shared" si="128"/>
        <v>9.7118855556079708</v>
      </c>
    </row>
    <row r="215" spans="1:47" s="77" customFormat="1" ht="12.95" customHeight="1" x14ac:dyDescent="0.2">
      <c r="A215" s="133" t="s">
        <v>238</v>
      </c>
      <c r="B215" s="62" t="s">
        <v>196</v>
      </c>
      <c r="C215" s="61">
        <v>57376.171999999788</v>
      </c>
      <c r="D215" s="61"/>
      <c r="E215" s="85">
        <f t="shared" si="112"/>
        <v>1179.0064022331724</v>
      </c>
      <c r="F215" s="85">
        <f t="shared" si="113"/>
        <v>1179</v>
      </c>
      <c r="G215" s="85">
        <f t="shared" si="109"/>
        <v>2.6470999786397442E-2</v>
      </c>
      <c r="H215" s="85"/>
      <c r="I215" s="85">
        <f t="shared" si="110"/>
        <v>2.6470999786397442E-2</v>
      </c>
      <c r="L215" s="85"/>
      <c r="M215" s="85"/>
      <c r="N215" s="85"/>
      <c r="O215" s="85">
        <f t="shared" ca="1" si="104"/>
        <v>3.1195265369229352E-2</v>
      </c>
      <c r="P215" s="85"/>
      <c r="Q215" s="132">
        <f t="shared" si="114"/>
        <v>42357.671999999788</v>
      </c>
      <c r="S215" s="9">
        <v>0.1</v>
      </c>
      <c r="T215" s="85"/>
      <c r="U215" s="85"/>
      <c r="V215" s="85"/>
      <c r="Z215" s="77">
        <f t="shared" si="115"/>
        <v>1179</v>
      </c>
      <c r="AA215" s="85">
        <f t="shared" si="116"/>
        <v>8.6571801001344775E-3</v>
      </c>
      <c r="AB215" s="85">
        <f t="shared" si="117"/>
        <v>1.8651473899716525E-2</v>
      </c>
      <c r="AC215" s="85">
        <f t="shared" si="118"/>
        <v>2.6470999786397442E-2</v>
      </c>
      <c r="AD215" s="85">
        <f t="shared" si="119"/>
        <v>1.7813819686262965E-2</v>
      </c>
      <c r="AE215" s="85">
        <f t="shared" si="120"/>
        <v>3.1733217181468999E-5</v>
      </c>
      <c r="AF215" s="77">
        <f t="shared" si="121"/>
        <v>2.6470999786397442E-2</v>
      </c>
      <c r="AG215" s="9"/>
      <c r="AH215" s="77">
        <f t="shared" si="122"/>
        <v>7.8195258866809152E-3</v>
      </c>
      <c r="AI215" s="77">
        <f t="shared" si="123"/>
        <v>1.2380622014611191</v>
      </c>
      <c r="AJ215" s="77">
        <f t="shared" si="124"/>
        <v>0.97041007627527709</v>
      </c>
      <c r="AK215" s="77">
        <f t="shared" si="125"/>
        <v>0.13512010329207141</v>
      </c>
      <c r="AL215" s="77">
        <f t="shared" si="126"/>
        <v>-2.6253501683458147</v>
      </c>
      <c r="AM215" s="77">
        <f t="shared" si="127"/>
        <v>-3.7877233760660225</v>
      </c>
      <c r="AN215" s="85">
        <f t="shared" si="111"/>
        <v>9.8183307095369781</v>
      </c>
      <c r="AO215" s="85">
        <f t="shared" si="111"/>
        <v>9.8183096703924697</v>
      </c>
      <c r="AP215" s="85">
        <f t="shared" si="111"/>
        <v>9.8182264510527233</v>
      </c>
      <c r="AQ215" s="85">
        <f t="shared" si="111"/>
        <v>9.8178973090595818</v>
      </c>
      <c r="AR215" s="85">
        <f t="shared" si="111"/>
        <v>9.8165959545444856</v>
      </c>
      <c r="AS215" s="85">
        <f t="shared" si="111"/>
        <v>9.8114575040036147</v>
      </c>
      <c r="AT215" s="85">
        <f t="shared" si="111"/>
        <v>9.7912710280534672</v>
      </c>
      <c r="AU215" s="85">
        <f t="shared" si="128"/>
        <v>9.7133661836605683</v>
      </c>
    </row>
    <row r="216" spans="1:47" s="77" customFormat="1" ht="12.95" customHeight="1" x14ac:dyDescent="0.2">
      <c r="A216" s="133" t="s">
        <v>238</v>
      </c>
      <c r="B216" s="62" t="s">
        <v>196</v>
      </c>
      <c r="C216" s="61">
        <v>57376.171999999788</v>
      </c>
      <c r="D216" s="61" t="s">
        <v>218</v>
      </c>
      <c r="E216" s="85">
        <f t="shared" si="112"/>
        <v>1179.0064022331724</v>
      </c>
      <c r="F216" s="85">
        <f t="shared" si="113"/>
        <v>1179</v>
      </c>
      <c r="G216" s="85">
        <f t="shared" si="109"/>
        <v>2.6470999786397442E-2</v>
      </c>
      <c r="H216" s="85"/>
      <c r="I216" s="85">
        <f t="shared" si="110"/>
        <v>2.6470999786397442E-2</v>
      </c>
      <c r="L216" s="85"/>
      <c r="M216" s="85"/>
      <c r="N216" s="85"/>
      <c r="O216" s="85">
        <f t="shared" ca="1" si="104"/>
        <v>3.1195265369229352E-2</v>
      </c>
      <c r="P216" s="85"/>
      <c r="Q216" s="132">
        <f t="shared" si="114"/>
        <v>42357.671999999788</v>
      </c>
      <c r="S216" s="9">
        <v>0.1</v>
      </c>
      <c r="T216" s="85"/>
      <c r="U216" s="85"/>
      <c r="V216" s="85"/>
      <c r="Z216" s="77">
        <f t="shared" si="115"/>
        <v>1179</v>
      </c>
      <c r="AA216" s="85">
        <f t="shared" si="116"/>
        <v>8.6571801001344775E-3</v>
      </c>
      <c r="AB216" s="85">
        <f t="shared" si="117"/>
        <v>1.8651473899716525E-2</v>
      </c>
      <c r="AC216" s="85">
        <f t="shared" si="118"/>
        <v>2.6470999786397442E-2</v>
      </c>
      <c r="AD216" s="85">
        <f t="shared" si="119"/>
        <v>1.7813819686262965E-2</v>
      </c>
      <c r="AE216" s="85">
        <f t="shared" si="120"/>
        <v>3.1733217181468999E-5</v>
      </c>
      <c r="AF216" s="77">
        <f t="shared" si="121"/>
        <v>2.6470999786397442E-2</v>
      </c>
      <c r="AG216" s="9"/>
      <c r="AH216" s="77">
        <f t="shared" si="122"/>
        <v>7.8195258866809152E-3</v>
      </c>
      <c r="AI216" s="77">
        <f t="shared" si="123"/>
        <v>1.2380622014611191</v>
      </c>
      <c r="AJ216" s="77">
        <f t="shared" si="124"/>
        <v>0.97041007627527709</v>
      </c>
      <c r="AK216" s="77">
        <f t="shared" si="125"/>
        <v>0.13512010329207141</v>
      </c>
      <c r="AL216" s="77">
        <f t="shared" si="126"/>
        <v>-2.6253501683458147</v>
      </c>
      <c r="AM216" s="77">
        <f t="shared" si="127"/>
        <v>-3.7877233760660225</v>
      </c>
      <c r="AN216" s="85">
        <f t="shared" si="111"/>
        <v>9.8183307095369781</v>
      </c>
      <c r="AO216" s="85">
        <f t="shared" si="111"/>
        <v>9.8183096703924697</v>
      </c>
      <c r="AP216" s="85">
        <f t="shared" si="111"/>
        <v>9.8182264510527233</v>
      </c>
      <c r="AQ216" s="85">
        <f t="shared" si="111"/>
        <v>9.8178973090595818</v>
      </c>
      <c r="AR216" s="85">
        <f t="shared" si="111"/>
        <v>9.8165959545444856</v>
      </c>
      <c r="AS216" s="85">
        <f t="shared" si="111"/>
        <v>9.8114575040036147</v>
      </c>
      <c r="AT216" s="85">
        <f t="shared" si="111"/>
        <v>9.7912710280534672</v>
      </c>
      <c r="AU216" s="85">
        <f t="shared" si="128"/>
        <v>9.7133661836605683</v>
      </c>
    </row>
    <row r="217" spans="1:47" s="77" customFormat="1" ht="12.95" customHeight="1" x14ac:dyDescent="0.2">
      <c r="A217" s="61" t="s">
        <v>74</v>
      </c>
      <c r="B217" s="62" t="s">
        <v>196</v>
      </c>
      <c r="C217" s="61">
        <v>57376.171999999999</v>
      </c>
      <c r="D217" s="61" t="s">
        <v>218</v>
      </c>
      <c r="E217" s="85">
        <f t="shared" si="112"/>
        <v>1179.0064022332233</v>
      </c>
      <c r="F217" s="85">
        <f t="shared" si="113"/>
        <v>1179</v>
      </c>
      <c r="G217" s="85">
        <f t="shared" si="109"/>
        <v>2.6470999997400213E-2</v>
      </c>
      <c r="H217" s="85"/>
      <c r="I217" s="85">
        <f t="shared" si="110"/>
        <v>2.6470999997400213E-2</v>
      </c>
      <c r="L217" s="85"/>
      <c r="M217" s="85"/>
      <c r="N217" s="85"/>
      <c r="O217" s="85">
        <f t="shared" ref="O217:O222" ca="1" si="129">+C$11+C$12*F217</f>
        <v>3.1195265369229352E-2</v>
      </c>
      <c r="P217" s="85"/>
      <c r="Q217" s="132">
        <f t="shared" si="114"/>
        <v>42357.671999999999</v>
      </c>
      <c r="S217" s="9">
        <v>0.1</v>
      </c>
      <c r="T217" s="85"/>
      <c r="U217" s="85"/>
      <c r="V217" s="85"/>
      <c r="Z217" s="77">
        <f t="shared" si="115"/>
        <v>1179</v>
      </c>
      <c r="AA217" s="85">
        <f t="shared" si="116"/>
        <v>8.6571801001344775E-3</v>
      </c>
      <c r="AB217" s="85">
        <f t="shared" si="117"/>
        <v>1.8651474110719296E-2</v>
      </c>
      <c r="AC217" s="85">
        <f t="shared" si="118"/>
        <v>2.6470999997400213E-2</v>
      </c>
      <c r="AD217" s="85">
        <f t="shared" si="119"/>
        <v>1.7813819897265736E-2</v>
      </c>
      <c r="AE217" s="85">
        <f t="shared" si="120"/>
        <v>3.1733217933222063E-5</v>
      </c>
      <c r="AF217" s="77">
        <f t="shared" si="121"/>
        <v>2.6470999997400213E-2</v>
      </c>
      <c r="AG217" s="9"/>
      <c r="AH217" s="77">
        <f t="shared" si="122"/>
        <v>7.8195258866809152E-3</v>
      </c>
      <c r="AI217" s="77">
        <f t="shared" si="123"/>
        <v>1.2380622014611191</v>
      </c>
      <c r="AJ217" s="77">
        <f t="shared" si="124"/>
        <v>0.97041007627527709</v>
      </c>
      <c r="AK217" s="77">
        <f t="shared" si="125"/>
        <v>0.13512010329207141</v>
      </c>
      <c r="AL217" s="77">
        <f t="shared" si="126"/>
        <v>-2.6253501683458147</v>
      </c>
      <c r="AM217" s="77">
        <f t="shared" si="127"/>
        <v>-3.7877233760660225</v>
      </c>
      <c r="AN217" s="85">
        <f t="shared" si="111"/>
        <v>9.8183307095369781</v>
      </c>
      <c r="AO217" s="85">
        <f t="shared" si="111"/>
        <v>9.8183096703924697</v>
      </c>
      <c r="AP217" s="85">
        <f t="shared" si="111"/>
        <v>9.8182264510527233</v>
      </c>
      <c r="AQ217" s="85">
        <f t="shared" si="111"/>
        <v>9.8178973090595818</v>
      </c>
      <c r="AR217" s="85">
        <f t="shared" si="111"/>
        <v>9.8165959545444856</v>
      </c>
      <c r="AS217" s="85">
        <f t="shared" si="111"/>
        <v>9.8114575040036147</v>
      </c>
      <c r="AT217" s="85">
        <f t="shared" si="111"/>
        <v>9.7912710280534672</v>
      </c>
      <c r="AU217" s="85">
        <f t="shared" si="128"/>
        <v>9.7133661836605683</v>
      </c>
    </row>
    <row r="218" spans="1:47" s="77" customFormat="1" ht="12.95" customHeight="1" x14ac:dyDescent="0.2">
      <c r="A218" s="61" t="s">
        <v>70</v>
      </c>
      <c r="B218" s="62" t="s">
        <v>196</v>
      </c>
      <c r="C218" s="61">
        <v>57388.5789</v>
      </c>
      <c r="D218" s="61">
        <v>1E-4</v>
      </c>
      <c r="E218" s="85">
        <f t="shared" si="112"/>
        <v>1182.0071149898747</v>
      </c>
      <c r="F218" s="85">
        <f t="shared" si="113"/>
        <v>1182</v>
      </c>
      <c r="G218" s="85">
        <f t="shared" si="109"/>
        <v>2.9417999998258892E-2</v>
      </c>
      <c r="H218" s="85"/>
      <c r="I218" s="85"/>
      <c r="J218" s="85"/>
      <c r="K218" s="85">
        <f>G218</f>
        <v>2.9417999998258892E-2</v>
      </c>
      <c r="L218" s="85"/>
      <c r="O218" s="85">
        <f t="shared" ca="1" si="129"/>
        <v>3.1195227398853085E-2</v>
      </c>
      <c r="P218" s="85"/>
      <c r="Q218" s="132">
        <f t="shared" si="114"/>
        <v>42370.0789</v>
      </c>
      <c r="S218" s="9">
        <v>1</v>
      </c>
      <c r="T218" s="85"/>
      <c r="U218" s="85"/>
      <c r="V218" s="85"/>
      <c r="Z218" s="77">
        <f t="shared" si="115"/>
        <v>1182</v>
      </c>
      <c r="AA218" s="85">
        <f t="shared" si="116"/>
        <v>8.6870046191503281E-3</v>
      </c>
      <c r="AB218" s="85">
        <f t="shared" si="117"/>
        <v>2.1565418976032653E-2</v>
      </c>
      <c r="AC218" s="85">
        <f t="shared" si="118"/>
        <v>2.9417999998258892E-2</v>
      </c>
      <c r="AD218" s="85">
        <f t="shared" si="119"/>
        <v>2.0730995379108566E-2</v>
      </c>
      <c r="AE218" s="85">
        <f t="shared" si="120"/>
        <v>4.2977416940862071E-4</v>
      </c>
      <c r="AF218" s="77">
        <f t="shared" si="121"/>
        <v>2.9417999998258892E-2</v>
      </c>
      <c r="AG218" s="9"/>
      <c r="AH218" s="77">
        <f t="shared" si="122"/>
        <v>7.8525810222262408E-3</v>
      </c>
      <c r="AI218" s="77">
        <f t="shared" si="123"/>
        <v>1.2359700156339317</v>
      </c>
      <c r="AJ218" s="77">
        <f t="shared" si="124"/>
        <v>0.97398594082419765</v>
      </c>
      <c r="AK218" s="77">
        <f t="shared" si="125"/>
        <v>0.13874150712709077</v>
      </c>
      <c r="AL218" s="77">
        <f t="shared" si="126"/>
        <v>-2.6100713191250353</v>
      </c>
      <c r="AM218" s="77">
        <f t="shared" si="127"/>
        <v>-3.6737772173812662</v>
      </c>
      <c r="AN218" s="85">
        <f t="shared" si="111"/>
        <v>9.8302102824048561</v>
      </c>
      <c r="AO218" s="85">
        <f t="shared" si="111"/>
        <v>9.8301892136945614</v>
      </c>
      <c r="AP218" s="85">
        <f t="shared" si="111"/>
        <v>9.830105458464141</v>
      </c>
      <c r="AQ218" s="85">
        <f t="shared" si="111"/>
        <v>9.8297725329275405</v>
      </c>
      <c r="AR218" s="85">
        <f t="shared" si="111"/>
        <v>9.8284496290979853</v>
      </c>
      <c r="AS218" s="85">
        <f t="shared" si="111"/>
        <v>9.8232003218815436</v>
      </c>
      <c r="AT218" s="85">
        <f t="shared" si="111"/>
        <v>9.8024829299619842</v>
      </c>
      <c r="AU218" s="85">
        <f t="shared" si="128"/>
        <v>9.7222499519761616</v>
      </c>
    </row>
    <row r="219" spans="1:47" s="77" customFormat="1" ht="12.95" customHeight="1" x14ac:dyDescent="0.2">
      <c r="A219" s="61" t="s">
        <v>71</v>
      </c>
      <c r="B219" s="62" t="s">
        <v>196</v>
      </c>
      <c r="C219" s="61">
        <v>57702.813300000002</v>
      </c>
      <c r="D219" s="61">
        <v>1E-4</v>
      </c>
      <c r="E219" s="85">
        <f t="shared" si="112"/>
        <v>1258.0073384670197</v>
      </c>
      <c r="F219" s="85">
        <f t="shared" si="113"/>
        <v>1258</v>
      </c>
      <c r="G219" s="85">
        <f t="shared" si="109"/>
        <v>3.0342000005475711E-2</v>
      </c>
      <c r="H219" s="85"/>
      <c r="I219" s="85"/>
      <c r="J219" s="85"/>
      <c r="K219" s="85">
        <f>G219</f>
        <v>3.0342000005475711E-2</v>
      </c>
      <c r="L219" s="85"/>
      <c r="O219" s="85">
        <f t="shared" ca="1" si="129"/>
        <v>3.1194265482654266E-2</v>
      </c>
      <c r="P219" s="85"/>
      <c r="Q219" s="132">
        <f t="shared" si="114"/>
        <v>42684.313300000002</v>
      </c>
      <c r="S219" s="9">
        <v>1</v>
      </c>
      <c r="T219" s="85"/>
      <c r="U219" s="85"/>
      <c r="V219" s="85"/>
      <c r="Z219" s="77">
        <f t="shared" si="115"/>
        <v>1258</v>
      </c>
      <c r="AA219" s="85">
        <f t="shared" si="116"/>
        <v>9.0607026117393158E-3</v>
      </c>
      <c r="AB219" s="85">
        <f t="shared" si="117"/>
        <v>2.2033824117256174E-2</v>
      </c>
      <c r="AC219" s="85">
        <f t="shared" si="118"/>
        <v>3.0342000005475711E-2</v>
      </c>
      <c r="AD219" s="85">
        <f t="shared" si="119"/>
        <v>2.1281297393736395E-2</v>
      </c>
      <c r="AE219" s="85">
        <f t="shared" si="120"/>
        <v>4.528936187606515E-4</v>
      </c>
      <c r="AF219" s="77">
        <f t="shared" si="121"/>
        <v>3.0342000005475711E-2</v>
      </c>
      <c r="AG219" s="9"/>
      <c r="AH219" s="77">
        <f t="shared" si="122"/>
        <v>8.3081758882195371E-3</v>
      </c>
      <c r="AI219" s="77">
        <f t="shared" si="123"/>
        <v>1.1704048016142985</v>
      </c>
      <c r="AJ219" s="77">
        <f t="shared" si="124"/>
        <v>0.99039288031124473</v>
      </c>
      <c r="AK219" s="77">
        <f t="shared" si="125"/>
        <v>0.21422711701595151</v>
      </c>
      <c r="AL219" s="77">
        <f t="shared" si="126"/>
        <v>-2.2427505430189481</v>
      </c>
      <c r="AM219" s="77">
        <f t="shared" si="127"/>
        <v>-2.0732210756304146</v>
      </c>
      <c r="AN219" s="85">
        <f t="shared" si="111"/>
        <v>10.123348408073108</v>
      </c>
      <c r="AO219" s="85">
        <f t="shared" si="111"/>
        <v>10.123335532635016</v>
      </c>
      <c r="AP219" s="85">
        <f t="shared" si="111"/>
        <v>10.123274111026138</v>
      </c>
      <c r="AQ219" s="85">
        <f t="shared" si="111"/>
        <v>10.122981146018448</v>
      </c>
      <c r="AR219" s="85">
        <f t="shared" si="111"/>
        <v>10.121584769097355</v>
      </c>
      <c r="AS219" s="85">
        <f t="shared" si="111"/>
        <v>10.114951386400053</v>
      </c>
      <c r="AT219" s="85">
        <f t="shared" si="111"/>
        <v>10.083919054526747</v>
      </c>
      <c r="AU219" s="85">
        <f t="shared" si="128"/>
        <v>9.9473054159711722</v>
      </c>
    </row>
    <row r="220" spans="1:47" s="77" customFormat="1" ht="12.95" customHeight="1" x14ac:dyDescent="0.2">
      <c r="A220" s="146" t="s">
        <v>62</v>
      </c>
      <c r="B220" s="147" t="s">
        <v>196</v>
      </c>
      <c r="C220" s="148">
        <v>57810.314599999998</v>
      </c>
      <c r="D220" s="148">
        <v>6.9999999999999999E-4</v>
      </c>
      <c r="E220" s="85">
        <f t="shared" si="112"/>
        <v>1284.0074289220538</v>
      </c>
      <c r="F220" s="85">
        <f t="shared" si="113"/>
        <v>1284</v>
      </c>
      <c r="G220" s="85">
        <f t="shared" si="109"/>
        <v>3.0716000001120847E-2</v>
      </c>
      <c r="H220" s="85"/>
      <c r="I220" s="85"/>
      <c r="J220" s="85"/>
      <c r="K220" s="85">
        <f>G220</f>
        <v>3.0716000001120847E-2</v>
      </c>
      <c r="L220" s="85"/>
      <c r="O220" s="85">
        <f t="shared" ca="1" si="129"/>
        <v>3.1193936406059934E-2</v>
      </c>
      <c r="P220" s="85"/>
      <c r="Q220" s="132">
        <f t="shared" si="114"/>
        <v>42791.814599999998</v>
      </c>
      <c r="S220" s="9">
        <v>1</v>
      </c>
      <c r="T220" s="85"/>
      <c r="U220" s="85"/>
      <c r="V220" s="85"/>
      <c r="Z220" s="77">
        <f t="shared" si="115"/>
        <v>1284</v>
      </c>
      <c r="AA220" s="85">
        <f t="shared" si="116"/>
        <v>9.0278177088076294E-3</v>
      </c>
      <c r="AB220" s="85">
        <f t="shared" si="117"/>
        <v>2.2412667552587744E-2</v>
      </c>
      <c r="AC220" s="85">
        <f t="shared" si="118"/>
        <v>3.0716000001120847E-2</v>
      </c>
      <c r="AD220" s="85">
        <f t="shared" si="119"/>
        <v>2.1688182292313216E-2</v>
      </c>
      <c r="AE220" s="85">
        <f t="shared" si="120"/>
        <v>4.7037725114460854E-4</v>
      </c>
      <c r="AF220" s="77">
        <f t="shared" si="121"/>
        <v>3.0716000001120847E-2</v>
      </c>
      <c r="AG220" s="9"/>
      <c r="AH220" s="77">
        <f t="shared" si="122"/>
        <v>8.3033324485331014E-3</v>
      </c>
      <c r="AI220" s="77">
        <f t="shared" si="123"/>
        <v>1.144476658632452</v>
      </c>
      <c r="AJ220" s="77">
        <f t="shared" si="124"/>
        <v>0.9677448971779663</v>
      </c>
      <c r="AK220" s="77">
        <f t="shared" si="125"/>
        <v>0.23250279393714068</v>
      </c>
      <c r="AL220" s="77">
        <f t="shared" si="126"/>
        <v>-2.1268008965755407</v>
      </c>
      <c r="AM220" s="77">
        <f t="shared" si="127"/>
        <v>-1.7987398082632704</v>
      </c>
      <c r="AN220" s="85">
        <f t="shared" si="111"/>
        <v>10.219689068671325</v>
      </c>
      <c r="AO220" s="85">
        <f t="shared" si="111"/>
        <v>10.219680279381281</v>
      </c>
      <c r="AP220" s="85">
        <f t="shared" si="111"/>
        <v>10.219634434082263</v>
      </c>
      <c r="AQ220" s="85">
        <f t="shared" si="111"/>
        <v>10.219395337827024</v>
      </c>
      <c r="AR220" s="85">
        <f t="shared" si="111"/>
        <v>10.218149325203811</v>
      </c>
      <c r="AS220" s="85">
        <f t="shared" si="111"/>
        <v>10.211681247137195</v>
      </c>
      <c r="AT220" s="85">
        <f t="shared" si="111"/>
        <v>10.178752257051524</v>
      </c>
      <c r="AU220" s="85">
        <f t="shared" si="128"/>
        <v>10.024298074706307</v>
      </c>
    </row>
    <row r="221" spans="1:47" s="77" customFormat="1" ht="12.95" customHeight="1" x14ac:dyDescent="0.2">
      <c r="A221" s="63" t="s">
        <v>239</v>
      </c>
      <c r="B221" s="149" t="s">
        <v>196</v>
      </c>
      <c r="C221" s="63">
        <v>58132.818200000002</v>
      </c>
      <c r="D221" s="63">
        <v>2.0000000000000001E-4</v>
      </c>
      <c r="E221" s="85">
        <f t="shared" si="112"/>
        <v>1362.0076277296444</v>
      </c>
      <c r="F221" s="85">
        <f t="shared" si="113"/>
        <v>1362</v>
      </c>
      <c r="G221" s="85">
        <f t="shared" si="109"/>
        <v>3.1538000002910849E-2</v>
      </c>
      <c r="H221" s="85"/>
      <c r="I221" s="85"/>
      <c r="J221" s="85"/>
      <c r="K221" s="85">
        <f>G221</f>
        <v>3.1538000002910849E-2</v>
      </c>
      <c r="L221" s="85"/>
      <c r="O221" s="85">
        <f t="shared" ca="1" si="129"/>
        <v>3.1192949176276939E-2</v>
      </c>
      <c r="P221" s="85"/>
      <c r="Q221" s="132">
        <f t="shared" si="114"/>
        <v>43114.318200000002</v>
      </c>
      <c r="S221" s="9">
        <v>1</v>
      </c>
      <c r="T221" s="85"/>
      <c r="U221" s="85"/>
      <c r="V221" s="85"/>
      <c r="Z221" s="77">
        <f t="shared" si="115"/>
        <v>1362</v>
      </c>
      <c r="AA221" s="85">
        <f t="shared" si="116"/>
        <v>8.5070982881243692E-3</v>
      </c>
      <c r="AB221" s="85">
        <f t="shared" si="117"/>
        <v>2.3671188831530673E-2</v>
      </c>
      <c r="AC221" s="85">
        <f t="shared" si="118"/>
        <v>3.1538000002910849E-2</v>
      </c>
      <c r="AD221" s="85">
        <f t="shared" si="119"/>
        <v>2.3030901714786479E-2</v>
      </c>
      <c r="AE221" s="85">
        <f t="shared" si="120"/>
        <v>5.3042243379615482E-4</v>
      </c>
      <c r="AF221" s="77">
        <f t="shared" si="121"/>
        <v>3.1538000002910849E-2</v>
      </c>
      <c r="AG221" s="9"/>
      <c r="AH221" s="77">
        <f t="shared" si="122"/>
        <v>7.8668111713801753E-3</v>
      </c>
      <c r="AI221" s="77">
        <f t="shared" si="123"/>
        <v>1.0648348199774116</v>
      </c>
      <c r="AJ221" s="77">
        <f t="shared" si="124"/>
        <v>0.84106011854245577</v>
      </c>
      <c r="AK221" s="77">
        <f t="shared" si="125"/>
        <v>0.26594642354555398</v>
      </c>
      <c r="AL221" s="77">
        <f t="shared" si="126"/>
        <v>-1.8099208803464697</v>
      </c>
      <c r="AM221" s="77">
        <f t="shared" si="127"/>
        <v>-1.2730766889750376</v>
      </c>
      <c r="AN221" s="85">
        <f t="shared" ref="AN221:AT230" si="130">$AU221+$AB$7*SIN(AO221)</f>
        <v>10.495490232160556</v>
      </c>
      <c r="AO221" s="85">
        <f t="shared" si="130"/>
        <v>10.495488889887719</v>
      </c>
      <c r="AP221" s="85">
        <f t="shared" si="130"/>
        <v>10.495478663629138</v>
      </c>
      <c r="AQ221" s="85">
        <f t="shared" si="130"/>
        <v>10.495400759994979</v>
      </c>
      <c r="AR221" s="85">
        <f t="shared" si="130"/>
        <v>10.494807654228184</v>
      </c>
      <c r="AS221" s="85">
        <f t="shared" si="130"/>
        <v>10.490313034225604</v>
      </c>
      <c r="AT221" s="85">
        <f t="shared" si="130"/>
        <v>10.457365960355363</v>
      </c>
      <c r="AU221" s="85">
        <f t="shared" si="128"/>
        <v>10.255276050911711</v>
      </c>
    </row>
    <row r="222" spans="1:47" s="77" customFormat="1" ht="12.95" customHeight="1" x14ac:dyDescent="0.2">
      <c r="A222" s="144" t="s">
        <v>1</v>
      </c>
      <c r="B222" s="145" t="s">
        <v>196</v>
      </c>
      <c r="C222" s="144">
        <v>58409.839699999997</v>
      </c>
      <c r="D222" s="144">
        <v>2.0000000000000001E-4</v>
      </c>
      <c r="E222" s="85">
        <f t="shared" si="112"/>
        <v>1429.0075994322126</v>
      </c>
      <c r="F222" s="85">
        <f t="shared" si="113"/>
        <v>1429</v>
      </c>
      <c r="G222" s="85">
        <f t="shared" si="109"/>
        <v>3.1420999999681953E-2</v>
      </c>
      <c r="H222" s="85"/>
      <c r="I222" s="85"/>
      <c r="J222" s="85"/>
      <c r="K222" s="85">
        <f>G222</f>
        <v>3.1420999999681953E-2</v>
      </c>
      <c r="L222" s="85"/>
      <c r="O222" s="85">
        <f t="shared" ca="1" si="129"/>
        <v>3.119210117120693E-2</v>
      </c>
      <c r="P222" s="85"/>
      <c r="Q222" s="132">
        <f t="shared" si="114"/>
        <v>43391.339699999997</v>
      </c>
      <c r="S222" s="9">
        <v>1</v>
      </c>
      <c r="T222" s="85"/>
      <c r="U222" s="85"/>
      <c r="V222" s="85"/>
      <c r="Z222" s="77">
        <f t="shared" si="115"/>
        <v>1429</v>
      </c>
      <c r="AA222" s="85">
        <f t="shared" si="116"/>
        <v>7.6510778345475709E-3</v>
      </c>
      <c r="AB222" s="85">
        <f t="shared" si="117"/>
        <v>2.4337796907342855E-2</v>
      </c>
      <c r="AC222" s="85">
        <f t="shared" si="118"/>
        <v>3.1420999999681953E-2</v>
      </c>
      <c r="AD222" s="85">
        <f t="shared" si="119"/>
        <v>2.3769922165134384E-2</v>
      </c>
      <c r="AE222" s="85">
        <f t="shared" si="120"/>
        <v>5.6500919973654685E-4</v>
      </c>
      <c r="AF222" s="77">
        <f t="shared" si="121"/>
        <v>3.1420999999681953E-2</v>
      </c>
      <c r="AG222" s="9"/>
      <c r="AH222" s="77">
        <f t="shared" si="122"/>
        <v>7.083203092339097E-3</v>
      </c>
      <c r="AI222" s="77">
        <f t="shared" si="123"/>
        <v>1.0004122522329899</v>
      </c>
      <c r="AJ222" s="77">
        <f t="shared" si="124"/>
        <v>0.69009584869219631</v>
      </c>
      <c r="AK222" s="77">
        <f t="shared" si="125"/>
        <v>0.27373506192351571</v>
      </c>
      <c r="AL222" s="77">
        <f t="shared" si="126"/>
        <v>-1.5723023520677091</v>
      </c>
      <c r="AM222" s="77">
        <f t="shared" si="127"/>
        <v>-1.0015071604685577</v>
      </c>
      <c r="AN222" s="85">
        <f t="shared" si="130"/>
        <v>10.716851475659523</v>
      </c>
      <c r="AO222" s="85">
        <f t="shared" si="130"/>
        <v>10.716851407972184</v>
      </c>
      <c r="AP222" s="85">
        <f t="shared" si="130"/>
        <v>10.716850509217874</v>
      </c>
      <c r="AQ222" s="85">
        <f t="shared" si="130"/>
        <v>10.716838575801562</v>
      </c>
      <c r="AR222" s="85">
        <f t="shared" si="130"/>
        <v>10.716680174271556</v>
      </c>
      <c r="AS222" s="85">
        <f t="shared" si="130"/>
        <v>10.714585826164678</v>
      </c>
      <c r="AT222" s="85">
        <f t="shared" si="130"/>
        <v>10.688198427042879</v>
      </c>
      <c r="AU222" s="85">
        <f t="shared" si="128"/>
        <v>10.453680209959945</v>
      </c>
    </row>
    <row r="223" spans="1:47" s="77" customFormat="1" ht="12.95" customHeight="1" x14ac:dyDescent="0.2">
      <c r="A223" s="150" t="s">
        <v>240</v>
      </c>
      <c r="B223" s="151" t="s">
        <v>196</v>
      </c>
      <c r="C223" s="153">
        <v>60398.606500000002</v>
      </c>
      <c r="D223" s="152">
        <v>1E-4</v>
      </c>
      <c r="E223" s="85">
        <f t="shared" ref="E223" si="131">+(C223-C$7)/C$8</f>
        <v>1910.0075193770895</v>
      </c>
      <c r="F223" s="85">
        <f t="shared" si="113"/>
        <v>1910</v>
      </c>
      <c r="G223" s="85">
        <f t="shared" ref="G223" si="132">+C223-(C$7+F223*C$8)</f>
        <v>3.109000000404194E-2</v>
      </c>
      <c r="H223" s="85"/>
      <c r="I223" s="85"/>
      <c r="J223" s="85"/>
      <c r="K223" s="85">
        <f>G223</f>
        <v>3.109000000404194E-2</v>
      </c>
      <c r="L223" s="85"/>
      <c r="O223" s="85">
        <f t="shared" ref="O223" ca="1" si="133">+C$11+C$12*F223</f>
        <v>3.1186013254211786E-2</v>
      </c>
      <c r="P223" s="85"/>
      <c r="Q223" s="132">
        <f t="shared" ref="Q223" si="134">+C223-15018.5</f>
        <v>45380.106500000002</v>
      </c>
      <c r="S223" s="9">
        <v>1</v>
      </c>
      <c r="T223" s="85"/>
      <c r="U223" s="85"/>
      <c r="V223" s="85"/>
      <c r="Z223" s="77">
        <f t="shared" ref="Z223" si="135">F223</f>
        <v>1910</v>
      </c>
      <c r="AA223" s="85">
        <f t="shared" ref="AA223" si="136">AB$3+AB$4*Z223+AB$5*Z223^2+AH223</f>
        <v>-2.2840627311394844E-3</v>
      </c>
      <c r="AB223" s="85">
        <f t="shared" ref="AB223" si="137">IF(S223&lt;&gt;0,G223-AH223, -9999)</f>
        <v>3.3419684949582751E-2</v>
      </c>
      <c r="AC223" s="85">
        <f t="shared" ref="AC223" si="138">+G223-P223</f>
        <v>3.109000000404194E-2</v>
      </c>
      <c r="AD223" s="85">
        <f t="shared" ref="AD223" si="139">IF(S223&lt;&gt;0,G223-AA223, -9999)</f>
        <v>3.3374062735181426E-2</v>
      </c>
      <c r="AE223" s="85">
        <f t="shared" ref="AE223" si="140">+(G223-AA223)^2*S223</f>
        <v>1.1138280634518255E-3</v>
      </c>
      <c r="AF223" s="77">
        <f t="shared" ref="AF223" si="141">IF(S223&lt;&gt;0,G223-P223, -9999)</f>
        <v>3.109000000404194E-2</v>
      </c>
      <c r="AG223" s="9"/>
      <c r="AH223" s="77">
        <f t="shared" ref="AH223" si="142">$AB$6*($AB$11/AI223*AJ223+$AB$12)</f>
        <v>-2.3296849455408121E-3</v>
      </c>
      <c r="AI223" s="77">
        <f t="shared" ref="AI223" si="143">1+$AB$7*COS(AL223)</f>
        <v>0.74970157286752015</v>
      </c>
      <c r="AJ223" s="77">
        <f t="shared" ref="AJ223" si="144">SIN(AL223+RADIANS($AB$9))</f>
        <v>-0.38375655589045043</v>
      </c>
      <c r="AK223" s="77">
        <f t="shared" si="125"/>
        <v>0.11082306372403372</v>
      </c>
      <c r="AL223" s="77">
        <f t="shared" si="126"/>
        <v>-0.41681996634428853</v>
      </c>
      <c r="AM223" s="77">
        <f t="shared" si="127"/>
        <v>-0.21148075531097824</v>
      </c>
      <c r="AN223" s="85">
        <f t="shared" si="130"/>
        <v>12.020227670178825</v>
      </c>
      <c r="AO223" s="85">
        <f t="shared" si="130"/>
        <v>12.020200059346386</v>
      </c>
      <c r="AP223" s="85">
        <f t="shared" si="130"/>
        <v>12.020318094355009</v>
      </c>
      <c r="AQ223" s="85">
        <f t="shared" si="130"/>
        <v>12.019813440946052</v>
      </c>
      <c r="AR223" s="85">
        <f t="shared" si="130"/>
        <v>12.0219699821769</v>
      </c>
      <c r="AS223" s="85">
        <f t="shared" si="130"/>
        <v>12.012734481966278</v>
      </c>
      <c r="AT223" s="85">
        <f t="shared" si="130"/>
        <v>12.051933530839266</v>
      </c>
      <c r="AU223" s="85">
        <f t="shared" ref="AU223" si="145">RADIANS($AB$9)+$AB$18*(F223-AB$15)</f>
        <v>11.878044396559941</v>
      </c>
    </row>
    <row r="224" spans="1:47" s="77" customFormat="1" ht="12.95" customHeight="1" x14ac:dyDescent="0.2">
      <c r="A224" s="34"/>
      <c r="B224" s="40"/>
      <c r="C224" s="34"/>
      <c r="D224" s="34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S224" s="9"/>
      <c r="T224" s="85"/>
      <c r="U224" s="85"/>
      <c r="V224" s="85"/>
      <c r="AA224" s="85"/>
      <c r="AB224" s="85"/>
      <c r="AC224" s="85"/>
      <c r="AD224" s="85"/>
      <c r="AE224" s="85"/>
      <c r="AG224" s="9"/>
      <c r="AN224" s="85"/>
      <c r="AO224" s="85"/>
      <c r="AP224" s="85"/>
      <c r="AQ224" s="85"/>
      <c r="AR224" s="85"/>
      <c r="AS224" s="85"/>
      <c r="AT224" s="85"/>
      <c r="AU224" s="85"/>
    </row>
    <row r="225" spans="1:48" s="77" customFormat="1" ht="12.95" customHeight="1" x14ac:dyDescent="0.2">
      <c r="A225" s="34"/>
      <c r="B225" s="40"/>
      <c r="C225" s="34"/>
      <c r="D225" s="34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S225" s="9"/>
      <c r="T225" s="85"/>
      <c r="U225" s="85"/>
      <c r="V225" s="85"/>
      <c r="AA225" s="85"/>
      <c r="AB225" s="85"/>
      <c r="AC225" s="85"/>
      <c r="AD225" s="85"/>
      <c r="AE225" s="85"/>
      <c r="AG225" s="9"/>
      <c r="AN225" s="85"/>
      <c r="AO225" s="85"/>
      <c r="AP225" s="85"/>
      <c r="AQ225" s="85"/>
      <c r="AR225" s="85"/>
      <c r="AS225" s="85"/>
      <c r="AT225" s="85"/>
      <c r="AU225" s="85"/>
    </row>
    <row r="226" spans="1:48" s="77" customFormat="1" ht="12.95" customHeight="1" x14ac:dyDescent="0.2">
      <c r="A226" s="34"/>
      <c r="B226" s="40"/>
      <c r="C226" s="34"/>
      <c r="D226" s="34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S226" s="9"/>
      <c r="T226" s="85"/>
      <c r="U226" s="85"/>
      <c r="V226" s="85"/>
      <c r="AA226" s="85"/>
      <c r="AB226" s="85"/>
      <c r="AC226" s="85"/>
      <c r="AD226" s="85"/>
      <c r="AE226" s="85"/>
      <c r="AG226" s="9"/>
      <c r="AN226" s="85"/>
      <c r="AO226" s="85"/>
      <c r="AP226" s="85"/>
      <c r="AQ226" s="85"/>
      <c r="AR226" s="85"/>
      <c r="AS226" s="85"/>
      <c r="AT226" s="85"/>
      <c r="AU226" s="85"/>
    </row>
    <row r="227" spans="1:48" s="77" customFormat="1" ht="12.95" customHeight="1" x14ac:dyDescent="0.2">
      <c r="A227" s="34"/>
      <c r="B227" s="40"/>
      <c r="C227" s="34"/>
      <c r="D227" s="34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S227" s="9"/>
      <c r="T227" s="85"/>
      <c r="U227" s="85"/>
      <c r="V227" s="85"/>
      <c r="AA227" s="85"/>
      <c r="AB227" s="85"/>
      <c r="AC227" s="85"/>
      <c r="AD227" s="85"/>
      <c r="AE227" s="85"/>
      <c r="AG227" s="9"/>
      <c r="AN227" s="85"/>
      <c r="AO227" s="85"/>
      <c r="AP227" s="85"/>
      <c r="AQ227" s="85"/>
      <c r="AR227" s="85"/>
      <c r="AS227" s="85"/>
      <c r="AT227" s="85"/>
      <c r="AU227" s="85"/>
    </row>
    <row r="228" spans="1:48" s="77" customFormat="1" ht="12.95" customHeight="1" x14ac:dyDescent="0.2">
      <c r="A228" s="34"/>
      <c r="B228" s="40"/>
      <c r="C228" s="34"/>
      <c r="D228" s="34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S228" s="9"/>
      <c r="T228" s="85"/>
      <c r="U228" s="85"/>
      <c r="V228" s="85"/>
      <c r="AA228" s="85"/>
      <c r="AB228" s="85"/>
      <c r="AC228" s="85"/>
      <c r="AD228" s="85"/>
      <c r="AE228" s="85"/>
      <c r="AG228" s="9"/>
      <c r="AN228" s="85"/>
      <c r="AO228" s="85"/>
      <c r="AP228" s="85"/>
      <c r="AQ228" s="85"/>
      <c r="AR228" s="85"/>
      <c r="AS228" s="85"/>
      <c r="AT228" s="85"/>
      <c r="AU228" s="85"/>
    </row>
    <row r="229" spans="1:48" s="77" customFormat="1" ht="12.95" customHeight="1" x14ac:dyDescent="0.2">
      <c r="A229" s="34"/>
      <c r="B229" s="40"/>
      <c r="C229" s="34"/>
      <c r="D229" s="34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S229" s="9"/>
      <c r="T229" s="85"/>
      <c r="U229" s="85"/>
      <c r="V229" s="85"/>
      <c r="AA229" s="85"/>
      <c r="AB229" s="85"/>
      <c r="AC229" s="85"/>
      <c r="AD229" s="85"/>
      <c r="AE229" s="85"/>
      <c r="AG229" s="9"/>
      <c r="AN229" s="85"/>
      <c r="AO229" s="85"/>
      <c r="AP229" s="85"/>
      <c r="AQ229" s="85"/>
      <c r="AR229" s="85"/>
      <c r="AS229" s="85"/>
      <c r="AT229" s="85"/>
      <c r="AU229" s="85"/>
      <c r="AV229" s="85"/>
    </row>
    <row r="230" spans="1:48" s="77" customFormat="1" ht="12.95" customHeight="1" x14ac:dyDescent="0.2">
      <c r="A230" s="34"/>
      <c r="B230" s="40"/>
      <c r="C230" s="34"/>
      <c r="D230" s="34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S230" s="9"/>
      <c r="T230" s="85"/>
      <c r="U230" s="85"/>
      <c r="V230" s="85"/>
      <c r="AA230" s="85"/>
      <c r="AB230" s="85"/>
      <c r="AC230" s="85"/>
      <c r="AD230" s="85"/>
      <c r="AE230" s="85"/>
      <c r="AG230" s="9"/>
      <c r="AN230" s="85"/>
      <c r="AO230" s="85"/>
      <c r="AP230" s="85"/>
      <c r="AQ230" s="85"/>
      <c r="AR230" s="85"/>
      <c r="AS230" s="85"/>
      <c r="AT230" s="85"/>
      <c r="AU230" s="85"/>
    </row>
    <row r="231" spans="1:48" s="77" customFormat="1" ht="12.95" customHeight="1" x14ac:dyDescent="0.2">
      <c r="A231" s="34"/>
      <c r="B231" s="40"/>
      <c r="C231" s="34"/>
      <c r="D231" s="34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S231" s="9"/>
      <c r="T231" s="85"/>
      <c r="U231" s="85"/>
      <c r="V231" s="85"/>
      <c r="AA231" s="85"/>
      <c r="AB231" s="85"/>
      <c r="AC231" s="85"/>
      <c r="AD231" s="85"/>
      <c r="AE231" s="85"/>
      <c r="AG231" s="9"/>
      <c r="AN231" s="85"/>
      <c r="AO231" s="85"/>
      <c r="AP231" s="85"/>
      <c r="AQ231" s="85"/>
      <c r="AR231" s="85"/>
      <c r="AS231" s="85"/>
      <c r="AT231" s="85"/>
      <c r="AU231" s="85"/>
    </row>
    <row r="232" spans="1:48" s="77" customFormat="1" ht="12.95" customHeight="1" x14ac:dyDescent="0.2">
      <c r="A232" s="34"/>
      <c r="B232" s="40"/>
      <c r="C232" s="34"/>
      <c r="D232" s="34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S232" s="9"/>
      <c r="T232" s="85"/>
      <c r="U232" s="85"/>
      <c r="V232" s="85"/>
      <c r="AA232" s="85"/>
      <c r="AB232" s="85"/>
      <c r="AC232" s="85"/>
      <c r="AD232" s="85"/>
      <c r="AE232" s="85"/>
      <c r="AG232" s="9"/>
      <c r="AN232" s="85"/>
      <c r="AO232" s="85"/>
      <c r="AP232" s="85"/>
      <c r="AQ232" s="85"/>
      <c r="AR232" s="85"/>
      <c r="AS232" s="85"/>
      <c r="AT232" s="85"/>
      <c r="AU232" s="85"/>
    </row>
    <row r="233" spans="1:48" s="77" customFormat="1" ht="12.95" customHeight="1" x14ac:dyDescent="0.2">
      <c r="A233" s="34"/>
      <c r="B233" s="40"/>
      <c r="C233" s="34"/>
      <c r="D233" s="34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S233" s="9"/>
      <c r="T233" s="85"/>
      <c r="U233" s="85"/>
      <c r="V233" s="85"/>
      <c r="AA233" s="85"/>
      <c r="AB233" s="85"/>
      <c r="AC233" s="85"/>
      <c r="AD233" s="85"/>
      <c r="AE233" s="85"/>
      <c r="AG233" s="9"/>
      <c r="AN233" s="85"/>
      <c r="AO233" s="85"/>
      <c r="AP233" s="85"/>
      <c r="AQ233" s="85"/>
      <c r="AR233" s="85"/>
      <c r="AS233" s="85"/>
      <c r="AT233" s="85"/>
      <c r="AU233" s="85"/>
    </row>
    <row r="234" spans="1:48" s="77" customFormat="1" ht="12.95" customHeight="1" x14ac:dyDescent="0.2">
      <c r="A234" s="34"/>
      <c r="B234" s="40"/>
      <c r="C234" s="34"/>
      <c r="D234" s="34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S234" s="9"/>
      <c r="T234" s="85"/>
      <c r="U234" s="85"/>
      <c r="V234" s="85"/>
      <c r="AA234" s="85"/>
      <c r="AB234" s="85"/>
      <c r="AC234" s="85"/>
      <c r="AD234" s="85"/>
      <c r="AE234" s="85"/>
      <c r="AG234" s="9"/>
      <c r="AN234" s="85"/>
      <c r="AO234" s="85"/>
      <c r="AP234" s="85"/>
      <c r="AQ234" s="85"/>
      <c r="AR234" s="85"/>
      <c r="AS234" s="85"/>
      <c r="AT234" s="85"/>
      <c r="AU234" s="85"/>
    </row>
    <row r="235" spans="1:48" s="77" customFormat="1" ht="12.95" customHeight="1" x14ac:dyDescent="0.2">
      <c r="A235" s="34"/>
      <c r="B235" s="40"/>
      <c r="C235" s="34"/>
      <c r="D235" s="34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S235" s="9"/>
      <c r="T235" s="85"/>
      <c r="U235" s="85"/>
      <c r="V235" s="85"/>
      <c r="AA235" s="85"/>
      <c r="AB235" s="85"/>
      <c r="AC235" s="85"/>
      <c r="AD235" s="85"/>
      <c r="AE235" s="85"/>
      <c r="AG235" s="9"/>
      <c r="AN235" s="85"/>
      <c r="AO235" s="85"/>
      <c r="AP235" s="85"/>
      <c r="AQ235" s="85"/>
      <c r="AR235" s="85"/>
      <c r="AS235" s="85"/>
      <c r="AT235" s="85"/>
      <c r="AU235" s="85"/>
    </row>
    <row r="236" spans="1:48" s="77" customFormat="1" ht="12.95" customHeight="1" x14ac:dyDescent="0.2">
      <c r="A236" s="34"/>
      <c r="B236" s="40"/>
      <c r="C236" s="34"/>
      <c r="D236" s="34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S236" s="9"/>
      <c r="T236" s="85"/>
      <c r="U236" s="85"/>
      <c r="V236" s="85"/>
      <c r="AA236" s="85"/>
      <c r="AB236" s="85"/>
      <c r="AC236" s="85"/>
      <c r="AD236" s="85"/>
      <c r="AE236" s="85"/>
      <c r="AG236" s="9"/>
      <c r="AN236" s="85"/>
      <c r="AO236" s="85"/>
      <c r="AP236" s="85"/>
      <c r="AQ236" s="85"/>
      <c r="AR236" s="85"/>
      <c r="AS236" s="85"/>
      <c r="AT236" s="85"/>
      <c r="AU236" s="85"/>
    </row>
    <row r="237" spans="1:48" s="77" customFormat="1" ht="12.95" customHeight="1" x14ac:dyDescent="0.2">
      <c r="A237" s="34"/>
      <c r="B237" s="40"/>
      <c r="C237" s="34"/>
      <c r="D237" s="34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S237" s="9"/>
      <c r="T237" s="85"/>
      <c r="U237" s="85"/>
      <c r="V237" s="85"/>
      <c r="AA237" s="85"/>
      <c r="AB237" s="85"/>
      <c r="AC237" s="85"/>
      <c r="AD237" s="85"/>
      <c r="AE237" s="85"/>
      <c r="AG237" s="9"/>
      <c r="AN237" s="85"/>
      <c r="AO237" s="85"/>
      <c r="AP237" s="85"/>
      <c r="AQ237" s="85"/>
      <c r="AR237" s="85"/>
      <c r="AS237" s="85"/>
      <c r="AT237" s="85"/>
      <c r="AU237" s="85"/>
    </row>
    <row r="238" spans="1:48" s="77" customFormat="1" ht="12.95" customHeight="1" x14ac:dyDescent="0.2">
      <c r="A238" s="34"/>
      <c r="B238" s="40"/>
      <c r="C238" s="34"/>
      <c r="D238" s="34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S238" s="9"/>
      <c r="T238" s="85"/>
      <c r="U238" s="85"/>
      <c r="V238" s="85"/>
      <c r="AA238" s="85"/>
      <c r="AB238" s="85"/>
      <c r="AC238" s="85"/>
      <c r="AD238" s="85"/>
      <c r="AE238" s="85"/>
      <c r="AG238" s="9"/>
      <c r="AN238" s="85"/>
      <c r="AO238" s="85"/>
      <c r="AP238" s="85"/>
      <c r="AQ238" s="85"/>
      <c r="AR238" s="85"/>
      <c r="AS238" s="85"/>
      <c r="AT238" s="85"/>
      <c r="AU238" s="85"/>
    </row>
    <row r="239" spans="1:48" s="77" customFormat="1" ht="12.95" customHeight="1" x14ac:dyDescent="0.2">
      <c r="A239" s="34"/>
      <c r="B239" s="40"/>
      <c r="C239" s="34"/>
      <c r="D239" s="34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S239" s="9"/>
      <c r="T239" s="85"/>
      <c r="U239" s="85"/>
      <c r="V239" s="85"/>
      <c r="AA239" s="85"/>
      <c r="AB239" s="85"/>
      <c r="AC239" s="85"/>
      <c r="AD239" s="85"/>
      <c r="AE239" s="85"/>
      <c r="AG239" s="9"/>
      <c r="AN239" s="85"/>
      <c r="AO239" s="85"/>
      <c r="AP239" s="85"/>
      <c r="AQ239" s="85"/>
      <c r="AR239" s="85"/>
      <c r="AS239" s="85"/>
      <c r="AT239" s="85"/>
      <c r="AU239" s="85"/>
    </row>
    <row r="240" spans="1:48" s="77" customFormat="1" ht="12.95" customHeight="1" x14ac:dyDescent="0.2">
      <c r="A240" s="34"/>
      <c r="B240" s="40"/>
      <c r="C240" s="34"/>
      <c r="D240" s="34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S240" s="9"/>
      <c r="T240" s="85"/>
      <c r="U240" s="85"/>
      <c r="V240" s="85"/>
      <c r="AA240" s="85"/>
      <c r="AB240" s="85"/>
      <c r="AC240" s="85"/>
      <c r="AD240" s="85"/>
      <c r="AE240" s="85"/>
      <c r="AG240" s="9"/>
      <c r="AN240" s="85"/>
      <c r="AO240" s="85"/>
      <c r="AP240" s="85"/>
      <c r="AQ240" s="85"/>
      <c r="AR240" s="85"/>
      <c r="AS240" s="85"/>
      <c r="AT240" s="85"/>
      <c r="AU240" s="85"/>
    </row>
    <row r="241" spans="1:48" s="77" customFormat="1" ht="12.95" customHeight="1" x14ac:dyDescent="0.2">
      <c r="A241" s="34"/>
      <c r="B241" s="40"/>
      <c r="C241" s="34"/>
      <c r="D241" s="34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S241" s="9"/>
      <c r="T241" s="85"/>
      <c r="U241" s="85"/>
      <c r="V241" s="85"/>
      <c r="AA241" s="85"/>
      <c r="AB241" s="85"/>
      <c r="AC241" s="85"/>
      <c r="AD241" s="85"/>
      <c r="AE241" s="85"/>
      <c r="AG241" s="9"/>
      <c r="AN241" s="85"/>
      <c r="AO241" s="85"/>
      <c r="AP241" s="85"/>
      <c r="AQ241" s="85"/>
      <c r="AR241" s="85"/>
      <c r="AS241" s="85"/>
      <c r="AT241" s="85"/>
      <c r="AU241" s="85"/>
    </row>
    <row r="242" spans="1:48" s="77" customFormat="1" ht="12.95" customHeight="1" x14ac:dyDescent="0.2">
      <c r="A242" s="34"/>
      <c r="B242" s="40"/>
      <c r="C242" s="34"/>
      <c r="D242" s="34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S242" s="9"/>
      <c r="T242" s="85"/>
      <c r="U242" s="85"/>
      <c r="V242" s="85"/>
      <c r="AA242" s="85"/>
      <c r="AB242" s="85"/>
      <c r="AC242" s="85"/>
      <c r="AD242" s="85"/>
      <c r="AE242" s="85"/>
      <c r="AG242" s="9"/>
      <c r="AN242" s="85"/>
      <c r="AO242" s="85"/>
      <c r="AP242" s="85"/>
      <c r="AQ242" s="85"/>
      <c r="AR242" s="85"/>
      <c r="AS242" s="85"/>
      <c r="AT242" s="85"/>
      <c r="AU242" s="85"/>
    </row>
    <row r="243" spans="1:48" s="77" customFormat="1" ht="12.95" customHeight="1" x14ac:dyDescent="0.2">
      <c r="A243" s="34"/>
      <c r="B243" s="40"/>
      <c r="C243" s="34"/>
      <c r="D243" s="34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S243" s="9"/>
      <c r="T243" s="85"/>
      <c r="U243" s="85"/>
      <c r="V243" s="85"/>
      <c r="AA243" s="85"/>
      <c r="AB243" s="85"/>
      <c r="AC243" s="85"/>
      <c r="AD243" s="85"/>
      <c r="AE243" s="85"/>
      <c r="AG243" s="9"/>
      <c r="AN243" s="85"/>
      <c r="AO243" s="85"/>
      <c r="AP243" s="85"/>
      <c r="AQ243" s="85"/>
      <c r="AR243" s="85"/>
      <c r="AS243" s="85"/>
      <c r="AT243" s="85"/>
      <c r="AU243" s="85"/>
    </row>
    <row r="244" spans="1:48" s="77" customFormat="1" ht="12.95" customHeight="1" x14ac:dyDescent="0.2">
      <c r="A244" s="34"/>
      <c r="B244" s="40"/>
      <c r="C244" s="34"/>
      <c r="D244" s="34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S244" s="9"/>
      <c r="T244" s="85"/>
      <c r="U244" s="85"/>
      <c r="V244" s="85"/>
      <c r="AA244" s="85"/>
      <c r="AB244" s="85"/>
      <c r="AC244" s="85"/>
      <c r="AD244" s="85"/>
      <c r="AE244" s="85"/>
      <c r="AG244" s="9"/>
      <c r="AN244" s="85"/>
      <c r="AO244" s="85"/>
      <c r="AP244" s="85"/>
      <c r="AQ244" s="85"/>
      <c r="AR244" s="85"/>
      <c r="AS244" s="85"/>
      <c r="AT244" s="85"/>
      <c r="AU244" s="85"/>
    </row>
    <row r="245" spans="1:48" s="77" customFormat="1" ht="12.95" customHeight="1" x14ac:dyDescent="0.2">
      <c r="A245" s="34"/>
      <c r="B245" s="40"/>
      <c r="C245" s="34"/>
      <c r="D245" s="34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S245" s="9"/>
      <c r="T245" s="85"/>
      <c r="U245" s="85"/>
      <c r="V245" s="85"/>
      <c r="AA245" s="85"/>
      <c r="AB245" s="85"/>
      <c r="AC245" s="85"/>
      <c r="AD245" s="85"/>
      <c r="AE245" s="85"/>
      <c r="AG245" s="9"/>
      <c r="AN245" s="85"/>
      <c r="AO245" s="85"/>
      <c r="AP245" s="85"/>
      <c r="AQ245" s="85"/>
      <c r="AR245" s="85"/>
      <c r="AS245" s="85"/>
      <c r="AT245" s="85"/>
      <c r="AU245" s="85"/>
    </row>
    <row r="246" spans="1:48" s="77" customFormat="1" ht="12.95" customHeight="1" x14ac:dyDescent="0.2">
      <c r="A246" s="34"/>
      <c r="B246" s="40"/>
      <c r="C246" s="34"/>
      <c r="D246" s="34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S246" s="9"/>
      <c r="T246" s="85"/>
      <c r="U246" s="85"/>
      <c r="V246" s="85"/>
      <c r="AA246" s="85"/>
      <c r="AB246" s="85"/>
      <c r="AC246" s="85"/>
      <c r="AD246" s="85"/>
      <c r="AE246" s="85"/>
      <c r="AG246" s="9"/>
      <c r="AN246" s="85"/>
      <c r="AO246" s="85"/>
      <c r="AP246" s="85"/>
      <c r="AQ246" s="85"/>
      <c r="AR246" s="85"/>
      <c r="AS246" s="85"/>
      <c r="AT246" s="85"/>
      <c r="AU246" s="85"/>
    </row>
    <row r="247" spans="1:48" s="77" customFormat="1" ht="12.95" customHeight="1" x14ac:dyDescent="0.2">
      <c r="A247" s="34"/>
      <c r="B247" s="40"/>
      <c r="C247" s="34"/>
      <c r="D247" s="34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S247" s="9"/>
      <c r="T247" s="85"/>
      <c r="U247" s="85"/>
      <c r="V247" s="85"/>
      <c r="AA247" s="85"/>
      <c r="AB247" s="85"/>
      <c r="AC247" s="85"/>
      <c r="AD247" s="85"/>
      <c r="AE247" s="85"/>
      <c r="AG247" s="9"/>
      <c r="AN247" s="85"/>
      <c r="AO247" s="85"/>
      <c r="AP247" s="85"/>
      <c r="AQ247" s="85"/>
      <c r="AR247" s="85"/>
      <c r="AS247" s="85"/>
      <c r="AT247" s="85"/>
      <c r="AU247" s="85"/>
    </row>
    <row r="248" spans="1:48" s="77" customFormat="1" ht="12.95" customHeight="1" x14ac:dyDescent="0.2">
      <c r="A248" s="34"/>
      <c r="B248" s="40"/>
      <c r="C248" s="34"/>
      <c r="D248" s="34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S248" s="9"/>
      <c r="T248" s="85"/>
      <c r="U248" s="85"/>
      <c r="V248" s="85"/>
      <c r="AA248" s="85"/>
      <c r="AB248" s="85"/>
      <c r="AC248" s="85"/>
      <c r="AD248" s="85"/>
      <c r="AE248" s="85"/>
      <c r="AG248" s="9"/>
      <c r="AN248" s="85"/>
      <c r="AO248" s="85"/>
      <c r="AP248" s="85"/>
      <c r="AQ248" s="85"/>
      <c r="AR248" s="85"/>
      <c r="AS248" s="85"/>
      <c r="AT248" s="85"/>
      <c r="AU248" s="85"/>
    </row>
    <row r="249" spans="1:48" s="77" customFormat="1" ht="12.95" customHeight="1" x14ac:dyDescent="0.2">
      <c r="A249" s="34"/>
      <c r="B249" s="40"/>
      <c r="C249" s="34"/>
      <c r="D249" s="34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S249" s="9"/>
      <c r="T249" s="85"/>
      <c r="U249" s="85"/>
      <c r="V249" s="85"/>
      <c r="AA249" s="85"/>
      <c r="AB249" s="85"/>
      <c r="AC249" s="85"/>
      <c r="AD249" s="85"/>
      <c r="AE249" s="85"/>
      <c r="AG249" s="9"/>
      <c r="AN249" s="85"/>
      <c r="AO249" s="85"/>
      <c r="AP249" s="85"/>
      <c r="AQ249" s="85"/>
      <c r="AR249" s="85"/>
      <c r="AS249" s="85"/>
      <c r="AT249" s="85"/>
      <c r="AU249" s="85"/>
    </row>
    <row r="250" spans="1:48" s="77" customFormat="1" ht="12.95" customHeight="1" x14ac:dyDescent="0.2">
      <c r="A250" s="34"/>
      <c r="B250" s="40"/>
      <c r="C250" s="34"/>
      <c r="D250" s="34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S250" s="9"/>
      <c r="T250" s="85"/>
      <c r="U250" s="85"/>
      <c r="V250" s="85"/>
      <c r="AA250" s="85"/>
      <c r="AB250" s="85"/>
      <c r="AC250" s="85"/>
      <c r="AD250" s="85"/>
      <c r="AE250" s="85"/>
      <c r="AG250" s="9"/>
      <c r="AN250" s="85"/>
      <c r="AO250" s="85"/>
      <c r="AP250" s="85"/>
      <c r="AQ250" s="85"/>
      <c r="AR250" s="85"/>
      <c r="AS250" s="85"/>
      <c r="AT250" s="85"/>
      <c r="AU250" s="85"/>
      <c r="AV250" s="85"/>
    </row>
    <row r="251" spans="1:48" s="77" customFormat="1" ht="12.95" customHeight="1" x14ac:dyDescent="0.2">
      <c r="A251" s="34"/>
      <c r="B251" s="40"/>
      <c r="C251" s="34"/>
      <c r="D251" s="34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S251" s="9"/>
      <c r="T251" s="85"/>
      <c r="U251" s="85"/>
      <c r="V251" s="85"/>
      <c r="AA251" s="85"/>
      <c r="AB251" s="85"/>
      <c r="AC251" s="85"/>
      <c r="AD251" s="85"/>
      <c r="AE251" s="85"/>
      <c r="AG251" s="9"/>
      <c r="AN251" s="85"/>
      <c r="AO251" s="85"/>
      <c r="AP251" s="85"/>
      <c r="AQ251" s="85"/>
      <c r="AR251" s="85"/>
      <c r="AS251" s="85"/>
      <c r="AT251" s="85"/>
      <c r="AU251" s="85"/>
    </row>
    <row r="252" spans="1:48" s="77" customFormat="1" ht="12.95" customHeight="1" x14ac:dyDescent="0.2">
      <c r="A252" s="34"/>
      <c r="B252" s="40"/>
      <c r="C252" s="34"/>
      <c r="D252" s="34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S252" s="9"/>
      <c r="T252" s="85"/>
      <c r="U252" s="85"/>
      <c r="V252" s="85"/>
      <c r="AA252" s="85"/>
      <c r="AB252" s="85"/>
      <c r="AC252" s="85"/>
      <c r="AD252" s="85"/>
      <c r="AE252" s="85"/>
      <c r="AG252" s="9"/>
      <c r="AN252" s="85"/>
      <c r="AO252" s="85"/>
      <c r="AP252" s="85"/>
      <c r="AQ252" s="85"/>
      <c r="AR252" s="85"/>
      <c r="AS252" s="85"/>
      <c r="AT252" s="85"/>
      <c r="AU252" s="85"/>
      <c r="AV252" s="85"/>
    </row>
    <row r="253" spans="1:48" s="77" customFormat="1" ht="12.95" customHeight="1" x14ac:dyDescent="0.2">
      <c r="A253" s="34"/>
      <c r="B253" s="40"/>
      <c r="C253" s="34"/>
      <c r="D253" s="34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S253" s="9"/>
      <c r="T253" s="85"/>
      <c r="U253" s="85"/>
      <c r="V253" s="85"/>
      <c r="AA253" s="85"/>
      <c r="AB253" s="85"/>
      <c r="AC253" s="85"/>
      <c r="AD253" s="85"/>
      <c r="AE253" s="85"/>
      <c r="AG253" s="9"/>
      <c r="AN253" s="85"/>
      <c r="AO253" s="85"/>
      <c r="AP253" s="85"/>
      <c r="AQ253" s="85"/>
      <c r="AR253" s="85"/>
      <c r="AS253" s="85"/>
      <c r="AT253" s="85"/>
      <c r="AU253" s="85"/>
    </row>
    <row r="254" spans="1:48" s="77" customFormat="1" ht="12.95" customHeight="1" x14ac:dyDescent="0.2">
      <c r="A254" s="34"/>
      <c r="B254" s="40"/>
      <c r="C254" s="34"/>
      <c r="D254" s="34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S254" s="9"/>
      <c r="T254" s="85"/>
      <c r="U254" s="85"/>
      <c r="V254" s="85"/>
      <c r="AA254" s="85"/>
      <c r="AB254" s="85"/>
      <c r="AC254" s="85"/>
      <c r="AD254" s="85"/>
      <c r="AE254" s="85"/>
      <c r="AG254" s="9"/>
      <c r="AN254" s="85"/>
      <c r="AO254" s="85"/>
      <c r="AP254" s="85"/>
      <c r="AQ254" s="85"/>
      <c r="AR254" s="85"/>
      <c r="AS254" s="85"/>
      <c r="AT254" s="85"/>
      <c r="AU254" s="85"/>
      <c r="AV254" s="85"/>
    </row>
    <row r="255" spans="1:48" s="77" customFormat="1" ht="12.95" customHeight="1" x14ac:dyDescent="0.2">
      <c r="A255" s="34"/>
      <c r="B255" s="40"/>
      <c r="C255" s="34"/>
      <c r="D255" s="34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S255" s="9"/>
      <c r="T255" s="85"/>
      <c r="U255" s="85"/>
      <c r="V255" s="85"/>
      <c r="AA255" s="85"/>
      <c r="AB255" s="85"/>
      <c r="AC255" s="85"/>
      <c r="AD255" s="85"/>
      <c r="AE255" s="85"/>
      <c r="AG255" s="9"/>
      <c r="AN255" s="85"/>
      <c r="AO255" s="85"/>
      <c r="AP255" s="85"/>
      <c r="AQ255" s="85"/>
      <c r="AR255" s="85"/>
      <c r="AS255" s="85"/>
      <c r="AT255" s="85"/>
      <c r="AU255" s="85"/>
      <c r="AV255" s="85"/>
    </row>
    <row r="256" spans="1:48" s="77" customFormat="1" ht="12.95" customHeight="1" x14ac:dyDescent="0.2">
      <c r="A256" s="34"/>
      <c r="B256" s="40"/>
      <c r="C256" s="34"/>
      <c r="D256" s="34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S256" s="9"/>
      <c r="T256" s="85"/>
      <c r="U256" s="85"/>
      <c r="V256" s="85"/>
      <c r="AA256" s="85"/>
      <c r="AB256" s="85"/>
      <c r="AC256" s="85"/>
      <c r="AD256" s="85"/>
      <c r="AE256" s="85"/>
      <c r="AG256" s="9"/>
      <c r="AN256" s="85"/>
      <c r="AO256" s="85"/>
      <c r="AP256" s="85"/>
      <c r="AQ256" s="85"/>
      <c r="AR256" s="85"/>
      <c r="AS256" s="85"/>
      <c r="AT256" s="85"/>
      <c r="AU256" s="85"/>
    </row>
    <row r="257" spans="1:48" s="77" customFormat="1" ht="12.95" customHeight="1" x14ac:dyDescent="0.2">
      <c r="A257" s="34"/>
      <c r="B257" s="40"/>
      <c r="C257" s="34"/>
      <c r="D257" s="34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S257" s="9"/>
      <c r="T257" s="85"/>
      <c r="U257" s="85"/>
      <c r="V257" s="85"/>
      <c r="AA257" s="85"/>
      <c r="AB257" s="85"/>
      <c r="AC257" s="85"/>
      <c r="AD257" s="85"/>
      <c r="AE257" s="85"/>
      <c r="AG257" s="9"/>
      <c r="AN257" s="85"/>
      <c r="AO257" s="85"/>
      <c r="AP257" s="85"/>
      <c r="AQ257" s="85"/>
      <c r="AR257" s="85"/>
      <c r="AS257" s="85"/>
      <c r="AT257" s="85"/>
      <c r="AU257" s="85"/>
      <c r="AV257" s="85"/>
    </row>
    <row r="258" spans="1:48" s="77" customFormat="1" ht="12.95" customHeight="1" x14ac:dyDescent="0.2">
      <c r="A258" s="34"/>
      <c r="B258" s="40"/>
      <c r="C258" s="34"/>
      <c r="D258" s="34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S258" s="9"/>
      <c r="T258" s="85"/>
      <c r="U258" s="85"/>
      <c r="V258" s="85"/>
      <c r="AA258" s="85"/>
      <c r="AB258" s="85"/>
      <c r="AC258" s="85"/>
      <c r="AD258" s="85"/>
      <c r="AE258" s="85"/>
      <c r="AG258" s="9"/>
      <c r="AN258" s="85"/>
      <c r="AO258" s="85"/>
      <c r="AP258" s="85"/>
      <c r="AQ258" s="85"/>
      <c r="AR258" s="85"/>
      <c r="AS258" s="85"/>
      <c r="AT258" s="85"/>
      <c r="AU258" s="85"/>
      <c r="AV258" s="85"/>
    </row>
    <row r="259" spans="1:48" s="77" customFormat="1" ht="12.95" customHeight="1" x14ac:dyDescent="0.2">
      <c r="A259" s="34"/>
      <c r="B259" s="40"/>
      <c r="C259" s="34"/>
      <c r="D259" s="34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S259" s="9"/>
      <c r="T259" s="85"/>
      <c r="U259" s="85"/>
      <c r="V259" s="85"/>
      <c r="AA259" s="85"/>
      <c r="AB259" s="85"/>
      <c r="AC259" s="85"/>
      <c r="AD259" s="85"/>
      <c r="AE259" s="85"/>
      <c r="AG259" s="9"/>
      <c r="AN259" s="85"/>
      <c r="AO259" s="85"/>
      <c r="AP259" s="85"/>
      <c r="AQ259" s="85"/>
      <c r="AR259" s="85"/>
      <c r="AS259" s="85"/>
      <c r="AT259" s="85"/>
      <c r="AU259" s="85"/>
    </row>
    <row r="260" spans="1:48" s="77" customFormat="1" ht="12.95" customHeight="1" x14ac:dyDescent="0.2">
      <c r="A260" s="34"/>
      <c r="B260" s="40"/>
      <c r="C260" s="34"/>
      <c r="D260" s="34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S260" s="9"/>
      <c r="T260" s="85"/>
      <c r="U260" s="85"/>
      <c r="V260" s="85"/>
      <c r="AA260" s="85"/>
      <c r="AB260" s="85"/>
      <c r="AC260" s="85"/>
      <c r="AD260" s="85"/>
      <c r="AE260" s="85"/>
      <c r="AG260" s="9"/>
      <c r="AN260" s="85"/>
      <c r="AO260" s="85"/>
      <c r="AP260" s="85"/>
      <c r="AQ260" s="85"/>
      <c r="AR260" s="85"/>
      <c r="AS260" s="85"/>
      <c r="AT260" s="85"/>
      <c r="AU260" s="85"/>
      <c r="AV260" s="85"/>
    </row>
    <row r="261" spans="1:48" s="77" customFormat="1" ht="12.95" customHeight="1" x14ac:dyDescent="0.2">
      <c r="A261" s="34"/>
      <c r="B261" s="40"/>
      <c r="C261" s="34"/>
      <c r="D261" s="34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S261" s="9"/>
      <c r="T261" s="85"/>
      <c r="U261" s="85"/>
      <c r="V261" s="85"/>
      <c r="AA261" s="85"/>
      <c r="AB261" s="85"/>
      <c r="AC261" s="85"/>
      <c r="AD261" s="85"/>
      <c r="AE261" s="85"/>
      <c r="AG261" s="9"/>
      <c r="AN261" s="85"/>
      <c r="AO261" s="85"/>
      <c r="AP261" s="85"/>
      <c r="AQ261" s="85"/>
      <c r="AR261" s="85"/>
      <c r="AS261" s="85"/>
      <c r="AT261" s="85"/>
      <c r="AU261" s="85"/>
      <c r="AV261" s="85"/>
    </row>
    <row r="262" spans="1:48" s="77" customFormat="1" ht="12.95" customHeight="1" x14ac:dyDescent="0.2">
      <c r="A262" s="34"/>
      <c r="B262" s="40"/>
      <c r="C262" s="34"/>
      <c r="D262" s="34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S262" s="9"/>
      <c r="T262" s="85"/>
      <c r="U262" s="85"/>
      <c r="V262" s="85"/>
      <c r="AA262" s="85"/>
      <c r="AB262" s="85"/>
      <c r="AC262" s="85"/>
      <c r="AD262" s="85"/>
      <c r="AE262" s="85"/>
      <c r="AG262" s="9"/>
      <c r="AN262" s="85"/>
      <c r="AO262" s="85"/>
      <c r="AP262" s="85"/>
      <c r="AQ262" s="85"/>
      <c r="AR262" s="85"/>
      <c r="AS262" s="85"/>
      <c r="AT262" s="85"/>
      <c r="AU262" s="85"/>
      <c r="AV262" s="85"/>
    </row>
    <row r="263" spans="1:48" s="77" customFormat="1" ht="12.95" customHeight="1" x14ac:dyDescent="0.2">
      <c r="A263" s="34"/>
      <c r="B263" s="40"/>
      <c r="C263" s="34"/>
      <c r="D263" s="34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S263" s="9"/>
      <c r="T263" s="85"/>
      <c r="U263" s="85"/>
      <c r="V263" s="85"/>
      <c r="AA263" s="85"/>
      <c r="AB263" s="85"/>
      <c r="AC263" s="85"/>
      <c r="AD263" s="85"/>
      <c r="AE263" s="85"/>
      <c r="AG263" s="9"/>
      <c r="AN263" s="85"/>
      <c r="AO263" s="85"/>
      <c r="AP263" s="85"/>
      <c r="AQ263" s="85"/>
      <c r="AR263" s="85"/>
      <c r="AS263" s="85"/>
      <c r="AT263" s="85"/>
      <c r="AU263" s="85"/>
      <c r="AV263" s="85"/>
    </row>
    <row r="264" spans="1:48" s="77" customFormat="1" ht="12.95" customHeight="1" x14ac:dyDescent="0.2">
      <c r="A264" s="34"/>
      <c r="B264" s="40"/>
      <c r="C264" s="34"/>
      <c r="D264" s="34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S264" s="9"/>
      <c r="T264" s="85"/>
      <c r="U264" s="85"/>
      <c r="V264" s="85"/>
      <c r="AA264" s="85"/>
      <c r="AB264" s="85"/>
      <c r="AC264" s="85"/>
      <c r="AD264" s="85"/>
      <c r="AE264" s="85"/>
      <c r="AG264" s="9"/>
      <c r="AN264" s="85"/>
      <c r="AO264" s="85"/>
      <c r="AP264" s="85"/>
      <c r="AQ264" s="85"/>
      <c r="AR264" s="85"/>
      <c r="AS264" s="85"/>
      <c r="AT264" s="85"/>
      <c r="AU264" s="85"/>
    </row>
    <row r="265" spans="1:48" s="77" customFormat="1" ht="12.95" customHeight="1" x14ac:dyDescent="0.2">
      <c r="A265" s="34"/>
      <c r="B265" s="40"/>
      <c r="C265" s="34"/>
      <c r="D265" s="34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S265" s="9"/>
      <c r="T265" s="85"/>
      <c r="U265" s="85"/>
      <c r="V265" s="85"/>
      <c r="AA265" s="85"/>
      <c r="AB265" s="85"/>
      <c r="AC265" s="85"/>
      <c r="AD265" s="85"/>
      <c r="AE265" s="85"/>
      <c r="AG265" s="9"/>
      <c r="AN265" s="85"/>
      <c r="AO265" s="85"/>
      <c r="AP265" s="85"/>
      <c r="AQ265" s="85"/>
      <c r="AR265" s="85"/>
      <c r="AS265" s="85"/>
      <c r="AT265" s="85"/>
      <c r="AU265" s="85"/>
      <c r="AV265" s="85"/>
    </row>
    <row r="266" spans="1:48" s="77" customFormat="1" ht="12.95" customHeight="1" x14ac:dyDescent="0.2">
      <c r="A266" s="34"/>
      <c r="B266" s="40"/>
      <c r="C266" s="34"/>
      <c r="D266" s="34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S266" s="9"/>
      <c r="T266" s="85"/>
      <c r="U266" s="85"/>
      <c r="V266" s="85"/>
      <c r="AA266" s="85"/>
      <c r="AB266" s="85"/>
      <c r="AC266" s="85"/>
      <c r="AD266" s="85"/>
      <c r="AE266" s="85"/>
      <c r="AG266" s="9"/>
      <c r="AN266" s="85"/>
      <c r="AO266" s="85"/>
      <c r="AP266" s="85"/>
      <c r="AQ266" s="85"/>
      <c r="AR266" s="85"/>
      <c r="AS266" s="85"/>
      <c r="AT266" s="85"/>
      <c r="AU266" s="85"/>
    </row>
    <row r="267" spans="1:48" s="77" customFormat="1" ht="12.95" customHeight="1" x14ac:dyDescent="0.2">
      <c r="A267" s="34"/>
      <c r="B267" s="40"/>
      <c r="C267" s="34"/>
      <c r="D267" s="34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S267" s="9"/>
      <c r="T267" s="85"/>
      <c r="U267" s="85"/>
      <c r="V267" s="85"/>
      <c r="AA267" s="85"/>
      <c r="AB267" s="85"/>
      <c r="AC267" s="85"/>
      <c r="AD267" s="85"/>
      <c r="AE267" s="85"/>
      <c r="AG267" s="9"/>
      <c r="AN267" s="85"/>
      <c r="AO267" s="85"/>
      <c r="AP267" s="85"/>
      <c r="AQ267" s="85"/>
      <c r="AR267" s="85"/>
      <c r="AS267" s="85"/>
      <c r="AT267" s="85"/>
      <c r="AU267" s="85"/>
    </row>
    <row r="268" spans="1:48" s="77" customFormat="1" ht="12.95" customHeight="1" x14ac:dyDescent="0.2">
      <c r="A268" s="34"/>
      <c r="B268" s="40"/>
      <c r="C268" s="34"/>
      <c r="D268" s="34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S268" s="9"/>
      <c r="T268" s="85"/>
      <c r="U268" s="85"/>
      <c r="V268" s="85"/>
      <c r="AA268" s="85"/>
      <c r="AB268" s="85"/>
      <c r="AC268" s="85"/>
      <c r="AD268" s="85"/>
      <c r="AE268" s="85"/>
      <c r="AG268" s="9"/>
      <c r="AN268" s="85"/>
      <c r="AO268" s="85"/>
      <c r="AP268" s="85"/>
      <c r="AQ268" s="85"/>
      <c r="AR268" s="85"/>
      <c r="AS268" s="85"/>
      <c r="AT268" s="85"/>
      <c r="AU268" s="85"/>
    </row>
    <row r="269" spans="1:48" s="77" customFormat="1" ht="12.95" customHeight="1" x14ac:dyDescent="0.2">
      <c r="A269" s="34"/>
      <c r="B269" s="40"/>
      <c r="C269" s="34"/>
      <c r="D269" s="34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S269" s="9"/>
      <c r="T269" s="85"/>
      <c r="U269" s="85"/>
      <c r="V269" s="85"/>
      <c r="AA269" s="85"/>
      <c r="AB269" s="85"/>
      <c r="AC269" s="85"/>
      <c r="AD269" s="85"/>
      <c r="AE269" s="85"/>
      <c r="AG269" s="9"/>
      <c r="AN269" s="85"/>
      <c r="AO269" s="85"/>
      <c r="AP269" s="85"/>
      <c r="AQ269" s="85"/>
      <c r="AR269" s="85"/>
      <c r="AS269" s="85"/>
      <c r="AT269" s="85"/>
      <c r="AU269" s="85"/>
    </row>
    <row r="270" spans="1:48" s="77" customFormat="1" ht="12.95" customHeight="1" x14ac:dyDescent="0.2">
      <c r="A270" s="34"/>
      <c r="B270" s="40"/>
      <c r="C270" s="34"/>
      <c r="D270" s="34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S270" s="9"/>
      <c r="T270" s="85"/>
      <c r="U270" s="85"/>
      <c r="V270" s="85"/>
      <c r="AA270" s="85"/>
      <c r="AB270" s="85"/>
      <c r="AC270" s="85"/>
      <c r="AD270" s="85"/>
      <c r="AE270" s="85"/>
      <c r="AG270" s="9"/>
      <c r="AN270" s="85"/>
      <c r="AO270" s="85"/>
      <c r="AP270" s="85"/>
      <c r="AQ270" s="85"/>
      <c r="AR270" s="85"/>
      <c r="AS270" s="85"/>
      <c r="AT270" s="85"/>
      <c r="AU270" s="85"/>
    </row>
    <row r="271" spans="1:48" s="77" customFormat="1" ht="12.95" customHeight="1" x14ac:dyDescent="0.2">
      <c r="A271" s="34"/>
      <c r="B271" s="40"/>
      <c r="C271" s="34"/>
      <c r="D271" s="34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S271" s="9"/>
      <c r="T271" s="85"/>
      <c r="U271" s="85"/>
      <c r="V271" s="85"/>
      <c r="AA271" s="85"/>
      <c r="AB271" s="85"/>
      <c r="AC271" s="85"/>
      <c r="AD271" s="85"/>
      <c r="AE271" s="85"/>
      <c r="AG271" s="9"/>
      <c r="AN271" s="85"/>
      <c r="AO271" s="85"/>
      <c r="AP271" s="85"/>
      <c r="AQ271" s="85"/>
      <c r="AR271" s="85"/>
      <c r="AS271" s="85"/>
      <c r="AT271" s="85"/>
      <c r="AU271" s="85"/>
    </row>
    <row r="272" spans="1:48" s="77" customFormat="1" ht="12.95" customHeight="1" x14ac:dyDescent="0.2">
      <c r="A272" s="34"/>
      <c r="B272" s="40"/>
      <c r="C272" s="34"/>
      <c r="D272" s="34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S272" s="9"/>
      <c r="T272" s="85"/>
      <c r="U272" s="85"/>
      <c r="V272" s="85"/>
      <c r="AA272" s="85"/>
      <c r="AB272" s="85"/>
      <c r="AC272" s="85"/>
      <c r="AD272" s="85"/>
      <c r="AE272" s="85"/>
      <c r="AG272" s="9"/>
      <c r="AN272" s="85"/>
      <c r="AO272" s="85"/>
      <c r="AP272" s="85"/>
      <c r="AQ272" s="85"/>
      <c r="AR272" s="85"/>
      <c r="AS272" s="85"/>
      <c r="AT272" s="85"/>
      <c r="AU272" s="85"/>
    </row>
    <row r="273" spans="1:48" s="77" customFormat="1" ht="12.95" customHeight="1" x14ac:dyDescent="0.2">
      <c r="A273" s="34"/>
      <c r="B273" s="40"/>
      <c r="C273" s="34"/>
      <c r="D273" s="34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S273" s="9"/>
      <c r="T273" s="85"/>
      <c r="U273" s="85"/>
      <c r="V273" s="85"/>
      <c r="AA273" s="85"/>
      <c r="AB273" s="85"/>
      <c r="AC273" s="85"/>
      <c r="AD273" s="85"/>
      <c r="AE273" s="85"/>
      <c r="AG273" s="9"/>
      <c r="AN273" s="85"/>
      <c r="AO273" s="85"/>
      <c r="AP273" s="85"/>
      <c r="AQ273" s="85"/>
      <c r="AR273" s="85"/>
      <c r="AS273" s="85"/>
      <c r="AT273" s="85"/>
      <c r="AU273" s="85"/>
      <c r="AV273" s="85"/>
    </row>
    <row r="274" spans="1:48" s="77" customFormat="1" ht="12.95" customHeight="1" x14ac:dyDescent="0.2">
      <c r="A274" s="34"/>
      <c r="B274" s="40"/>
      <c r="C274" s="34"/>
      <c r="D274" s="34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S274" s="9"/>
      <c r="T274" s="85"/>
      <c r="U274" s="85"/>
      <c r="V274" s="85"/>
      <c r="AA274" s="85"/>
      <c r="AB274" s="85"/>
      <c r="AC274" s="85"/>
      <c r="AD274" s="85"/>
      <c r="AE274" s="85"/>
      <c r="AG274" s="9"/>
      <c r="AN274" s="85"/>
      <c r="AO274" s="85"/>
      <c r="AP274" s="85"/>
      <c r="AQ274" s="85"/>
      <c r="AR274" s="85"/>
      <c r="AS274" s="85"/>
      <c r="AT274" s="85"/>
      <c r="AU274" s="85"/>
    </row>
    <row r="275" spans="1:48" s="77" customFormat="1" ht="12.95" customHeight="1" x14ac:dyDescent="0.2">
      <c r="A275" s="34"/>
      <c r="B275" s="40"/>
      <c r="C275" s="34"/>
      <c r="D275" s="34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S275" s="9"/>
      <c r="T275" s="85"/>
      <c r="U275" s="85"/>
      <c r="V275" s="85"/>
      <c r="AA275" s="85"/>
      <c r="AB275" s="85"/>
      <c r="AC275" s="85"/>
      <c r="AD275" s="85"/>
      <c r="AE275" s="85"/>
      <c r="AG275" s="9"/>
      <c r="AN275" s="85"/>
      <c r="AO275" s="85"/>
      <c r="AP275" s="85"/>
      <c r="AQ275" s="85"/>
      <c r="AR275" s="85"/>
      <c r="AS275" s="85"/>
      <c r="AT275" s="85"/>
      <c r="AU275" s="85"/>
    </row>
    <row r="276" spans="1:48" s="77" customFormat="1" ht="12.95" customHeight="1" x14ac:dyDescent="0.2">
      <c r="A276" s="34"/>
      <c r="B276" s="40"/>
      <c r="C276" s="34"/>
      <c r="D276" s="34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S276" s="9"/>
      <c r="T276" s="85"/>
      <c r="U276" s="85"/>
      <c r="V276" s="85"/>
      <c r="AA276" s="85"/>
      <c r="AB276" s="85"/>
      <c r="AC276" s="85"/>
      <c r="AD276" s="85"/>
      <c r="AE276" s="85"/>
      <c r="AG276" s="9"/>
      <c r="AN276" s="85"/>
      <c r="AO276" s="85"/>
      <c r="AP276" s="85"/>
      <c r="AQ276" s="85"/>
      <c r="AR276" s="85"/>
      <c r="AS276" s="85"/>
      <c r="AT276" s="85"/>
      <c r="AU276" s="85"/>
    </row>
    <row r="277" spans="1:48" s="77" customFormat="1" ht="12.95" customHeight="1" x14ac:dyDescent="0.2">
      <c r="A277" s="34"/>
      <c r="B277" s="40"/>
      <c r="C277" s="34"/>
      <c r="D277" s="34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S277" s="9"/>
      <c r="T277" s="85"/>
      <c r="U277" s="85"/>
      <c r="V277" s="85"/>
      <c r="AA277" s="85"/>
      <c r="AB277" s="85"/>
      <c r="AC277" s="85"/>
      <c r="AD277" s="85"/>
      <c r="AE277" s="85"/>
      <c r="AG277" s="9"/>
      <c r="AN277" s="85"/>
      <c r="AO277" s="85"/>
      <c r="AP277" s="85"/>
      <c r="AQ277" s="85"/>
      <c r="AR277" s="85"/>
      <c r="AS277" s="85"/>
      <c r="AT277" s="85"/>
      <c r="AU277" s="85"/>
    </row>
    <row r="278" spans="1:48" s="77" customFormat="1" ht="12.95" customHeight="1" x14ac:dyDescent="0.2">
      <c r="A278" s="34"/>
      <c r="B278" s="40"/>
      <c r="C278" s="34"/>
      <c r="D278" s="34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S278" s="9"/>
      <c r="T278" s="85"/>
      <c r="U278" s="85"/>
      <c r="V278" s="85"/>
      <c r="AA278" s="85"/>
      <c r="AB278" s="85"/>
      <c r="AC278" s="85"/>
      <c r="AD278" s="85"/>
      <c r="AE278" s="85"/>
      <c r="AG278" s="9"/>
      <c r="AN278" s="85"/>
      <c r="AO278" s="85"/>
      <c r="AP278" s="85"/>
      <c r="AQ278" s="85"/>
      <c r="AR278" s="85"/>
      <c r="AS278" s="85"/>
      <c r="AT278" s="85"/>
      <c r="AU278" s="85"/>
      <c r="AV278" s="85"/>
    </row>
    <row r="279" spans="1:48" s="77" customFormat="1" ht="12.95" customHeight="1" x14ac:dyDescent="0.2">
      <c r="A279" s="34"/>
      <c r="B279" s="40"/>
      <c r="C279" s="34"/>
      <c r="D279" s="34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S279" s="9"/>
      <c r="T279" s="85"/>
      <c r="U279" s="85"/>
      <c r="V279" s="85"/>
      <c r="AA279" s="85"/>
      <c r="AB279" s="85"/>
      <c r="AC279" s="85"/>
      <c r="AD279" s="85"/>
      <c r="AE279" s="85"/>
      <c r="AG279" s="9"/>
      <c r="AN279" s="85"/>
      <c r="AO279" s="85"/>
      <c r="AP279" s="85"/>
      <c r="AQ279" s="85"/>
      <c r="AR279" s="85"/>
      <c r="AS279" s="85"/>
      <c r="AT279" s="85"/>
      <c r="AU279" s="85"/>
      <c r="AV279" s="85"/>
    </row>
    <row r="280" spans="1:48" s="77" customFormat="1" ht="12.95" customHeight="1" x14ac:dyDescent="0.2">
      <c r="A280" s="34"/>
      <c r="B280" s="40"/>
      <c r="C280" s="34"/>
      <c r="D280" s="34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S280" s="9"/>
      <c r="T280" s="85"/>
      <c r="U280" s="85"/>
      <c r="V280" s="85"/>
      <c r="AA280" s="85"/>
      <c r="AB280" s="85"/>
      <c r="AC280" s="85"/>
      <c r="AD280" s="85"/>
      <c r="AE280" s="85"/>
      <c r="AG280" s="9"/>
      <c r="AN280" s="85"/>
      <c r="AO280" s="85"/>
      <c r="AP280" s="85"/>
      <c r="AQ280" s="85"/>
      <c r="AR280" s="85"/>
      <c r="AS280" s="85"/>
      <c r="AT280" s="85"/>
      <c r="AU280" s="85"/>
    </row>
    <row r="281" spans="1:48" s="77" customFormat="1" ht="12.95" customHeight="1" x14ac:dyDescent="0.2">
      <c r="A281" s="34"/>
      <c r="B281" s="40"/>
      <c r="C281" s="34"/>
      <c r="D281" s="34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S281" s="9"/>
      <c r="T281" s="85"/>
      <c r="U281" s="85"/>
      <c r="V281" s="85"/>
      <c r="AA281" s="85"/>
      <c r="AB281" s="85"/>
      <c r="AC281" s="85"/>
      <c r="AD281" s="85"/>
      <c r="AE281" s="85"/>
      <c r="AG281" s="9"/>
      <c r="AN281" s="85"/>
      <c r="AO281" s="85"/>
      <c r="AP281" s="85"/>
      <c r="AQ281" s="85"/>
      <c r="AR281" s="85"/>
      <c r="AS281" s="85"/>
      <c r="AT281" s="85"/>
      <c r="AU281" s="85"/>
    </row>
    <row r="282" spans="1:48" s="77" customFormat="1" ht="12.95" customHeight="1" x14ac:dyDescent="0.2">
      <c r="A282" s="34"/>
      <c r="B282" s="40"/>
      <c r="C282" s="34"/>
      <c r="D282" s="34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S282" s="9"/>
      <c r="T282" s="85"/>
      <c r="U282" s="85"/>
      <c r="V282" s="85"/>
      <c r="AA282" s="85"/>
      <c r="AB282" s="85"/>
      <c r="AC282" s="85"/>
      <c r="AD282" s="85"/>
      <c r="AE282" s="85"/>
      <c r="AG282" s="9"/>
      <c r="AN282" s="85"/>
      <c r="AO282" s="85"/>
      <c r="AP282" s="85"/>
      <c r="AQ282" s="85"/>
      <c r="AR282" s="85"/>
      <c r="AS282" s="85"/>
      <c r="AT282" s="85"/>
      <c r="AU282" s="85"/>
    </row>
    <row r="283" spans="1:48" s="77" customFormat="1" ht="12.95" customHeight="1" x14ac:dyDescent="0.2">
      <c r="A283" s="34"/>
      <c r="B283" s="40"/>
      <c r="C283" s="34"/>
      <c r="D283" s="34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S283" s="9"/>
      <c r="T283" s="85"/>
      <c r="U283" s="85"/>
      <c r="V283" s="85"/>
      <c r="AA283" s="85"/>
      <c r="AB283" s="85"/>
      <c r="AC283" s="85"/>
      <c r="AD283" s="85"/>
      <c r="AE283" s="85"/>
      <c r="AG283" s="9"/>
      <c r="AN283" s="85"/>
      <c r="AO283" s="85"/>
      <c r="AP283" s="85"/>
      <c r="AQ283" s="85"/>
      <c r="AR283" s="85"/>
      <c r="AS283" s="85"/>
      <c r="AT283" s="85"/>
      <c r="AU283" s="85"/>
    </row>
    <row r="284" spans="1:48" s="77" customFormat="1" ht="12.95" customHeight="1" x14ac:dyDescent="0.2">
      <c r="A284" s="34"/>
      <c r="B284" s="40"/>
      <c r="C284" s="34"/>
      <c r="D284" s="34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S284" s="9"/>
      <c r="T284" s="85"/>
      <c r="U284" s="85"/>
      <c r="V284" s="85"/>
      <c r="AA284" s="85"/>
      <c r="AB284" s="85"/>
      <c r="AC284" s="85"/>
      <c r="AD284" s="85"/>
      <c r="AE284" s="85"/>
      <c r="AG284" s="9"/>
      <c r="AN284" s="85"/>
      <c r="AO284" s="85"/>
      <c r="AP284" s="85"/>
      <c r="AQ284" s="85"/>
      <c r="AR284" s="85"/>
      <c r="AS284" s="85"/>
      <c r="AT284" s="85"/>
      <c r="AU284" s="85"/>
      <c r="AV284" s="85"/>
    </row>
    <row r="285" spans="1:48" s="77" customFormat="1" ht="12.95" customHeight="1" x14ac:dyDescent="0.2">
      <c r="A285" s="34"/>
      <c r="B285" s="40"/>
      <c r="C285" s="34"/>
      <c r="D285" s="34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S285" s="9"/>
      <c r="T285" s="85"/>
      <c r="U285" s="85"/>
      <c r="V285" s="85"/>
      <c r="AA285" s="85"/>
      <c r="AB285" s="85"/>
      <c r="AC285" s="85"/>
      <c r="AD285" s="85"/>
      <c r="AE285" s="85"/>
      <c r="AG285" s="9"/>
      <c r="AN285" s="85"/>
      <c r="AO285" s="85"/>
      <c r="AP285" s="85"/>
      <c r="AQ285" s="85"/>
      <c r="AR285" s="85"/>
      <c r="AS285" s="85"/>
      <c r="AT285" s="85"/>
      <c r="AU285" s="85"/>
      <c r="AV285" s="85"/>
    </row>
    <row r="286" spans="1:48" s="77" customFormat="1" ht="12.95" customHeight="1" x14ac:dyDescent="0.2">
      <c r="A286" s="34"/>
      <c r="B286" s="40"/>
      <c r="C286" s="34"/>
      <c r="D286" s="34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S286" s="9"/>
      <c r="T286" s="85"/>
      <c r="U286" s="85"/>
      <c r="V286" s="85"/>
      <c r="AA286" s="85"/>
      <c r="AB286" s="85"/>
      <c r="AC286" s="85"/>
      <c r="AD286" s="85"/>
      <c r="AE286" s="85"/>
      <c r="AG286" s="9"/>
      <c r="AN286" s="85"/>
      <c r="AO286" s="85"/>
      <c r="AP286" s="85"/>
      <c r="AQ286" s="85"/>
      <c r="AR286" s="85"/>
      <c r="AS286" s="85"/>
      <c r="AT286" s="85"/>
      <c r="AU286" s="85"/>
    </row>
    <row r="287" spans="1:48" s="77" customFormat="1" ht="12.95" customHeight="1" x14ac:dyDescent="0.2">
      <c r="A287" s="34"/>
      <c r="B287" s="40"/>
      <c r="C287" s="34"/>
      <c r="D287" s="34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S287" s="9"/>
      <c r="T287" s="85"/>
      <c r="U287" s="85"/>
      <c r="V287" s="85"/>
      <c r="AA287" s="85"/>
      <c r="AB287" s="85"/>
      <c r="AC287" s="85"/>
      <c r="AD287" s="85"/>
      <c r="AE287" s="85"/>
      <c r="AG287" s="9"/>
      <c r="AN287" s="85"/>
      <c r="AO287" s="85"/>
      <c r="AP287" s="85"/>
      <c r="AQ287" s="85"/>
      <c r="AR287" s="85"/>
      <c r="AS287" s="85"/>
      <c r="AT287" s="85"/>
      <c r="AU287" s="85"/>
    </row>
    <row r="288" spans="1:48" s="77" customFormat="1" ht="12.95" customHeight="1" x14ac:dyDescent="0.2">
      <c r="A288" s="34"/>
      <c r="B288" s="40"/>
      <c r="C288" s="34"/>
      <c r="D288" s="34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S288" s="9"/>
      <c r="T288" s="85"/>
      <c r="U288" s="85"/>
      <c r="V288" s="85"/>
      <c r="AA288" s="85"/>
      <c r="AB288" s="85"/>
      <c r="AC288" s="85"/>
      <c r="AD288" s="85"/>
      <c r="AE288" s="85"/>
      <c r="AG288" s="9"/>
      <c r="AN288" s="85"/>
      <c r="AO288" s="85"/>
      <c r="AP288" s="85"/>
      <c r="AQ288" s="85"/>
      <c r="AR288" s="85"/>
      <c r="AS288" s="85"/>
      <c r="AT288" s="85"/>
      <c r="AU288" s="85"/>
    </row>
    <row r="289" spans="1:48" s="77" customFormat="1" ht="12.95" customHeight="1" x14ac:dyDescent="0.2">
      <c r="A289" s="34"/>
      <c r="B289" s="40"/>
      <c r="C289" s="34"/>
      <c r="D289" s="34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S289" s="9"/>
      <c r="T289" s="85"/>
      <c r="U289" s="85"/>
      <c r="V289" s="85"/>
      <c r="AA289" s="85"/>
      <c r="AB289" s="85"/>
      <c r="AC289" s="85"/>
      <c r="AD289" s="85"/>
      <c r="AE289" s="85"/>
      <c r="AG289" s="9"/>
      <c r="AN289" s="85"/>
      <c r="AO289" s="85"/>
      <c r="AP289" s="85"/>
      <c r="AQ289" s="85"/>
      <c r="AR289" s="85"/>
      <c r="AS289" s="85"/>
      <c r="AT289" s="85"/>
      <c r="AU289" s="85"/>
    </row>
    <row r="290" spans="1:48" s="77" customFormat="1" ht="12.95" customHeight="1" x14ac:dyDescent="0.2">
      <c r="A290" s="34"/>
      <c r="B290" s="40"/>
      <c r="C290" s="34"/>
      <c r="D290" s="34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S290" s="9"/>
      <c r="T290" s="85"/>
      <c r="U290" s="85"/>
      <c r="V290" s="85"/>
      <c r="AA290" s="85"/>
      <c r="AB290" s="85"/>
      <c r="AC290" s="85"/>
      <c r="AD290" s="85"/>
      <c r="AE290" s="85"/>
      <c r="AG290" s="9"/>
      <c r="AN290" s="85"/>
      <c r="AO290" s="85"/>
      <c r="AP290" s="85"/>
      <c r="AQ290" s="85"/>
      <c r="AR290" s="85"/>
      <c r="AS290" s="85"/>
      <c r="AT290" s="85"/>
      <c r="AU290" s="85"/>
      <c r="AV290" s="85"/>
    </row>
    <row r="291" spans="1:48" s="77" customFormat="1" ht="12.95" customHeight="1" x14ac:dyDescent="0.2">
      <c r="A291" s="34"/>
      <c r="B291" s="40"/>
      <c r="C291" s="34"/>
      <c r="D291" s="34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S291" s="9"/>
      <c r="T291" s="85"/>
      <c r="U291" s="85"/>
      <c r="V291" s="85"/>
      <c r="AA291" s="85"/>
      <c r="AB291" s="85"/>
      <c r="AC291" s="85"/>
      <c r="AD291" s="85"/>
      <c r="AE291" s="85"/>
      <c r="AG291" s="9"/>
      <c r="AN291" s="85"/>
      <c r="AO291" s="85"/>
      <c r="AP291" s="85"/>
      <c r="AQ291" s="85"/>
      <c r="AR291" s="85"/>
      <c r="AS291" s="85"/>
      <c r="AT291" s="85"/>
      <c r="AU291" s="85"/>
      <c r="AV291" s="85"/>
    </row>
    <row r="292" spans="1:48" s="77" customFormat="1" ht="12.95" customHeight="1" x14ac:dyDescent="0.2">
      <c r="A292" s="34"/>
      <c r="B292" s="40"/>
      <c r="C292" s="34"/>
      <c r="D292" s="34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S292" s="9"/>
      <c r="T292" s="85"/>
      <c r="U292" s="85"/>
      <c r="V292" s="85"/>
      <c r="AA292" s="85"/>
      <c r="AB292" s="85"/>
      <c r="AC292" s="85"/>
      <c r="AD292" s="85"/>
      <c r="AE292" s="85"/>
      <c r="AG292" s="9"/>
      <c r="AN292" s="85"/>
      <c r="AO292" s="85"/>
      <c r="AP292" s="85"/>
      <c r="AQ292" s="85"/>
      <c r="AR292" s="85"/>
      <c r="AS292" s="85"/>
      <c r="AT292" s="85"/>
      <c r="AU292" s="85"/>
      <c r="AV292" s="85"/>
    </row>
    <row r="293" spans="1:48" s="77" customFormat="1" ht="12.95" customHeight="1" x14ac:dyDescent="0.2">
      <c r="A293" s="34"/>
      <c r="B293" s="40"/>
      <c r="C293" s="34"/>
      <c r="D293" s="34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S293" s="9"/>
      <c r="T293" s="85"/>
      <c r="U293" s="85"/>
      <c r="V293" s="85"/>
      <c r="AA293" s="85"/>
      <c r="AB293" s="85"/>
      <c r="AC293" s="85"/>
      <c r="AD293" s="85"/>
      <c r="AE293" s="85"/>
      <c r="AG293" s="9"/>
      <c r="AN293" s="85"/>
      <c r="AO293" s="85"/>
      <c r="AP293" s="85"/>
      <c r="AQ293" s="85"/>
      <c r="AR293" s="85"/>
      <c r="AS293" s="85"/>
      <c r="AT293" s="85"/>
      <c r="AU293" s="85"/>
    </row>
    <row r="294" spans="1:48" s="77" customFormat="1" ht="12.95" customHeight="1" x14ac:dyDescent="0.2">
      <c r="A294" s="34"/>
      <c r="B294" s="40"/>
      <c r="C294" s="34"/>
      <c r="D294" s="34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S294" s="9"/>
      <c r="T294" s="85"/>
      <c r="U294" s="85"/>
      <c r="V294" s="85"/>
      <c r="AA294" s="85"/>
      <c r="AB294" s="85"/>
      <c r="AC294" s="85"/>
      <c r="AD294" s="85"/>
      <c r="AE294" s="85"/>
      <c r="AG294" s="9"/>
      <c r="AN294" s="85"/>
      <c r="AO294" s="85"/>
      <c r="AP294" s="85"/>
      <c r="AQ294" s="85"/>
      <c r="AR294" s="85"/>
      <c r="AS294" s="85"/>
      <c r="AT294" s="85"/>
      <c r="AU294" s="85"/>
    </row>
    <row r="295" spans="1:48" s="77" customFormat="1" ht="12.95" customHeight="1" x14ac:dyDescent="0.2">
      <c r="A295" s="34"/>
      <c r="B295" s="40"/>
      <c r="C295" s="34"/>
      <c r="D295" s="34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S295" s="9"/>
      <c r="T295" s="85"/>
      <c r="U295" s="85"/>
      <c r="V295" s="85"/>
      <c r="AA295" s="85"/>
      <c r="AB295" s="85"/>
      <c r="AC295" s="85"/>
      <c r="AD295" s="85"/>
      <c r="AE295" s="85"/>
      <c r="AG295" s="9"/>
      <c r="AN295" s="85"/>
      <c r="AO295" s="85"/>
      <c r="AP295" s="85"/>
      <c r="AQ295" s="85"/>
      <c r="AR295" s="85"/>
      <c r="AS295" s="85"/>
      <c r="AT295" s="85"/>
      <c r="AU295" s="85"/>
    </row>
    <row r="296" spans="1:48" s="77" customFormat="1" ht="12.95" customHeight="1" x14ac:dyDescent="0.2">
      <c r="A296" s="34"/>
      <c r="B296" s="40"/>
      <c r="C296" s="34"/>
      <c r="D296" s="34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S296" s="9"/>
      <c r="T296" s="85"/>
      <c r="U296" s="85"/>
      <c r="V296" s="85"/>
      <c r="AA296" s="85"/>
      <c r="AB296" s="85"/>
      <c r="AC296" s="85"/>
      <c r="AD296" s="85"/>
      <c r="AE296" s="85"/>
      <c r="AG296" s="9"/>
      <c r="AN296" s="85"/>
      <c r="AO296" s="85"/>
      <c r="AP296" s="85"/>
      <c r="AQ296" s="85"/>
      <c r="AR296" s="85"/>
      <c r="AS296" s="85"/>
      <c r="AT296" s="85"/>
      <c r="AU296" s="85"/>
    </row>
    <row r="297" spans="1:48" s="77" customFormat="1" ht="12.95" customHeight="1" x14ac:dyDescent="0.2">
      <c r="A297" s="34"/>
      <c r="B297" s="40"/>
      <c r="C297" s="34"/>
      <c r="D297" s="34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S297" s="9"/>
      <c r="T297" s="85"/>
      <c r="U297" s="85"/>
      <c r="V297" s="85"/>
      <c r="AA297" s="85"/>
      <c r="AB297" s="85"/>
      <c r="AC297" s="85"/>
      <c r="AD297" s="85"/>
      <c r="AE297" s="85"/>
      <c r="AG297" s="9"/>
      <c r="AN297" s="85"/>
      <c r="AO297" s="85"/>
      <c r="AP297" s="85"/>
      <c r="AQ297" s="85"/>
      <c r="AR297" s="85"/>
      <c r="AS297" s="85"/>
      <c r="AT297" s="85"/>
      <c r="AU297" s="85"/>
    </row>
    <row r="298" spans="1:48" s="77" customFormat="1" ht="12.95" customHeight="1" x14ac:dyDescent="0.2">
      <c r="A298" s="34"/>
      <c r="B298" s="40"/>
      <c r="C298" s="34"/>
      <c r="D298" s="34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S298" s="9"/>
      <c r="T298" s="85"/>
      <c r="U298" s="85"/>
      <c r="V298" s="85"/>
      <c r="AA298" s="85"/>
      <c r="AB298" s="85"/>
      <c r="AC298" s="85"/>
      <c r="AD298" s="85"/>
      <c r="AE298" s="85"/>
      <c r="AG298" s="9"/>
      <c r="AN298" s="85"/>
      <c r="AO298" s="85"/>
      <c r="AP298" s="85"/>
      <c r="AQ298" s="85"/>
      <c r="AR298" s="85"/>
      <c r="AS298" s="85"/>
      <c r="AT298" s="85"/>
      <c r="AU298" s="85"/>
    </row>
    <row r="299" spans="1:48" s="77" customFormat="1" ht="12.95" customHeight="1" x14ac:dyDescent="0.2">
      <c r="A299" s="34"/>
      <c r="B299" s="40"/>
      <c r="C299" s="34"/>
      <c r="D299" s="34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S299" s="9"/>
      <c r="T299" s="85"/>
      <c r="U299" s="85"/>
      <c r="V299" s="85"/>
      <c r="AA299" s="85"/>
      <c r="AB299" s="85"/>
      <c r="AC299" s="85"/>
      <c r="AD299" s="85"/>
      <c r="AE299" s="85"/>
      <c r="AG299" s="9"/>
      <c r="AN299" s="85"/>
      <c r="AO299" s="85"/>
      <c r="AP299" s="85"/>
      <c r="AQ299" s="85"/>
      <c r="AR299" s="85"/>
      <c r="AS299" s="85"/>
      <c r="AT299" s="85"/>
      <c r="AU299" s="85"/>
    </row>
    <row r="300" spans="1:48" s="77" customFormat="1" ht="12.95" customHeight="1" x14ac:dyDescent="0.2">
      <c r="A300" s="34"/>
      <c r="B300" s="40"/>
      <c r="C300" s="34"/>
      <c r="D300" s="34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S300" s="9"/>
      <c r="T300" s="85"/>
      <c r="U300" s="85"/>
      <c r="V300" s="85"/>
      <c r="AA300" s="85"/>
      <c r="AB300" s="85"/>
      <c r="AC300" s="85"/>
      <c r="AD300" s="85"/>
      <c r="AE300" s="85"/>
      <c r="AG300" s="9"/>
      <c r="AN300" s="85"/>
      <c r="AO300" s="85"/>
      <c r="AP300" s="85"/>
      <c r="AQ300" s="85"/>
      <c r="AR300" s="85"/>
      <c r="AS300" s="85"/>
      <c r="AT300" s="85"/>
      <c r="AU300" s="85"/>
      <c r="AV300" s="85"/>
    </row>
    <row r="301" spans="1:48" s="77" customFormat="1" ht="12.95" customHeight="1" x14ac:dyDescent="0.2">
      <c r="A301" s="34"/>
      <c r="B301" s="40"/>
      <c r="C301" s="34"/>
      <c r="D301" s="34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S301" s="9"/>
      <c r="T301" s="85"/>
      <c r="U301" s="85"/>
      <c r="V301" s="85"/>
      <c r="AA301" s="85"/>
      <c r="AB301" s="85"/>
      <c r="AC301" s="85"/>
      <c r="AD301" s="85"/>
      <c r="AE301" s="85"/>
      <c r="AG301" s="9"/>
      <c r="AN301" s="85"/>
      <c r="AO301" s="85"/>
      <c r="AP301" s="85"/>
      <c r="AQ301" s="85"/>
      <c r="AR301" s="85"/>
      <c r="AS301" s="85"/>
      <c r="AT301" s="85"/>
      <c r="AU301" s="85"/>
      <c r="AV301" s="85"/>
    </row>
    <row r="302" spans="1:48" s="77" customFormat="1" ht="12.95" customHeight="1" x14ac:dyDescent="0.2">
      <c r="A302" s="34"/>
      <c r="B302" s="40"/>
      <c r="C302" s="34"/>
      <c r="D302" s="34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S302" s="9"/>
      <c r="T302" s="85"/>
      <c r="U302" s="85"/>
      <c r="V302" s="85"/>
      <c r="AA302" s="85"/>
      <c r="AB302" s="85"/>
      <c r="AC302" s="85"/>
      <c r="AD302" s="85"/>
      <c r="AE302" s="85"/>
      <c r="AG302" s="9"/>
      <c r="AN302" s="85"/>
      <c r="AO302" s="85"/>
      <c r="AP302" s="85"/>
      <c r="AQ302" s="85"/>
      <c r="AR302" s="85"/>
      <c r="AS302" s="85"/>
      <c r="AT302" s="85"/>
      <c r="AU302" s="85"/>
      <c r="AV302" s="85"/>
    </row>
    <row r="303" spans="1:48" s="77" customFormat="1" ht="12.95" customHeight="1" x14ac:dyDescent="0.2">
      <c r="A303" s="34"/>
      <c r="B303" s="40"/>
      <c r="C303" s="34"/>
      <c r="D303" s="34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S303" s="9"/>
      <c r="T303" s="85"/>
      <c r="U303" s="85"/>
      <c r="V303" s="85"/>
      <c r="AA303" s="85"/>
      <c r="AB303" s="85"/>
      <c r="AC303" s="85"/>
      <c r="AD303" s="85"/>
      <c r="AE303" s="85"/>
      <c r="AG303" s="9"/>
      <c r="AN303" s="85"/>
      <c r="AO303" s="85"/>
      <c r="AP303" s="85"/>
      <c r="AQ303" s="85"/>
      <c r="AR303" s="85"/>
      <c r="AS303" s="85"/>
      <c r="AT303" s="85"/>
      <c r="AU303" s="85"/>
    </row>
    <row r="304" spans="1:48" s="77" customFormat="1" ht="12.95" customHeight="1" x14ac:dyDescent="0.2">
      <c r="A304" s="34"/>
      <c r="B304" s="40"/>
      <c r="C304" s="34"/>
      <c r="D304" s="34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S304" s="9"/>
      <c r="T304" s="85"/>
      <c r="U304" s="85"/>
      <c r="V304" s="85"/>
      <c r="AA304" s="85"/>
      <c r="AB304" s="85"/>
      <c r="AC304" s="85"/>
      <c r="AD304" s="85"/>
      <c r="AE304" s="85"/>
      <c r="AG304" s="9"/>
      <c r="AN304" s="85"/>
      <c r="AO304" s="85"/>
      <c r="AP304" s="85"/>
      <c r="AQ304" s="85"/>
      <c r="AR304" s="85"/>
      <c r="AS304" s="85"/>
      <c r="AT304" s="85"/>
      <c r="AU304" s="85"/>
    </row>
    <row r="305" spans="1:48" s="77" customFormat="1" ht="12.95" customHeight="1" x14ac:dyDescent="0.2">
      <c r="A305" s="34"/>
      <c r="B305" s="40"/>
      <c r="C305" s="34"/>
      <c r="D305" s="34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S305" s="9"/>
      <c r="T305" s="85"/>
      <c r="U305" s="85"/>
      <c r="V305" s="85"/>
      <c r="AA305" s="85"/>
      <c r="AB305" s="85"/>
      <c r="AC305" s="85"/>
      <c r="AD305" s="85"/>
      <c r="AE305" s="85"/>
      <c r="AG305" s="9"/>
      <c r="AN305" s="85"/>
      <c r="AO305" s="85"/>
      <c r="AP305" s="85"/>
      <c r="AQ305" s="85"/>
      <c r="AR305" s="85"/>
      <c r="AS305" s="85"/>
      <c r="AT305" s="85"/>
      <c r="AU305" s="85"/>
    </row>
    <row r="306" spans="1:48" s="77" customFormat="1" ht="12.95" customHeight="1" x14ac:dyDescent="0.2">
      <c r="A306" s="34"/>
      <c r="B306" s="40"/>
      <c r="C306" s="34"/>
      <c r="D306" s="34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S306" s="9"/>
      <c r="T306" s="85"/>
      <c r="U306" s="85"/>
      <c r="V306" s="85"/>
      <c r="AA306" s="85"/>
      <c r="AB306" s="85"/>
      <c r="AC306" s="85"/>
      <c r="AD306" s="85"/>
      <c r="AE306" s="85"/>
      <c r="AG306" s="9"/>
      <c r="AN306" s="85"/>
      <c r="AO306" s="85"/>
      <c r="AP306" s="85"/>
      <c r="AQ306" s="85"/>
      <c r="AR306" s="85"/>
      <c r="AS306" s="85"/>
      <c r="AT306" s="85"/>
      <c r="AU306" s="85"/>
    </row>
    <row r="307" spans="1:48" s="77" customFormat="1" ht="12.95" customHeight="1" x14ac:dyDescent="0.2">
      <c r="A307" s="34"/>
      <c r="B307" s="40"/>
      <c r="C307" s="34"/>
      <c r="D307" s="34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S307" s="9"/>
      <c r="T307" s="85"/>
      <c r="U307" s="85"/>
      <c r="V307" s="85"/>
      <c r="AA307" s="85"/>
      <c r="AB307" s="85"/>
      <c r="AC307" s="85"/>
      <c r="AD307" s="85"/>
      <c r="AE307" s="85"/>
      <c r="AG307" s="9"/>
      <c r="AN307" s="85"/>
      <c r="AO307" s="85"/>
      <c r="AP307" s="85"/>
      <c r="AQ307" s="85"/>
      <c r="AR307" s="85"/>
      <c r="AS307" s="85"/>
      <c r="AT307" s="85"/>
      <c r="AU307" s="85"/>
    </row>
    <row r="308" spans="1:48" s="77" customFormat="1" ht="12.95" customHeight="1" x14ac:dyDescent="0.2">
      <c r="A308" s="34"/>
      <c r="B308" s="40"/>
      <c r="C308" s="34"/>
      <c r="D308" s="34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S308" s="9"/>
      <c r="T308" s="85"/>
      <c r="U308" s="85"/>
      <c r="V308" s="85"/>
      <c r="AA308" s="85"/>
      <c r="AB308" s="85"/>
      <c r="AC308" s="85"/>
      <c r="AD308" s="85"/>
      <c r="AE308" s="85"/>
      <c r="AG308" s="9"/>
      <c r="AN308" s="85"/>
      <c r="AO308" s="85"/>
      <c r="AP308" s="85"/>
      <c r="AQ308" s="85"/>
      <c r="AR308" s="85"/>
      <c r="AS308" s="85"/>
      <c r="AT308" s="85"/>
      <c r="AU308" s="85"/>
    </row>
    <row r="309" spans="1:48" s="77" customFormat="1" ht="12.95" customHeight="1" x14ac:dyDescent="0.2">
      <c r="A309" s="34"/>
      <c r="B309" s="40"/>
      <c r="C309" s="34"/>
      <c r="D309" s="34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S309" s="9"/>
      <c r="T309" s="85"/>
      <c r="U309" s="85"/>
      <c r="V309" s="85"/>
      <c r="AA309" s="85"/>
      <c r="AB309" s="85"/>
      <c r="AC309" s="85"/>
      <c r="AD309" s="85"/>
      <c r="AE309" s="85"/>
      <c r="AG309" s="9"/>
      <c r="AN309" s="85"/>
      <c r="AO309" s="85"/>
      <c r="AP309" s="85"/>
      <c r="AQ309" s="85"/>
      <c r="AR309" s="85"/>
      <c r="AS309" s="85"/>
      <c r="AT309" s="85"/>
      <c r="AU309" s="85"/>
    </row>
    <row r="310" spans="1:48" s="77" customFormat="1" ht="12.95" customHeight="1" x14ac:dyDescent="0.2">
      <c r="A310" s="34"/>
      <c r="B310" s="40"/>
      <c r="C310" s="34"/>
      <c r="D310" s="34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S310" s="9"/>
      <c r="T310" s="85"/>
      <c r="U310" s="85"/>
      <c r="V310" s="85"/>
      <c r="AA310" s="85"/>
      <c r="AB310" s="85"/>
      <c r="AC310" s="85"/>
      <c r="AD310" s="85"/>
      <c r="AE310" s="85"/>
      <c r="AG310" s="9"/>
      <c r="AN310" s="85"/>
      <c r="AO310" s="85"/>
      <c r="AP310" s="85"/>
      <c r="AQ310" s="85"/>
      <c r="AR310" s="85"/>
      <c r="AS310" s="85"/>
      <c r="AT310" s="85"/>
      <c r="AU310" s="85"/>
    </row>
    <row r="311" spans="1:48" s="77" customFormat="1" ht="12.95" customHeight="1" x14ac:dyDescent="0.2">
      <c r="A311" s="34"/>
      <c r="B311" s="40"/>
      <c r="C311" s="34"/>
      <c r="D311" s="34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S311" s="9"/>
      <c r="T311" s="85"/>
      <c r="U311" s="85"/>
      <c r="V311" s="85"/>
      <c r="AA311" s="85"/>
      <c r="AB311" s="85"/>
      <c r="AC311" s="85"/>
      <c r="AD311" s="85"/>
      <c r="AE311" s="85"/>
      <c r="AG311" s="9"/>
      <c r="AN311" s="85"/>
      <c r="AO311" s="85"/>
      <c r="AP311" s="85"/>
      <c r="AQ311" s="85"/>
      <c r="AR311" s="85"/>
      <c r="AS311" s="85"/>
      <c r="AT311" s="85"/>
      <c r="AU311" s="85"/>
    </row>
    <row r="312" spans="1:48" s="77" customFormat="1" ht="12.95" customHeight="1" x14ac:dyDescent="0.2">
      <c r="A312" s="34"/>
      <c r="B312" s="40"/>
      <c r="C312" s="34"/>
      <c r="D312" s="34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S312" s="9"/>
      <c r="T312" s="85"/>
      <c r="U312" s="85"/>
      <c r="V312" s="85"/>
      <c r="AA312" s="85"/>
      <c r="AB312" s="85"/>
      <c r="AC312" s="85"/>
      <c r="AD312" s="85"/>
      <c r="AE312" s="85"/>
      <c r="AG312" s="9"/>
      <c r="AN312" s="85"/>
      <c r="AO312" s="85"/>
      <c r="AP312" s="85"/>
      <c r="AQ312" s="85"/>
      <c r="AR312" s="85"/>
      <c r="AS312" s="85"/>
      <c r="AT312" s="85"/>
      <c r="AU312" s="85"/>
    </row>
    <row r="313" spans="1:48" s="77" customFormat="1" ht="12.95" customHeight="1" x14ac:dyDescent="0.2">
      <c r="A313" s="34"/>
      <c r="B313" s="40"/>
      <c r="C313" s="34"/>
      <c r="D313" s="34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S313" s="9"/>
      <c r="T313" s="85"/>
      <c r="U313" s="85"/>
      <c r="V313" s="85"/>
      <c r="AA313" s="85"/>
      <c r="AB313" s="85"/>
      <c r="AC313" s="85"/>
      <c r="AD313" s="85"/>
      <c r="AE313" s="85"/>
      <c r="AG313" s="9"/>
      <c r="AN313" s="85"/>
      <c r="AO313" s="85"/>
      <c r="AP313" s="85"/>
      <c r="AQ313" s="85"/>
      <c r="AR313" s="85"/>
      <c r="AS313" s="85"/>
      <c r="AT313" s="85"/>
      <c r="AU313" s="85"/>
    </row>
    <row r="314" spans="1:48" s="77" customFormat="1" ht="12.95" customHeight="1" x14ac:dyDescent="0.2">
      <c r="A314" s="34"/>
      <c r="B314" s="40"/>
      <c r="C314" s="34"/>
      <c r="D314" s="34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S314" s="9"/>
      <c r="T314" s="85"/>
      <c r="U314" s="85"/>
      <c r="V314" s="85"/>
      <c r="AA314" s="85"/>
      <c r="AB314" s="85"/>
      <c r="AC314" s="85"/>
      <c r="AD314" s="85"/>
      <c r="AE314" s="85"/>
      <c r="AG314" s="9"/>
      <c r="AN314" s="85"/>
      <c r="AO314" s="85"/>
      <c r="AP314" s="85"/>
      <c r="AQ314" s="85"/>
      <c r="AR314" s="85"/>
      <c r="AS314" s="85"/>
      <c r="AT314" s="85"/>
      <c r="AU314" s="85"/>
    </row>
    <row r="315" spans="1:48" s="77" customFormat="1" ht="12.95" customHeight="1" x14ac:dyDescent="0.2">
      <c r="A315" s="34"/>
      <c r="B315" s="40"/>
      <c r="C315" s="34"/>
      <c r="D315" s="34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S315" s="9"/>
      <c r="T315" s="85"/>
      <c r="U315" s="85"/>
      <c r="V315" s="85"/>
      <c r="AA315" s="85"/>
      <c r="AB315" s="85"/>
      <c r="AC315" s="85"/>
      <c r="AD315" s="85"/>
      <c r="AE315" s="85"/>
      <c r="AG315" s="9"/>
      <c r="AN315" s="85"/>
      <c r="AO315" s="85"/>
      <c r="AP315" s="85"/>
      <c r="AQ315" s="85"/>
      <c r="AR315" s="85"/>
      <c r="AS315" s="85"/>
      <c r="AT315" s="85"/>
      <c r="AU315" s="85"/>
    </row>
    <row r="316" spans="1:48" s="77" customFormat="1" ht="12.95" customHeight="1" x14ac:dyDescent="0.2">
      <c r="A316" s="34"/>
      <c r="B316" s="40"/>
      <c r="C316" s="34"/>
      <c r="D316" s="34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S316" s="9"/>
      <c r="T316" s="85"/>
      <c r="U316" s="85"/>
      <c r="V316" s="85"/>
      <c r="AA316" s="85"/>
      <c r="AB316" s="85"/>
      <c r="AC316" s="85"/>
      <c r="AD316" s="85"/>
      <c r="AE316" s="85"/>
      <c r="AG316" s="9"/>
      <c r="AN316" s="85"/>
      <c r="AO316" s="85"/>
      <c r="AP316" s="85"/>
      <c r="AQ316" s="85"/>
      <c r="AR316" s="85"/>
      <c r="AS316" s="85"/>
      <c r="AT316" s="85"/>
      <c r="AU316" s="85"/>
    </row>
    <row r="317" spans="1:48" s="77" customFormat="1" ht="12.95" customHeight="1" x14ac:dyDescent="0.2">
      <c r="A317" s="34"/>
      <c r="B317" s="40"/>
      <c r="C317" s="34"/>
      <c r="D317" s="34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S317" s="9"/>
      <c r="T317" s="85"/>
      <c r="U317" s="85"/>
      <c r="V317" s="85"/>
      <c r="AA317" s="85"/>
      <c r="AB317" s="85"/>
      <c r="AC317" s="85"/>
      <c r="AD317" s="85"/>
      <c r="AE317" s="85"/>
      <c r="AG317" s="9"/>
      <c r="AN317" s="85"/>
      <c r="AO317" s="85"/>
      <c r="AP317" s="85"/>
      <c r="AQ317" s="85"/>
      <c r="AR317" s="85"/>
      <c r="AS317" s="85"/>
      <c r="AT317" s="85"/>
      <c r="AU317" s="85"/>
    </row>
    <row r="318" spans="1:48" s="77" customFormat="1" ht="12.95" customHeight="1" x14ac:dyDescent="0.2">
      <c r="A318" s="34"/>
      <c r="B318" s="40"/>
      <c r="C318" s="34"/>
      <c r="D318" s="34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S318" s="9"/>
      <c r="T318" s="85"/>
      <c r="U318" s="85"/>
      <c r="V318" s="85"/>
      <c r="AA318" s="85"/>
      <c r="AB318" s="85"/>
      <c r="AC318" s="85"/>
      <c r="AD318" s="85"/>
      <c r="AE318" s="85"/>
      <c r="AG318" s="9"/>
      <c r="AN318" s="85"/>
      <c r="AO318" s="85"/>
      <c r="AP318" s="85"/>
      <c r="AQ318" s="85"/>
      <c r="AR318" s="85"/>
      <c r="AS318" s="85"/>
      <c r="AT318" s="85"/>
      <c r="AU318" s="85"/>
      <c r="AV318" s="85"/>
    </row>
    <row r="319" spans="1:48" s="77" customFormat="1" ht="12.95" customHeight="1" x14ac:dyDescent="0.2">
      <c r="A319" s="34"/>
      <c r="B319" s="40"/>
      <c r="C319" s="34"/>
      <c r="D319" s="34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S319" s="9"/>
      <c r="T319" s="85"/>
      <c r="U319" s="85"/>
      <c r="V319" s="85"/>
      <c r="AA319" s="85"/>
      <c r="AB319" s="85"/>
      <c r="AC319" s="85"/>
      <c r="AD319" s="85"/>
      <c r="AE319" s="85"/>
      <c r="AG319" s="9"/>
      <c r="AN319" s="85"/>
      <c r="AO319" s="85"/>
      <c r="AP319" s="85"/>
      <c r="AQ319" s="85"/>
      <c r="AR319" s="85"/>
      <c r="AS319" s="85"/>
      <c r="AT319" s="85"/>
      <c r="AU319" s="85"/>
    </row>
    <row r="320" spans="1:48" s="77" customFormat="1" ht="12.95" customHeight="1" x14ac:dyDescent="0.2">
      <c r="A320" s="34"/>
      <c r="B320" s="40"/>
      <c r="C320" s="34"/>
      <c r="D320" s="34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S320" s="9"/>
      <c r="T320" s="85"/>
      <c r="U320" s="85"/>
      <c r="V320" s="85"/>
      <c r="AA320" s="85"/>
      <c r="AB320" s="85"/>
      <c r="AC320" s="85"/>
      <c r="AD320" s="85"/>
      <c r="AE320" s="85"/>
      <c r="AG320" s="9"/>
      <c r="AN320" s="85"/>
      <c r="AO320" s="85"/>
      <c r="AP320" s="85"/>
      <c r="AQ320" s="85"/>
      <c r="AR320" s="85"/>
      <c r="AS320" s="85"/>
      <c r="AT320" s="85"/>
      <c r="AU320" s="85"/>
    </row>
    <row r="321" spans="1:48" s="77" customFormat="1" ht="12.95" customHeight="1" x14ac:dyDescent="0.2">
      <c r="A321" s="34"/>
      <c r="B321" s="40"/>
      <c r="C321" s="34"/>
      <c r="D321" s="34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S321" s="9"/>
      <c r="T321" s="85"/>
      <c r="U321" s="85"/>
      <c r="V321" s="85"/>
      <c r="AA321" s="85"/>
      <c r="AB321" s="85"/>
      <c r="AC321" s="85"/>
      <c r="AD321" s="85"/>
      <c r="AE321" s="85"/>
      <c r="AG321" s="9"/>
      <c r="AN321" s="85"/>
      <c r="AO321" s="85"/>
      <c r="AP321" s="85"/>
      <c r="AQ321" s="85"/>
      <c r="AR321" s="85"/>
      <c r="AS321" s="85"/>
      <c r="AT321" s="85"/>
      <c r="AU321" s="85"/>
    </row>
    <row r="322" spans="1:48" s="77" customFormat="1" ht="12.95" customHeight="1" x14ac:dyDescent="0.2">
      <c r="A322" s="34"/>
      <c r="B322" s="40"/>
      <c r="C322" s="34"/>
      <c r="D322" s="34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S322" s="9"/>
      <c r="T322" s="85"/>
      <c r="U322" s="85"/>
      <c r="V322" s="85"/>
      <c r="AA322" s="85"/>
      <c r="AB322" s="85"/>
      <c r="AC322" s="85"/>
      <c r="AD322" s="85"/>
      <c r="AE322" s="85"/>
      <c r="AG322" s="9"/>
      <c r="AN322" s="85"/>
      <c r="AO322" s="85"/>
      <c r="AP322" s="85"/>
      <c r="AQ322" s="85"/>
      <c r="AR322" s="85"/>
      <c r="AS322" s="85"/>
      <c r="AT322" s="85"/>
      <c r="AU322" s="85"/>
    </row>
    <row r="323" spans="1:48" s="77" customFormat="1" ht="12.95" customHeight="1" x14ac:dyDescent="0.2">
      <c r="A323" s="34"/>
      <c r="B323" s="40"/>
      <c r="C323" s="34"/>
      <c r="D323" s="34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S323" s="9"/>
      <c r="T323" s="85"/>
      <c r="U323" s="85"/>
      <c r="V323" s="85"/>
      <c r="AA323" s="85"/>
      <c r="AB323" s="85"/>
      <c r="AC323" s="85"/>
      <c r="AD323" s="85"/>
      <c r="AE323" s="85"/>
      <c r="AG323" s="9"/>
      <c r="AN323" s="85"/>
      <c r="AO323" s="85"/>
      <c r="AP323" s="85"/>
      <c r="AQ323" s="85"/>
      <c r="AR323" s="85"/>
      <c r="AS323" s="85"/>
      <c r="AT323" s="85"/>
      <c r="AU323" s="85"/>
    </row>
    <row r="324" spans="1:48" s="77" customFormat="1" ht="12.95" customHeight="1" x14ac:dyDescent="0.2">
      <c r="A324" s="34"/>
      <c r="B324" s="40"/>
      <c r="C324" s="34"/>
      <c r="D324" s="34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S324" s="9"/>
      <c r="T324" s="85"/>
      <c r="U324" s="85"/>
      <c r="V324" s="85"/>
      <c r="AA324" s="85"/>
      <c r="AB324" s="85"/>
      <c r="AC324" s="85"/>
      <c r="AD324" s="85"/>
      <c r="AE324" s="85"/>
      <c r="AG324" s="9"/>
      <c r="AN324" s="85"/>
      <c r="AO324" s="85"/>
      <c r="AP324" s="85"/>
      <c r="AQ324" s="85"/>
      <c r="AR324" s="85"/>
      <c r="AS324" s="85"/>
      <c r="AT324" s="85"/>
      <c r="AU324" s="85"/>
    </row>
    <row r="325" spans="1:48" s="77" customFormat="1" ht="12.95" customHeight="1" x14ac:dyDescent="0.2">
      <c r="A325" s="34"/>
      <c r="B325" s="40"/>
      <c r="C325" s="34"/>
      <c r="D325" s="34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S325" s="9"/>
      <c r="T325" s="85"/>
      <c r="U325" s="85"/>
      <c r="V325" s="85"/>
      <c r="AA325" s="85"/>
      <c r="AB325" s="85"/>
      <c r="AC325" s="85"/>
      <c r="AD325" s="85"/>
      <c r="AE325" s="85"/>
      <c r="AG325" s="9"/>
      <c r="AN325" s="85"/>
      <c r="AO325" s="85"/>
      <c r="AP325" s="85"/>
      <c r="AQ325" s="85"/>
      <c r="AR325" s="85"/>
      <c r="AS325" s="85"/>
      <c r="AT325" s="85"/>
      <c r="AU325" s="85"/>
    </row>
    <row r="326" spans="1:48" s="77" customFormat="1" ht="12.95" customHeight="1" x14ac:dyDescent="0.2">
      <c r="A326" s="34"/>
      <c r="B326" s="40"/>
      <c r="C326" s="34"/>
      <c r="D326" s="34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S326" s="9"/>
      <c r="T326" s="85"/>
      <c r="U326" s="85"/>
      <c r="V326" s="85"/>
      <c r="AA326" s="85"/>
      <c r="AB326" s="85"/>
      <c r="AC326" s="85"/>
      <c r="AD326" s="85"/>
      <c r="AE326" s="85"/>
      <c r="AG326" s="9"/>
      <c r="AN326" s="85"/>
      <c r="AO326" s="85"/>
      <c r="AP326" s="85"/>
      <c r="AQ326" s="85"/>
      <c r="AR326" s="85"/>
      <c r="AS326" s="85"/>
      <c r="AT326" s="85"/>
      <c r="AU326" s="85"/>
    </row>
    <row r="327" spans="1:48" s="77" customFormat="1" ht="12.95" customHeight="1" x14ac:dyDescent="0.2">
      <c r="A327" s="34"/>
      <c r="B327" s="40"/>
      <c r="C327" s="34"/>
      <c r="D327" s="34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S327" s="9"/>
      <c r="T327" s="85"/>
      <c r="U327" s="85"/>
      <c r="V327" s="85"/>
      <c r="AA327" s="85"/>
      <c r="AB327" s="85"/>
      <c r="AC327" s="85"/>
      <c r="AD327" s="85"/>
      <c r="AE327" s="85"/>
      <c r="AG327" s="9"/>
      <c r="AN327" s="85"/>
      <c r="AO327" s="85"/>
      <c r="AP327" s="85"/>
      <c r="AQ327" s="85"/>
      <c r="AR327" s="85"/>
      <c r="AS327" s="85"/>
      <c r="AT327" s="85"/>
      <c r="AU327" s="85"/>
    </row>
    <row r="328" spans="1:48" s="77" customFormat="1" ht="12.95" customHeight="1" x14ac:dyDescent="0.2">
      <c r="A328" s="34"/>
      <c r="B328" s="40"/>
      <c r="C328" s="34"/>
      <c r="D328" s="34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S328" s="9"/>
      <c r="T328" s="85"/>
      <c r="U328" s="85"/>
      <c r="V328" s="85"/>
      <c r="AA328" s="85"/>
      <c r="AB328" s="85"/>
      <c r="AC328" s="85"/>
      <c r="AD328" s="85"/>
      <c r="AE328" s="85"/>
      <c r="AG328" s="9"/>
      <c r="AN328" s="85"/>
      <c r="AO328" s="85"/>
      <c r="AP328" s="85"/>
      <c r="AQ328" s="85"/>
      <c r="AR328" s="85"/>
      <c r="AS328" s="85"/>
      <c r="AT328" s="85"/>
      <c r="AU328" s="85"/>
    </row>
    <row r="329" spans="1:48" s="77" customFormat="1" ht="12.95" customHeight="1" x14ac:dyDescent="0.2">
      <c r="A329" s="34"/>
      <c r="B329" s="40"/>
      <c r="C329" s="34"/>
      <c r="D329" s="34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S329" s="9"/>
      <c r="T329" s="85"/>
      <c r="U329" s="85"/>
      <c r="V329" s="85"/>
      <c r="AA329" s="85"/>
      <c r="AB329" s="85"/>
      <c r="AC329" s="85"/>
      <c r="AD329" s="85"/>
      <c r="AE329" s="85"/>
      <c r="AG329" s="9"/>
      <c r="AN329" s="85"/>
      <c r="AO329" s="85"/>
      <c r="AP329" s="85"/>
      <c r="AQ329" s="85"/>
      <c r="AR329" s="85"/>
      <c r="AS329" s="85"/>
      <c r="AT329" s="85"/>
      <c r="AU329" s="85"/>
    </row>
    <row r="330" spans="1:48" s="77" customFormat="1" ht="12.95" customHeight="1" x14ac:dyDescent="0.2">
      <c r="A330" s="34"/>
      <c r="B330" s="40"/>
      <c r="C330" s="34"/>
      <c r="D330" s="34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S330" s="9"/>
      <c r="T330" s="85"/>
      <c r="U330" s="85"/>
      <c r="V330" s="85"/>
      <c r="AA330" s="85"/>
      <c r="AB330" s="85"/>
      <c r="AC330" s="85"/>
      <c r="AD330" s="85"/>
      <c r="AE330" s="85"/>
      <c r="AG330" s="9"/>
      <c r="AN330" s="85"/>
      <c r="AO330" s="85"/>
      <c r="AP330" s="85"/>
      <c r="AQ330" s="85"/>
      <c r="AR330" s="85"/>
      <c r="AS330" s="85"/>
      <c r="AT330" s="85"/>
      <c r="AU330" s="85"/>
    </row>
    <row r="331" spans="1:48" s="77" customFormat="1" ht="12.95" customHeight="1" x14ac:dyDescent="0.2">
      <c r="A331" s="34"/>
      <c r="B331" s="40"/>
      <c r="C331" s="34"/>
      <c r="D331" s="34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S331" s="9"/>
      <c r="T331" s="85"/>
      <c r="U331" s="85"/>
      <c r="V331" s="85"/>
      <c r="AA331" s="85"/>
      <c r="AB331" s="85"/>
      <c r="AC331" s="85"/>
      <c r="AD331" s="85"/>
      <c r="AE331" s="85"/>
      <c r="AG331" s="9"/>
      <c r="AN331" s="85"/>
      <c r="AO331" s="85"/>
      <c r="AP331" s="85"/>
      <c r="AQ331" s="85"/>
      <c r="AR331" s="85"/>
      <c r="AS331" s="85"/>
      <c r="AT331" s="85"/>
      <c r="AU331" s="85"/>
    </row>
    <row r="332" spans="1:48" s="77" customFormat="1" ht="12.95" customHeight="1" x14ac:dyDescent="0.2">
      <c r="A332" s="34"/>
      <c r="B332" s="40"/>
      <c r="C332" s="34"/>
      <c r="D332" s="34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S332" s="9"/>
      <c r="T332" s="85"/>
      <c r="U332" s="85"/>
      <c r="V332" s="85"/>
      <c r="AA332" s="85"/>
      <c r="AB332" s="85"/>
      <c r="AC332" s="85"/>
      <c r="AD332" s="85"/>
      <c r="AE332" s="85"/>
      <c r="AG332" s="9"/>
      <c r="AN332" s="85"/>
      <c r="AO332" s="85"/>
      <c r="AP332" s="85"/>
      <c r="AQ332" s="85"/>
      <c r="AR332" s="85"/>
      <c r="AS332" s="85"/>
      <c r="AT332" s="85"/>
      <c r="AU332" s="85"/>
      <c r="AV332" s="85"/>
    </row>
    <row r="333" spans="1:48" s="77" customFormat="1" ht="12.95" customHeight="1" x14ac:dyDescent="0.2">
      <c r="A333" s="34"/>
      <c r="B333" s="40"/>
      <c r="C333" s="34"/>
      <c r="D333" s="34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S333" s="9"/>
      <c r="T333" s="85"/>
      <c r="U333" s="85"/>
      <c r="V333" s="85"/>
      <c r="AA333" s="85"/>
      <c r="AB333" s="85"/>
      <c r="AC333" s="85"/>
      <c r="AD333" s="85"/>
      <c r="AE333" s="85"/>
      <c r="AG333" s="9"/>
      <c r="AN333" s="85"/>
      <c r="AO333" s="85"/>
      <c r="AP333" s="85"/>
      <c r="AQ333" s="85"/>
      <c r="AR333" s="85"/>
      <c r="AS333" s="85"/>
      <c r="AT333" s="85"/>
      <c r="AU333" s="85"/>
    </row>
    <row r="334" spans="1:48" s="77" customFormat="1" ht="12.95" customHeight="1" x14ac:dyDescent="0.2">
      <c r="A334" s="34"/>
      <c r="B334" s="40"/>
      <c r="C334" s="34"/>
      <c r="D334" s="34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S334" s="9"/>
      <c r="T334" s="85"/>
      <c r="U334" s="85"/>
      <c r="V334" s="85"/>
      <c r="AA334" s="85"/>
      <c r="AB334" s="85"/>
      <c r="AC334" s="85"/>
      <c r="AD334" s="85"/>
      <c r="AE334" s="85"/>
      <c r="AG334" s="9"/>
      <c r="AN334" s="85"/>
      <c r="AO334" s="85"/>
      <c r="AP334" s="85"/>
      <c r="AQ334" s="85"/>
      <c r="AR334" s="85"/>
      <c r="AS334" s="85"/>
      <c r="AT334" s="85"/>
      <c r="AU334" s="85"/>
    </row>
    <row r="335" spans="1:48" s="77" customFormat="1" ht="12.95" customHeight="1" x14ac:dyDescent="0.2">
      <c r="A335" s="34"/>
      <c r="B335" s="40"/>
      <c r="C335" s="34"/>
      <c r="D335" s="34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S335" s="9"/>
      <c r="T335" s="85"/>
      <c r="U335" s="85"/>
      <c r="V335" s="85"/>
      <c r="AA335" s="85"/>
      <c r="AB335" s="85"/>
      <c r="AC335" s="85"/>
      <c r="AD335" s="85"/>
      <c r="AE335" s="85"/>
      <c r="AG335" s="9"/>
      <c r="AN335" s="85"/>
      <c r="AO335" s="85"/>
      <c r="AP335" s="85"/>
      <c r="AQ335" s="85"/>
      <c r="AR335" s="85"/>
      <c r="AS335" s="85"/>
      <c r="AT335" s="85"/>
      <c r="AU335" s="85"/>
    </row>
    <row r="336" spans="1:48" s="77" customFormat="1" ht="12.95" customHeight="1" x14ac:dyDescent="0.2">
      <c r="A336" s="34"/>
      <c r="B336" s="40"/>
      <c r="C336" s="34"/>
      <c r="D336" s="34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S336" s="9"/>
      <c r="T336" s="85"/>
      <c r="U336" s="85"/>
      <c r="V336" s="85"/>
      <c r="AA336" s="85"/>
      <c r="AB336" s="85"/>
      <c r="AC336" s="85"/>
      <c r="AD336" s="85"/>
      <c r="AE336" s="85"/>
      <c r="AG336" s="9"/>
      <c r="AN336" s="85"/>
      <c r="AO336" s="85"/>
      <c r="AP336" s="85"/>
      <c r="AQ336" s="85"/>
      <c r="AR336" s="85"/>
      <c r="AS336" s="85"/>
      <c r="AT336" s="85"/>
      <c r="AU336" s="85"/>
    </row>
    <row r="337" spans="1:48" s="77" customFormat="1" ht="12.95" customHeight="1" x14ac:dyDescent="0.2">
      <c r="A337" s="34"/>
      <c r="B337" s="40"/>
      <c r="C337" s="34"/>
      <c r="D337" s="34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S337" s="9"/>
      <c r="T337" s="85"/>
      <c r="U337" s="85"/>
      <c r="V337" s="85"/>
      <c r="AA337" s="85"/>
      <c r="AB337" s="85"/>
      <c r="AC337" s="85"/>
      <c r="AD337" s="85"/>
      <c r="AE337" s="85"/>
      <c r="AG337" s="9"/>
      <c r="AN337" s="85"/>
      <c r="AO337" s="85"/>
      <c r="AP337" s="85"/>
      <c r="AQ337" s="85"/>
      <c r="AR337" s="85"/>
      <c r="AS337" s="85"/>
      <c r="AT337" s="85"/>
      <c r="AU337" s="85"/>
    </row>
    <row r="338" spans="1:48" s="77" customFormat="1" ht="12.95" customHeight="1" x14ac:dyDescent="0.2">
      <c r="A338" s="34"/>
      <c r="B338" s="40"/>
      <c r="C338" s="34"/>
      <c r="D338" s="34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S338" s="9"/>
      <c r="T338" s="85"/>
      <c r="U338" s="85"/>
      <c r="V338" s="85"/>
      <c r="AA338" s="85"/>
      <c r="AB338" s="85"/>
      <c r="AC338" s="85"/>
      <c r="AD338" s="85"/>
      <c r="AE338" s="85"/>
      <c r="AG338" s="9"/>
      <c r="AN338" s="85"/>
      <c r="AO338" s="85"/>
      <c r="AP338" s="85"/>
      <c r="AQ338" s="85"/>
      <c r="AR338" s="85"/>
      <c r="AS338" s="85"/>
      <c r="AT338" s="85"/>
      <c r="AU338" s="85"/>
    </row>
    <row r="339" spans="1:48" s="77" customFormat="1" ht="12.95" customHeight="1" x14ac:dyDescent="0.2">
      <c r="A339" s="34"/>
      <c r="B339" s="40"/>
      <c r="C339" s="34"/>
      <c r="D339" s="34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S339" s="9"/>
      <c r="T339" s="85"/>
      <c r="U339" s="85"/>
      <c r="V339" s="85"/>
      <c r="AA339" s="85"/>
      <c r="AB339" s="85"/>
      <c r="AC339" s="85"/>
      <c r="AD339" s="85"/>
      <c r="AE339" s="85"/>
      <c r="AG339" s="9"/>
      <c r="AN339" s="85"/>
      <c r="AO339" s="85"/>
      <c r="AP339" s="85"/>
      <c r="AQ339" s="85"/>
      <c r="AR339" s="85"/>
      <c r="AS339" s="85"/>
      <c r="AT339" s="85"/>
      <c r="AU339" s="85"/>
    </row>
    <row r="340" spans="1:48" s="77" customFormat="1" ht="12.95" customHeight="1" x14ac:dyDescent="0.2">
      <c r="A340" s="34"/>
      <c r="B340" s="40"/>
      <c r="C340" s="34"/>
      <c r="D340" s="34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S340" s="9"/>
      <c r="T340" s="85"/>
      <c r="U340" s="85"/>
      <c r="V340" s="85"/>
      <c r="AA340" s="85"/>
      <c r="AB340" s="85"/>
      <c r="AC340" s="85"/>
      <c r="AD340" s="85"/>
      <c r="AE340" s="85"/>
      <c r="AG340" s="9"/>
      <c r="AN340" s="85"/>
      <c r="AO340" s="85"/>
      <c r="AP340" s="85"/>
      <c r="AQ340" s="85"/>
      <c r="AR340" s="85"/>
      <c r="AS340" s="85"/>
      <c r="AT340" s="85"/>
      <c r="AU340" s="85"/>
    </row>
    <row r="341" spans="1:48" s="77" customFormat="1" ht="12.95" customHeight="1" x14ac:dyDescent="0.2">
      <c r="A341" s="34"/>
      <c r="B341" s="40"/>
      <c r="C341" s="34"/>
      <c r="D341" s="34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S341" s="9"/>
      <c r="T341" s="85"/>
      <c r="U341" s="85"/>
      <c r="V341" s="85"/>
      <c r="AA341" s="85"/>
      <c r="AB341" s="85"/>
      <c r="AC341" s="85"/>
      <c r="AD341" s="85"/>
      <c r="AE341" s="85"/>
      <c r="AG341" s="9"/>
      <c r="AN341" s="85"/>
      <c r="AO341" s="85"/>
      <c r="AP341" s="85"/>
      <c r="AQ341" s="85"/>
      <c r="AR341" s="85"/>
      <c r="AS341" s="85"/>
      <c r="AT341" s="85"/>
      <c r="AU341" s="85"/>
    </row>
    <row r="342" spans="1:48" s="77" customFormat="1" ht="12.95" customHeight="1" x14ac:dyDescent="0.2">
      <c r="A342" s="34"/>
      <c r="B342" s="40"/>
      <c r="C342" s="34"/>
      <c r="D342" s="34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S342" s="9"/>
      <c r="T342" s="85"/>
      <c r="U342" s="85"/>
      <c r="V342" s="85"/>
      <c r="AA342" s="85"/>
      <c r="AB342" s="85"/>
      <c r="AC342" s="85"/>
      <c r="AD342" s="85"/>
      <c r="AE342" s="85"/>
      <c r="AG342" s="9"/>
      <c r="AN342" s="85"/>
      <c r="AO342" s="85"/>
      <c r="AP342" s="85"/>
      <c r="AQ342" s="85"/>
      <c r="AR342" s="85"/>
      <c r="AS342" s="85"/>
      <c r="AT342" s="85"/>
      <c r="AU342" s="85"/>
    </row>
    <row r="343" spans="1:48" s="77" customFormat="1" ht="12.95" customHeight="1" x14ac:dyDescent="0.2">
      <c r="A343" s="34"/>
      <c r="B343" s="40"/>
      <c r="C343" s="34"/>
      <c r="D343" s="34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S343" s="9"/>
      <c r="T343" s="85"/>
      <c r="U343" s="85"/>
      <c r="V343" s="85"/>
      <c r="AA343" s="85"/>
      <c r="AB343" s="85"/>
      <c r="AC343" s="85"/>
      <c r="AD343" s="85"/>
      <c r="AE343" s="85"/>
      <c r="AG343" s="9"/>
      <c r="AN343" s="85"/>
      <c r="AO343" s="85"/>
      <c r="AP343" s="85"/>
      <c r="AQ343" s="85"/>
      <c r="AR343" s="85"/>
      <c r="AS343" s="85"/>
      <c r="AT343" s="85"/>
      <c r="AU343" s="85"/>
    </row>
    <row r="344" spans="1:48" s="77" customFormat="1" ht="12.95" customHeight="1" x14ac:dyDescent="0.2">
      <c r="A344" s="34"/>
      <c r="B344" s="40"/>
      <c r="C344" s="34"/>
      <c r="D344" s="34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S344" s="9"/>
      <c r="T344" s="85"/>
      <c r="U344" s="85"/>
      <c r="V344" s="85"/>
      <c r="AA344" s="85"/>
      <c r="AB344" s="85"/>
      <c r="AC344" s="85"/>
      <c r="AD344" s="85"/>
      <c r="AE344" s="85"/>
      <c r="AG344" s="9"/>
      <c r="AN344" s="85"/>
      <c r="AO344" s="85"/>
      <c r="AP344" s="85"/>
      <c r="AQ344" s="85"/>
      <c r="AR344" s="85"/>
      <c r="AS344" s="85"/>
      <c r="AT344" s="85"/>
      <c r="AU344" s="85"/>
    </row>
    <row r="345" spans="1:48" s="77" customFormat="1" ht="12.95" customHeight="1" x14ac:dyDescent="0.2">
      <c r="A345" s="34"/>
      <c r="B345" s="40"/>
      <c r="C345" s="34"/>
      <c r="D345" s="34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S345" s="9"/>
      <c r="T345" s="85"/>
      <c r="U345" s="85"/>
      <c r="V345" s="85"/>
      <c r="AA345" s="85"/>
      <c r="AB345" s="85"/>
      <c r="AC345" s="85"/>
      <c r="AD345" s="85"/>
      <c r="AE345" s="85"/>
      <c r="AG345" s="9"/>
      <c r="AN345" s="85"/>
      <c r="AO345" s="85"/>
      <c r="AP345" s="85"/>
      <c r="AQ345" s="85"/>
      <c r="AR345" s="85"/>
      <c r="AS345" s="85"/>
      <c r="AT345" s="85"/>
      <c r="AU345" s="85"/>
    </row>
    <row r="346" spans="1:48" s="77" customFormat="1" ht="12.95" customHeight="1" x14ac:dyDescent="0.2">
      <c r="A346" s="34"/>
      <c r="B346" s="40"/>
      <c r="C346" s="34"/>
      <c r="D346" s="34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S346" s="9"/>
      <c r="T346" s="85"/>
      <c r="U346" s="85"/>
      <c r="V346" s="85"/>
      <c r="AA346" s="85"/>
      <c r="AB346" s="85"/>
      <c r="AC346" s="85"/>
      <c r="AD346" s="85"/>
      <c r="AE346" s="85"/>
      <c r="AG346" s="9"/>
      <c r="AN346" s="85"/>
      <c r="AO346" s="85"/>
      <c r="AP346" s="85"/>
      <c r="AQ346" s="85"/>
      <c r="AR346" s="85"/>
      <c r="AS346" s="85"/>
      <c r="AT346" s="85"/>
      <c r="AU346" s="85"/>
    </row>
    <row r="347" spans="1:48" s="77" customFormat="1" ht="12.95" customHeight="1" x14ac:dyDescent="0.2">
      <c r="A347" s="34"/>
      <c r="B347" s="40"/>
      <c r="C347" s="34"/>
      <c r="D347" s="34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S347" s="9"/>
      <c r="T347" s="85"/>
      <c r="U347" s="85"/>
      <c r="V347" s="85"/>
      <c r="AA347" s="85"/>
      <c r="AB347" s="85"/>
      <c r="AC347" s="85"/>
      <c r="AD347" s="85"/>
      <c r="AE347" s="85"/>
      <c r="AG347" s="9"/>
      <c r="AN347" s="85"/>
      <c r="AO347" s="85"/>
      <c r="AP347" s="85"/>
      <c r="AQ347" s="85"/>
      <c r="AR347" s="85"/>
      <c r="AS347" s="85"/>
      <c r="AT347" s="85"/>
      <c r="AU347" s="85"/>
    </row>
    <row r="348" spans="1:48" s="77" customFormat="1" ht="12.95" customHeight="1" x14ac:dyDescent="0.2">
      <c r="A348" s="34"/>
      <c r="B348" s="40"/>
      <c r="C348" s="34"/>
      <c r="D348" s="34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S348" s="9"/>
      <c r="T348" s="85"/>
      <c r="U348" s="85"/>
      <c r="V348" s="85"/>
      <c r="AA348" s="85"/>
      <c r="AB348" s="85"/>
      <c r="AC348" s="85"/>
      <c r="AD348" s="85"/>
      <c r="AE348" s="85"/>
      <c r="AG348" s="9"/>
      <c r="AN348" s="85"/>
      <c r="AO348" s="85"/>
      <c r="AP348" s="85"/>
      <c r="AQ348" s="85"/>
      <c r="AR348" s="85"/>
      <c r="AS348" s="85"/>
      <c r="AT348" s="85"/>
      <c r="AU348" s="85"/>
    </row>
    <row r="349" spans="1:48" s="77" customFormat="1" ht="12.95" customHeight="1" x14ac:dyDescent="0.2">
      <c r="A349" s="34"/>
      <c r="B349" s="40"/>
      <c r="C349" s="34"/>
      <c r="D349" s="34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S349" s="9"/>
      <c r="T349" s="85"/>
      <c r="U349" s="85"/>
      <c r="V349" s="85"/>
      <c r="AA349" s="85"/>
      <c r="AB349" s="85"/>
      <c r="AC349" s="85"/>
      <c r="AD349" s="85"/>
      <c r="AE349" s="85"/>
      <c r="AG349" s="9"/>
      <c r="AN349" s="85"/>
      <c r="AO349" s="85"/>
      <c r="AP349" s="85"/>
      <c r="AQ349" s="85"/>
      <c r="AR349" s="85"/>
      <c r="AS349" s="85"/>
      <c r="AT349" s="85"/>
      <c r="AU349" s="85"/>
    </row>
    <row r="350" spans="1:48" s="77" customFormat="1" ht="12.95" customHeight="1" x14ac:dyDescent="0.2">
      <c r="A350" s="34"/>
      <c r="B350" s="40"/>
      <c r="C350" s="34"/>
      <c r="D350" s="34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S350" s="9"/>
      <c r="T350" s="85"/>
      <c r="U350" s="85"/>
      <c r="V350" s="85"/>
      <c r="AA350" s="85"/>
      <c r="AB350" s="85"/>
      <c r="AC350" s="85"/>
      <c r="AD350" s="85"/>
      <c r="AE350" s="85"/>
      <c r="AG350" s="9"/>
      <c r="AN350" s="85"/>
      <c r="AO350" s="85"/>
      <c r="AP350" s="85"/>
      <c r="AQ350" s="85"/>
      <c r="AR350" s="85"/>
      <c r="AS350" s="85"/>
      <c r="AT350" s="85"/>
      <c r="AU350" s="85"/>
      <c r="AV350" s="85"/>
    </row>
    <row r="351" spans="1:48" s="77" customFormat="1" ht="12.95" customHeight="1" x14ac:dyDescent="0.2">
      <c r="A351" s="34"/>
      <c r="B351" s="40"/>
      <c r="C351" s="34"/>
      <c r="D351" s="34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S351" s="9"/>
      <c r="T351" s="85"/>
      <c r="U351" s="85"/>
      <c r="V351" s="85"/>
      <c r="AA351" s="85"/>
      <c r="AB351" s="85"/>
      <c r="AC351" s="85"/>
      <c r="AD351" s="85"/>
      <c r="AE351" s="85"/>
      <c r="AG351" s="9"/>
      <c r="AN351" s="85"/>
      <c r="AO351" s="85"/>
      <c r="AP351" s="85"/>
      <c r="AQ351" s="85"/>
      <c r="AR351" s="85"/>
      <c r="AS351" s="85"/>
      <c r="AT351" s="85"/>
      <c r="AU351" s="85"/>
    </row>
    <row r="352" spans="1:48" s="77" customFormat="1" ht="12.95" customHeight="1" x14ac:dyDescent="0.2">
      <c r="A352" s="34"/>
      <c r="B352" s="40"/>
      <c r="C352" s="34"/>
      <c r="D352" s="34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S352" s="9"/>
      <c r="T352" s="85"/>
      <c r="U352" s="85"/>
      <c r="V352" s="85"/>
      <c r="AA352" s="85"/>
      <c r="AB352" s="85"/>
      <c r="AC352" s="85"/>
      <c r="AD352" s="85"/>
      <c r="AE352" s="85"/>
      <c r="AG352" s="9"/>
      <c r="AN352" s="85"/>
      <c r="AO352" s="85"/>
      <c r="AP352" s="85"/>
      <c r="AQ352" s="85"/>
      <c r="AR352" s="85"/>
      <c r="AS352" s="85"/>
      <c r="AT352" s="85"/>
      <c r="AU352" s="85"/>
    </row>
    <row r="353" spans="1:64" s="77" customFormat="1" ht="12.95" customHeight="1" x14ac:dyDescent="0.2">
      <c r="A353" s="34"/>
      <c r="B353" s="40"/>
      <c r="C353" s="34"/>
      <c r="D353" s="34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S353" s="9"/>
      <c r="T353" s="85"/>
      <c r="U353" s="85"/>
      <c r="V353" s="85"/>
      <c r="AA353" s="85"/>
      <c r="AB353" s="85"/>
      <c r="AC353" s="85"/>
      <c r="AD353" s="85"/>
      <c r="AE353" s="85"/>
      <c r="AG353" s="9"/>
      <c r="AN353" s="85"/>
      <c r="AO353" s="85"/>
      <c r="AP353" s="85"/>
      <c r="AQ353" s="85"/>
      <c r="AR353" s="85"/>
      <c r="AS353" s="85"/>
      <c r="AT353" s="85"/>
      <c r="AU353" s="85"/>
    </row>
    <row r="354" spans="1:64" s="77" customFormat="1" ht="12.95" customHeight="1" x14ac:dyDescent="0.2">
      <c r="A354" s="34"/>
      <c r="B354" s="40"/>
      <c r="C354" s="34"/>
      <c r="D354" s="34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S354" s="9"/>
      <c r="T354" s="85"/>
      <c r="U354" s="85"/>
      <c r="V354" s="85"/>
      <c r="AA354" s="85"/>
      <c r="AB354" s="85"/>
      <c r="AC354" s="85"/>
      <c r="AD354" s="85"/>
      <c r="AE354" s="85"/>
      <c r="AG354" s="9"/>
      <c r="AN354" s="85"/>
      <c r="AO354" s="85"/>
      <c r="AP354" s="85"/>
      <c r="AQ354" s="85"/>
      <c r="AR354" s="85"/>
      <c r="AS354" s="85"/>
      <c r="AT354" s="85"/>
      <c r="AU354" s="85"/>
    </row>
    <row r="355" spans="1:64" s="77" customFormat="1" ht="12.95" customHeight="1" x14ac:dyDescent="0.2">
      <c r="A355" s="34"/>
      <c r="B355" s="40"/>
      <c r="C355" s="34"/>
      <c r="D355" s="34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S355" s="9"/>
      <c r="T355" s="85"/>
      <c r="U355" s="85"/>
      <c r="V355" s="85"/>
      <c r="AA355" s="85"/>
      <c r="AB355" s="85"/>
      <c r="AC355" s="85"/>
      <c r="AD355" s="85"/>
      <c r="AE355" s="85"/>
      <c r="AG355" s="9"/>
      <c r="AN355" s="85"/>
      <c r="AO355" s="85"/>
      <c r="AP355" s="85"/>
      <c r="AQ355" s="85"/>
      <c r="AR355" s="85"/>
      <c r="AS355" s="85"/>
      <c r="AT355" s="85"/>
      <c r="AU355" s="85"/>
    </row>
    <row r="356" spans="1:64" s="77" customFormat="1" ht="12.95" customHeight="1" x14ac:dyDescent="0.2">
      <c r="A356" s="34"/>
      <c r="B356" s="40"/>
      <c r="C356" s="34"/>
      <c r="D356" s="34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S356" s="9"/>
      <c r="T356" s="85"/>
      <c r="U356" s="85"/>
      <c r="V356" s="85"/>
      <c r="AA356" s="85"/>
      <c r="AB356" s="85"/>
      <c r="AC356" s="85"/>
      <c r="AD356" s="85"/>
      <c r="AE356" s="85"/>
      <c r="AG356" s="9"/>
      <c r="AN356" s="85"/>
      <c r="AO356" s="85"/>
      <c r="AP356" s="85"/>
      <c r="AQ356" s="85"/>
      <c r="AR356" s="85"/>
      <c r="AS356" s="85"/>
      <c r="AT356" s="85"/>
      <c r="AU356" s="85"/>
    </row>
    <row r="357" spans="1:64" s="77" customFormat="1" ht="12.95" customHeight="1" x14ac:dyDescent="0.2">
      <c r="A357" s="34"/>
      <c r="B357" s="40"/>
      <c r="C357" s="34"/>
      <c r="D357" s="34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S357" s="9"/>
      <c r="T357" s="85"/>
      <c r="U357" s="85"/>
      <c r="V357" s="85"/>
      <c r="AA357" s="85"/>
      <c r="AB357" s="85"/>
      <c r="AC357" s="85"/>
      <c r="AD357" s="85"/>
      <c r="AE357" s="85"/>
      <c r="AG357" s="9"/>
      <c r="AN357" s="85"/>
      <c r="AO357" s="85"/>
      <c r="AP357" s="85"/>
      <c r="AQ357" s="85"/>
      <c r="AR357" s="85"/>
      <c r="AS357" s="85"/>
      <c r="AT357" s="85"/>
      <c r="AU357" s="85"/>
    </row>
    <row r="358" spans="1:64" s="77" customFormat="1" ht="12.95" customHeight="1" x14ac:dyDescent="0.2">
      <c r="A358" s="34"/>
      <c r="B358" s="40"/>
      <c r="C358" s="34"/>
      <c r="D358" s="34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S358" s="9"/>
      <c r="T358" s="85"/>
      <c r="U358" s="85"/>
      <c r="V358" s="85"/>
      <c r="AA358" s="85"/>
      <c r="AB358" s="85"/>
      <c r="AC358" s="85"/>
      <c r="AD358" s="85"/>
      <c r="AE358" s="85"/>
      <c r="AG358" s="9"/>
      <c r="AN358" s="85"/>
      <c r="AO358" s="85"/>
      <c r="AP358" s="85"/>
      <c r="AQ358" s="85"/>
      <c r="AR358" s="85"/>
      <c r="AS358" s="85"/>
      <c r="AT358" s="85"/>
      <c r="AU358" s="85"/>
    </row>
    <row r="359" spans="1:64" s="77" customFormat="1" ht="12.95" customHeight="1" x14ac:dyDescent="0.2">
      <c r="A359" s="34"/>
      <c r="B359" s="40"/>
      <c r="C359" s="34"/>
      <c r="D359" s="34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S359" s="9"/>
      <c r="T359" s="85"/>
      <c r="U359" s="85"/>
      <c r="V359" s="85"/>
      <c r="AA359" s="85"/>
      <c r="AB359" s="85"/>
      <c r="AC359" s="85"/>
      <c r="AD359" s="85"/>
      <c r="AE359" s="85"/>
      <c r="AG359" s="9"/>
      <c r="AN359" s="85"/>
      <c r="AO359" s="85"/>
      <c r="AP359" s="85"/>
      <c r="AQ359" s="85"/>
      <c r="AR359" s="85"/>
      <c r="AS359" s="85"/>
      <c r="AT359" s="85"/>
      <c r="AU359" s="85"/>
    </row>
    <row r="360" spans="1:64" s="77" customFormat="1" ht="12.95" customHeight="1" x14ac:dyDescent="0.2">
      <c r="A360" s="34"/>
      <c r="B360" s="40"/>
      <c r="C360" s="34"/>
      <c r="D360" s="34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S360" s="9"/>
      <c r="T360" s="85"/>
      <c r="U360" s="85"/>
      <c r="V360" s="85"/>
      <c r="AA360" s="85"/>
      <c r="AB360" s="85"/>
      <c r="AC360" s="85"/>
      <c r="AD360" s="85"/>
      <c r="AE360" s="85"/>
      <c r="AG360" s="9"/>
      <c r="AN360" s="85"/>
      <c r="AO360" s="85"/>
      <c r="AP360" s="85"/>
      <c r="AQ360" s="85"/>
      <c r="AR360" s="85"/>
      <c r="AS360" s="85"/>
      <c r="AT360" s="85"/>
      <c r="AU360" s="85"/>
    </row>
    <row r="361" spans="1:64" s="77" customFormat="1" ht="12.95" customHeight="1" x14ac:dyDescent="0.2">
      <c r="A361" s="34"/>
      <c r="B361" s="40"/>
      <c r="C361" s="34"/>
      <c r="D361" s="34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S361" s="9"/>
      <c r="T361" s="85"/>
      <c r="U361" s="85"/>
      <c r="V361" s="85"/>
      <c r="AA361" s="85"/>
      <c r="AB361" s="85"/>
      <c r="AC361" s="85"/>
      <c r="AD361" s="85"/>
      <c r="AE361" s="85"/>
      <c r="AG361" s="9"/>
      <c r="AN361" s="85"/>
      <c r="AO361" s="85"/>
      <c r="AP361" s="85"/>
      <c r="AQ361" s="85"/>
      <c r="AR361" s="85"/>
      <c r="AS361" s="85"/>
      <c r="AT361" s="85"/>
      <c r="AU361" s="85"/>
    </row>
    <row r="362" spans="1:64" s="77" customFormat="1" ht="12.95" customHeight="1" x14ac:dyDescent="0.2">
      <c r="A362" s="34"/>
      <c r="B362" s="40"/>
      <c r="C362" s="34"/>
      <c r="D362" s="34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S362" s="9"/>
      <c r="T362" s="85"/>
      <c r="U362" s="85"/>
      <c r="V362" s="85"/>
      <c r="AA362" s="85"/>
      <c r="AB362" s="85"/>
      <c r="AC362" s="85"/>
      <c r="AD362" s="85"/>
      <c r="AE362" s="85"/>
      <c r="AG362" s="9"/>
      <c r="AN362" s="85"/>
      <c r="AO362" s="85"/>
      <c r="AP362" s="85"/>
      <c r="AQ362" s="85"/>
      <c r="AR362" s="85"/>
      <c r="AS362" s="85"/>
      <c r="AT362" s="85"/>
      <c r="AU362" s="85"/>
    </row>
    <row r="363" spans="1:64" s="77" customFormat="1" ht="12.95" customHeight="1" x14ac:dyDescent="0.2">
      <c r="A363" s="34"/>
      <c r="B363" s="40"/>
      <c r="C363" s="34"/>
      <c r="D363" s="34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S363" s="9"/>
      <c r="T363" s="85"/>
      <c r="U363" s="85"/>
      <c r="V363" s="85"/>
      <c r="AA363" s="85"/>
      <c r="AB363" s="85"/>
      <c r="AC363" s="85"/>
      <c r="AD363" s="85"/>
      <c r="AE363" s="85"/>
      <c r="AG363" s="9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</row>
    <row r="364" spans="1:64" s="77" customFormat="1" ht="12.95" customHeight="1" x14ac:dyDescent="0.2">
      <c r="A364" s="34"/>
      <c r="B364" s="40"/>
      <c r="C364" s="34"/>
      <c r="D364" s="34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S364" s="9"/>
      <c r="T364" s="85"/>
      <c r="U364" s="85"/>
      <c r="V364" s="85"/>
      <c r="AA364" s="85"/>
      <c r="AB364" s="85"/>
      <c r="AC364" s="85"/>
      <c r="AD364" s="85"/>
      <c r="AE364" s="85"/>
      <c r="AG364" s="9"/>
      <c r="AN364" s="85"/>
      <c r="AO364" s="85"/>
      <c r="AP364" s="85"/>
      <c r="AQ364" s="85"/>
      <c r="AR364" s="85"/>
      <c r="AS364" s="85"/>
      <c r="AT364" s="85"/>
      <c r="AU364" s="85"/>
    </row>
    <row r="365" spans="1:64" s="77" customFormat="1" ht="12.95" customHeight="1" x14ac:dyDescent="0.2">
      <c r="A365" s="34"/>
      <c r="B365" s="40"/>
      <c r="C365" s="34"/>
      <c r="D365" s="34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S365" s="9"/>
      <c r="T365" s="85"/>
      <c r="U365" s="85"/>
      <c r="V365" s="85"/>
      <c r="AA365" s="85"/>
      <c r="AB365" s="85"/>
      <c r="AC365" s="85"/>
      <c r="AD365" s="85"/>
      <c r="AE365" s="85"/>
      <c r="AG365" s="9"/>
      <c r="AN365" s="85"/>
      <c r="AO365" s="85"/>
      <c r="AP365" s="85"/>
      <c r="AQ365" s="85"/>
      <c r="AR365" s="85"/>
      <c r="AS365" s="85"/>
      <c r="AT365" s="85"/>
      <c r="AU365" s="85"/>
    </row>
    <row r="366" spans="1:64" s="77" customFormat="1" ht="12.95" customHeight="1" x14ac:dyDescent="0.2">
      <c r="A366" s="34"/>
      <c r="B366" s="40"/>
      <c r="C366" s="34"/>
      <c r="D366" s="34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S366" s="9"/>
      <c r="T366" s="85"/>
      <c r="U366" s="85"/>
      <c r="V366" s="85"/>
      <c r="AA366" s="85"/>
      <c r="AB366" s="85"/>
      <c r="AC366" s="85"/>
      <c r="AD366" s="85"/>
      <c r="AE366" s="85"/>
      <c r="AG366" s="9"/>
      <c r="AN366" s="85"/>
      <c r="AO366" s="85"/>
      <c r="AP366" s="85"/>
      <c r="AQ366" s="85"/>
      <c r="AR366" s="85"/>
      <c r="AS366" s="85"/>
      <c r="AT366" s="85"/>
      <c r="AU366" s="85"/>
    </row>
    <row r="367" spans="1:64" s="77" customFormat="1" ht="12.95" customHeight="1" x14ac:dyDescent="0.2">
      <c r="A367" s="34"/>
      <c r="B367" s="40"/>
      <c r="C367" s="34"/>
      <c r="D367" s="34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S367" s="9"/>
      <c r="T367" s="85"/>
      <c r="U367" s="85"/>
      <c r="V367" s="85"/>
      <c r="AA367" s="85"/>
      <c r="AB367" s="85"/>
      <c r="AC367" s="85"/>
      <c r="AD367" s="85"/>
      <c r="AE367" s="85"/>
      <c r="AG367" s="9"/>
      <c r="AN367" s="85"/>
      <c r="AO367" s="85"/>
      <c r="AP367" s="85"/>
      <c r="AQ367" s="85"/>
      <c r="AR367" s="85"/>
      <c r="AS367" s="85"/>
      <c r="AT367" s="85"/>
      <c r="AU367" s="85"/>
    </row>
    <row r="368" spans="1:64" s="77" customFormat="1" ht="12.95" customHeight="1" x14ac:dyDescent="0.2">
      <c r="A368" s="34"/>
      <c r="B368" s="40"/>
      <c r="C368" s="34"/>
      <c r="D368" s="34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S368" s="9"/>
      <c r="T368" s="85"/>
      <c r="U368" s="85"/>
      <c r="V368" s="85"/>
      <c r="AA368" s="85"/>
      <c r="AB368" s="85"/>
      <c r="AC368" s="85"/>
      <c r="AD368" s="85"/>
      <c r="AE368" s="85"/>
      <c r="AG368" s="9"/>
      <c r="AN368" s="85"/>
      <c r="AO368" s="85"/>
      <c r="AP368" s="85"/>
      <c r="AQ368" s="85"/>
      <c r="AR368" s="85"/>
      <c r="AS368" s="85"/>
      <c r="AT368" s="85"/>
      <c r="AU368" s="85"/>
    </row>
    <row r="369" spans="1:64" s="77" customFormat="1" ht="12.95" customHeight="1" x14ac:dyDescent="0.2">
      <c r="A369" s="34"/>
      <c r="B369" s="40"/>
      <c r="C369" s="34"/>
      <c r="D369" s="34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S369" s="9"/>
      <c r="T369" s="85"/>
      <c r="U369" s="85"/>
      <c r="V369" s="85"/>
      <c r="AA369" s="85"/>
      <c r="AB369" s="85"/>
      <c r="AC369" s="85"/>
      <c r="AD369" s="85"/>
      <c r="AE369" s="85"/>
      <c r="AG369" s="9"/>
      <c r="AN369" s="85"/>
      <c r="AO369" s="85"/>
      <c r="AP369" s="85"/>
      <c r="AQ369" s="85"/>
      <c r="AR369" s="85"/>
      <c r="AS369" s="85"/>
      <c r="AT369" s="85"/>
      <c r="AU369" s="85"/>
    </row>
    <row r="370" spans="1:64" s="77" customFormat="1" ht="12.95" customHeight="1" x14ac:dyDescent="0.2">
      <c r="A370" s="34"/>
      <c r="B370" s="40"/>
      <c r="C370" s="34"/>
      <c r="D370" s="34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S370" s="9"/>
      <c r="T370" s="85"/>
      <c r="U370" s="85"/>
      <c r="V370" s="85"/>
      <c r="AA370" s="85"/>
      <c r="AB370" s="85"/>
      <c r="AC370" s="85"/>
      <c r="AD370" s="85"/>
      <c r="AE370" s="85"/>
      <c r="AG370" s="9"/>
      <c r="AN370" s="85"/>
      <c r="AO370" s="85"/>
      <c r="AP370" s="85"/>
      <c r="AQ370" s="85"/>
      <c r="AR370" s="85"/>
      <c r="AS370" s="85"/>
      <c r="AT370" s="85"/>
      <c r="AU370" s="85"/>
    </row>
    <row r="371" spans="1:64" s="77" customFormat="1" ht="12.95" customHeight="1" x14ac:dyDescent="0.2">
      <c r="A371" s="34"/>
      <c r="B371" s="40"/>
      <c r="C371" s="34"/>
      <c r="D371" s="34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S371" s="9"/>
      <c r="T371" s="85"/>
      <c r="U371" s="85"/>
      <c r="V371" s="85"/>
      <c r="AA371" s="85"/>
      <c r="AB371" s="85"/>
      <c r="AC371" s="85"/>
      <c r="AD371" s="85"/>
      <c r="AE371" s="85"/>
      <c r="AG371" s="9"/>
      <c r="AN371" s="85"/>
      <c r="AO371" s="85"/>
      <c r="AP371" s="85"/>
      <c r="AQ371" s="85"/>
      <c r="AR371" s="85"/>
      <c r="AS371" s="85"/>
      <c r="AT371" s="85"/>
      <c r="AU371" s="85"/>
    </row>
    <row r="372" spans="1:64" s="77" customFormat="1" ht="12.95" customHeight="1" x14ac:dyDescent="0.2">
      <c r="A372" s="34"/>
      <c r="B372" s="40"/>
      <c r="C372" s="34"/>
      <c r="D372" s="34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S372" s="9"/>
      <c r="T372" s="85"/>
      <c r="U372" s="85"/>
      <c r="V372" s="85"/>
      <c r="AA372" s="85"/>
      <c r="AB372" s="85"/>
      <c r="AC372" s="85"/>
      <c r="AD372" s="85"/>
      <c r="AE372" s="85"/>
      <c r="AG372" s="9"/>
      <c r="AN372" s="85"/>
      <c r="AO372" s="85"/>
      <c r="AP372" s="85"/>
      <c r="AQ372" s="85"/>
      <c r="AR372" s="85"/>
      <c r="AS372" s="85"/>
      <c r="AT372" s="85"/>
      <c r="AU372" s="85"/>
    </row>
    <row r="373" spans="1:64" s="77" customFormat="1" ht="12.95" customHeight="1" x14ac:dyDescent="0.2">
      <c r="A373" s="34"/>
      <c r="B373" s="40"/>
      <c r="C373" s="34"/>
      <c r="D373" s="34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S373" s="9"/>
      <c r="T373" s="85"/>
      <c r="U373" s="85"/>
      <c r="V373" s="85"/>
      <c r="AA373" s="85"/>
      <c r="AB373" s="85"/>
      <c r="AC373" s="85"/>
      <c r="AD373" s="85"/>
      <c r="AE373" s="85"/>
      <c r="AG373" s="9"/>
      <c r="AN373" s="85"/>
      <c r="AO373" s="85"/>
      <c r="AP373" s="85"/>
      <c r="AQ373" s="85"/>
      <c r="AR373" s="85"/>
      <c r="AS373" s="85"/>
      <c r="AT373" s="85"/>
      <c r="AU373" s="85"/>
    </row>
    <row r="374" spans="1:64" s="77" customFormat="1" ht="12.95" customHeight="1" x14ac:dyDescent="0.2">
      <c r="A374" s="34"/>
      <c r="B374" s="40"/>
      <c r="C374" s="34"/>
      <c r="D374" s="34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S374" s="9"/>
      <c r="T374" s="85"/>
      <c r="U374" s="85"/>
      <c r="V374" s="85"/>
      <c r="AA374" s="85"/>
      <c r="AB374" s="85"/>
      <c r="AC374" s="85"/>
      <c r="AD374" s="85"/>
      <c r="AE374" s="85"/>
      <c r="AG374" s="9"/>
      <c r="AN374" s="85"/>
      <c r="AO374" s="85"/>
      <c r="AP374" s="85"/>
      <c r="AQ374" s="85"/>
      <c r="AR374" s="85"/>
      <c r="AS374" s="85"/>
      <c r="AT374" s="85"/>
      <c r="AU374" s="85"/>
    </row>
    <row r="375" spans="1:64" s="77" customFormat="1" ht="12.95" customHeight="1" x14ac:dyDescent="0.2">
      <c r="A375" s="34"/>
      <c r="B375" s="40"/>
      <c r="C375" s="34"/>
      <c r="D375" s="34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S375" s="9"/>
      <c r="T375" s="85"/>
      <c r="U375" s="85"/>
      <c r="V375" s="85"/>
      <c r="AA375" s="85"/>
      <c r="AB375" s="85"/>
      <c r="AC375" s="85"/>
      <c r="AD375" s="85"/>
      <c r="AE375" s="85"/>
      <c r="AG375" s="9"/>
      <c r="AN375" s="85"/>
      <c r="AO375" s="85"/>
      <c r="AP375" s="85"/>
      <c r="AQ375" s="85"/>
      <c r="AR375" s="85"/>
      <c r="AS375" s="85"/>
      <c r="AT375" s="85"/>
      <c r="AU375" s="85"/>
    </row>
    <row r="376" spans="1:64" s="77" customFormat="1" ht="12.95" customHeight="1" x14ac:dyDescent="0.2">
      <c r="A376" s="34"/>
      <c r="B376" s="40"/>
      <c r="C376" s="34"/>
      <c r="D376" s="34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S376" s="9"/>
      <c r="T376" s="85"/>
      <c r="U376" s="85"/>
      <c r="V376" s="85"/>
      <c r="AA376" s="85"/>
      <c r="AB376" s="85"/>
      <c r="AC376" s="85"/>
      <c r="AD376" s="85"/>
      <c r="AE376" s="85"/>
      <c r="AG376" s="9"/>
      <c r="AN376" s="85"/>
      <c r="AO376" s="85"/>
      <c r="AP376" s="85"/>
      <c r="AQ376" s="85"/>
      <c r="AR376" s="85"/>
      <c r="AS376" s="85"/>
      <c r="AT376" s="85"/>
      <c r="AU376" s="85"/>
    </row>
    <row r="377" spans="1:64" s="77" customFormat="1" ht="12.95" customHeight="1" x14ac:dyDescent="0.2">
      <c r="A377" s="34"/>
      <c r="B377" s="40"/>
      <c r="C377" s="34"/>
      <c r="D377" s="34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S377" s="9"/>
      <c r="T377" s="85"/>
      <c r="U377" s="85"/>
      <c r="V377" s="85"/>
      <c r="AA377" s="85"/>
      <c r="AB377" s="85"/>
      <c r="AC377" s="85"/>
      <c r="AD377" s="85"/>
      <c r="AE377" s="85"/>
      <c r="AG377" s="9"/>
      <c r="AN377" s="85"/>
      <c r="AO377" s="85"/>
      <c r="AP377" s="85"/>
      <c r="AQ377" s="85"/>
      <c r="AR377" s="85"/>
      <c r="AS377" s="85"/>
      <c r="AT377" s="85"/>
      <c r="AU377" s="85"/>
    </row>
    <row r="378" spans="1:64" s="77" customFormat="1" ht="12.95" customHeight="1" x14ac:dyDescent="0.2">
      <c r="A378" s="34"/>
      <c r="B378" s="40"/>
      <c r="C378" s="34"/>
      <c r="D378" s="34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S378" s="9"/>
      <c r="T378" s="85"/>
      <c r="U378" s="85"/>
      <c r="V378" s="85"/>
      <c r="AA378" s="85"/>
      <c r="AB378" s="85"/>
      <c r="AC378" s="85"/>
      <c r="AD378" s="85"/>
      <c r="AE378" s="85"/>
      <c r="AG378" s="9"/>
      <c r="AN378" s="85"/>
      <c r="AO378" s="85"/>
      <c r="AP378" s="85"/>
      <c r="AQ378" s="85"/>
      <c r="AR378" s="85"/>
      <c r="AS378" s="85"/>
      <c r="AT378" s="85"/>
      <c r="AU378" s="85"/>
    </row>
    <row r="379" spans="1:64" s="77" customFormat="1" ht="12.95" customHeight="1" x14ac:dyDescent="0.2">
      <c r="A379" s="34"/>
      <c r="B379" s="40"/>
      <c r="C379" s="34"/>
      <c r="D379" s="34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S379" s="9"/>
      <c r="T379" s="85"/>
      <c r="U379" s="85"/>
      <c r="V379" s="85"/>
      <c r="AA379" s="85"/>
      <c r="AB379" s="85"/>
      <c r="AC379" s="85"/>
      <c r="AD379" s="85"/>
      <c r="AE379" s="85"/>
      <c r="AG379" s="9"/>
      <c r="AN379" s="85"/>
      <c r="AO379" s="85"/>
      <c r="AP379" s="85"/>
      <c r="AQ379" s="85"/>
      <c r="AR379" s="85"/>
      <c r="AS379" s="85"/>
      <c r="AT379" s="85"/>
      <c r="AU379" s="85"/>
    </row>
    <row r="380" spans="1:64" s="77" customFormat="1" ht="12.95" customHeight="1" x14ac:dyDescent="0.2">
      <c r="A380" s="34"/>
      <c r="B380" s="40"/>
      <c r="C380" s="34"/>
      <c r="D380" s="34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S380" s="9"/>
      <c r="T380" s="85"/>
      <c r="U380" s="85"/>
      <c r="V380" s="85"/>
      <c r="AA380" s="85"/>
      <c r="AB380" s="85"/>
      <c r="AC380" s="85"/>
      <c r="AD380" s="85"/>
      <c r="AE380" s="85"/>
      <c r="AG380" s="9"/>
      <c r="AN380" s="85"/>
      <c r="AO380" s="85"/>
      <c r="AP380" s="85"/>
      <c r="AQ380" s="85"/>
      <c r="AR380" s="85"/>
      <c r="AS380" s="85"/>
      <c r="AT380" s="85"/>
      <c r="AU380" s="85"/>
    </row>
    <row r="381" spans="1:64" s="77" customFormat="1" ht="12.95" customHeight="1" x14ac:dyDescent="0.2">
      <c r="A381" s="34"/>
      <c r="B381" s="40"/>
      <c r="C381" s="34"/>
      <c r="D381" s="34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S381" s="9"/>
      <c r="T381" s="85"/>
      <c r="U381" s="85"/>
      <c r="V381" s="85"/>
      <c r="AA381" s="85"/>
      <c r="AB381" s="85"/>
      <c r="AC381" s="85"/>
      <c r="AD381" s="85"/>
      <c r="AE381" s="85"/>
      <c r="AG381" s="9"/>
      <c r="AN381" s="85"/>
      <c r="AO381" s="85"/>
      <c r="AP381" s="85"/>
      <c r="AQ381" s="85"/>
      <c r="AR381" s="85"/>
      <c r="AS381" s="85"/>
      <c r="AT381" s="85"/>
      <c r="AU381" s="85"/>
    </row>
    <row r="382" spans="1:64" s="77" customFormat="1" ht="12.95" customHeight="1" x14ac:dyDescent="0.2">
      <c r="A382" s="34"/>
      <c r="B382" s="40"/>
      <c r="C382" s="34"/>
      <c r="D382" s="34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S382" s="9"/>
      <c r="T382" s="85"/>
      <c r="U382" s="85"/>
      <c r="V382" s="85"/>
      <c r="AA382" s="85"/>
      <c r="AB382" s="85"/>
      <c r="AC382" s="85"/>
      <c r="AD382" s="85"/>
      <c r="AE382" s="85"/>
      <c r="AG382" s="9"/>
      <c r="AN382" s="85"/>
      <c r="AO382" s="85"/>
      <c r="AP382" s="85"/>
      <c r="AQ382" s="85"/>
      <c r="AR382" s="85"/>
      <c r="AS382" s="85"/>
      <c r="AT382" s="85"/>
      <c r="AU382" s="85"/>
    </row>
    <row r="383" spans="1:64" s="77" customFormat="1" ht="12.95" customHeight="1" x14ac:dyDescent="0.2">
      <c r="A383" s="34"/>
      <c r="B383" s="40"/>
      <c r="C383" s="34"/>
      <c r="D383" s="34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S383" s="9"/>
      <c r="T383" s="85"/>
      <c r="U383" s="85"/>
      <c r="V383" s="85"/>
      <c r="AA383" s="85"/>
      <c r="AB383" s="85"/>
      <c r="AC383" s="85"/>
      <c r="AD383" s="85"/>
      <c r="AE383" s="85"/>
      <c r="AG383" s="9"/>
      <c r="AN383" s="85"/>
      <c r="AO383" s="85"/>
      <c r="AP383" s="85"/>
      <c r="AQ383" s="85"/>
      <c r="AR383" s="85"/>
      <c r="AS383" s="85"/>
      <c r="AT383" s="85"/>
      <c r="AU383" s="85"/>
    </row>
    <row r="384" spans="1:64" s="77" customFormat="1" ht="12.95" customHeight="1" x14ac:dyDescent="0.2">
      <c r="A384" s="34"/>
      <c r="B384" s="40"/>
      <c r="C384" s="34"/>
      <c r="D384" s="34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S384" s="9"/>
      <c r="T384" s="85"/>
      <c r="U384" s="85"/>
      <c r="V384" s="85"/>
      <c r="AA384" s="85"/>
      <c r="AB384" s="85"/>
      <c r="AC384" s="85"/>
      <c r="AD384" s="85"/>
      <c r="AE384" s="85"/>
      <c r="AG384" s="9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</row>
    <row r="385" spans="1:48" s="77" customFormat="1" ht="12.95" customHeight="1" x14ac:dyDescent="0.2">
      <c r="A385" s="34"/>
      <c r="B385" s="40"/>
      <c r="C385" s="34"/>
      <c r="D385" s="34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S385" s="9"/>
      <c r="T385" s="85"/>
      <c r="U385" s="85"/>
      <c r="V385" s="85"/>
      <c r="AA385" s="85"/>
      <c r="AB385" s="85"/>
      <c r="AC385" s="85"/>
      <c r="AD385" s="85"/>
      <c r="AE385" s="85"/>
      <c r="AG385" s="9"/>
      <c r="AN385" s="85"/>
      <c r="AO385" s="85"/>
      <c r="AP385" s="85"/>
      <c r="AQ385" s="85"/>
      <c r="AR385" s="85"/>
      <c r="AS385" s="85"/>
      <c r="AT385" s="85"/>
      <c r="AU385" s="85"/>
    </row>
    <row r="386" spans="1:48" s="77" customFormat="1" ht="12.95" customHeight="1" x14ac:dyDescent="0.2">
      <c r="A386" s="34"/>
      <c r="B386" s="40"/>
      <c r="C386" s="34"/>
      <c r="D386" s="34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S386" s="9"/>
      <c r="T386" s="85"/>
      <c r="U386" s="85"/>
      <c r="V386" s="85"/>
      <c r="AA386" s="85"/>
      <c r="AB386" s="85"/>
      <c r="AC386" s="85"/>
      <c r="AD386" s="85"/>
      <c r="AE386" s="85"/>
      <c r="AG386" s="9"/>
      <c r="AN386" s="85"/>
      <c r="AO386" s="85"/>
      <c r="AP386" s="85"/>
      <c r="AQ386" s="85"/>
      <c r="AR386" s="85"/>
      <c r="AS386" s="85"/>
      <c r="AT386" s="85"/>
      <c r="AU386" s="85"/>
      <c r="AV386" s="85"/>
    </row>
    <row r="387" spans="1:48" s="77" customFormat="1" ht="12.95" customHeight="1" x14ac:dyDescent="0.2">
      <c r="A387" s="34"/>
      <c r="B387" s="40"/>
      <c r="C387" s="34"/>
      <c r="D387" s="34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S387" s="9"/>
      <c r="T387" s="85"/>
      <c r="U387" s="85"/>
      <c r="V387" s="85"/>
      <c r="AA387" s="85"/>
      <c r="AB387" s="85"/>
      <c r="AC387" s="85"/>
      <c r="AD387" s="85"/>
      <c r="AE387" s="85"/>
      <c r="AG387" s="9"/>
      <c r="AN387" s="85"/>
      <c r="AO387" s="85"/>
      <c r="AP387" s="85"/>
      <c r="AQ387" s="85"/>
      <c r="AR387" s="85"/>
      <c r="AS387" s="85"/>
      <c r="AT387" s="85"/>
      <c r="AU387" s="85"/>
    </row>
    <row r="388" spans="1:48" s="77" customFormat="1" ht="12.95" customHeight="1" x14ac:dyDescent="0.2">
      <c r="A388" s="34"/>
      <c r="B388" s="40"/>
      <c r="C388" s="34"/>
      <c r="D388" s="34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S388" s="9"/>
      <c r="T388" s="85"/>
      <c r="U388" s="85"/>
      <c r="V388" s="85"/>
      <c r="AA388" s="85"/>
      <c r="AB388" s="85"/>
      <c r="AC388" s="85"/>
      <c r="AD388" s="85"/>
      <c r="AE388" s="85"/>
      <c r="AG388" s="9"/>
      <c r="AN388" s="85"/>
      <c r="AO388" s="85"/>
      <c r="AP388" s="85"/>
      <c r="AQ388" s="85"/>
      <c r="AR388" s="85"/>
      <c r="AS388" s="85"/>
      <c r="AT388" s="85"/>
      <c r="AU388" s="85"/>
    </row>
    <row r="389" spans="1:48" s="77" customFormat="1" ht="12.95" customHeight="1" x14ac:dyDescent="0.2">
      <c r="A389" s="34"/>
      <c r="B389" s="40"/>
      <c r="C389" s="34"/>
      <c r="D389" s="34"/>
      <c r="S389" s="9"/>
      <c r="AA389" s="85"/>
      <c r="AB389" s="85"/>
      <c r="AC389" s="85"/>
      <c r="AD389" s="85"/>
      <c r="AE389" s="85"/>
      <c r="AG389" s="9"/>
      <c r="AN389" s="85"/>
      <c r="AO389" s="85"/>
      <c r="AP389" s="85"/>
      <c r="AQ389" s="85"/>
      <c r="AR389" s="85"/>
      <c r="AS389" s="85"/>
      <c r="AT389" s="85"/>
      <c r="AU389" s="85"/>
    </row>
    <row r="390" spans="1:48" s="77" customFormat="1" ht="12.95" customHeight="1" x14ac:dyDescent="0.2">
      <c r="A390" s="34"/>
      <c r="B390" s="40"/>
      <c r="C390" s="34"/>
      <c r="D390" s="34"/>
      <c r="S390" s="9"/>
      <c r="AA390" s="85"/>
      <c r="AB390" s="85"/>
      <c r="AC390" s="85"/>
      <c r="AD390" s="85"/>
      <c r="AE390" s="85"/>
      <c r="AG390" s="9"/>
      <c r="AN390" s="85"/>
      <c r="AO390" s="85"/>
      <c r="AP390" s="85"/>
      <c r="AQ390" s="85"/>
      <c r="AR390" s="85"/>
      <c r="AS390" s="85"/>
      <c r="AT390" s="85"/>
      <c r="AU390" s="85"/>
    </row>
    <row r="391" spans="1:48" s="77" customFormat="1" ht="12.95" customHeight="1" x14ac:dyDescent="0.2">
      <c r="A391" s="34"/>
      <c r="B391" s="40"/>
      <c r="C391" s="34"/>
      <c r="D391" s="34"/>
      <c r="S391" s="9"/>
      <c r="AA391" s="85"/>
      <c r="AB391" s="85"/>
      <c r="AC391" s="85"/>
      <c r="AD391" s="85"/>
      <c r="AE391" s="85"/>
      <c r="AG391" s="9"/>
      <c r="AN391" s="85"/>
      <c r="AO391" s="85"/>
      <c r="AP391" s="85"/>
      <c r="AQ391" s="85"/>
      <c r="AR391" s="85"/>
      <c r="AS391" s="85"/>
      <c r="AT391" s="85"/>
      <c r="AU391" s="85"/>
    </row>
    <row r="392" spans="1:48" s="77" customFormat="1" ht="12.95" customHeight="1" x14ac:dyDescent="0.2">
      <c r="A392" s="34"/>
      <c r="B392" s="40"/>
      <c r="C392" s="34"/>
      <c r="D392" s="34"/>
      <c r="S392" s="9"/>
      <c r="AA392" s="85"/>
      <c r="AB392" s="85"/>
      <c r="AC392" s="85"/>
      <c r="AD392" s="85"/>
      <c r="AE392" s="85"/>
      <c r="AG392" s="9"/>
      <c r="AN392" s="85"/>
      <c r="AO392" s="85"/>
      <c r="AP392" s="85"/>
      <c r="AQ392" s="85"/>
      <c r="AR392" s="85"/>
      <c r="AS392" s="85"/>
      <c r="AT392" s="85"/>
      <c r="AU392" s="85"/>
    </row>
    <row r="393" spans="1:48" s="77" customFormat="1" ht="12.95" customHeight="1" x14ac:dyDescent="0.2">
      <c r="A393" s="34"/>
      <c r="B393" s="40"/>
      <c r="C393" s="34"/>
      <c r="D393" s="34"/>
      <c r="S393" s="9"/>
      <c r="AA393" s="85"/>
      <c r="AB393" s="85"/>
      <c r="AC393" s="85"/>
      <c r="AD393" s="85"/>
      <c r="AE393" s="85"/>
      <c r="AG393" s="9"/>
      <c r="AN393" s="85"/>
      <c r="AO393" s="85"/>
      <c r="AP393" s="85"/>
      <c r="AQ393" s="85"/>
      <c r="AR393" s="85"/>
      <c r="AS393" s="85"/>
      <c r="AT393" s="85"/>
      <c r="AU393" s="85"/>
    </row>
    <row r="394" spans="1:48" s="77" customFormat="1" ht="12.95" customHeight="1" x14ac:dyDescent="0.2">
      <c r="A394" s="34"/>
      <c r="B394" s="40"/>
      <c r="C394" s="34"/>
      <c r="D394" s="34"/>
      <c r="S394" s="9"/>
      <c r="AA394" s="85"/>
      <c r="AB394" s="85"/>
      <c r="AC394" s="85"/>
      <c r="AD394" s="85"/>
      <c r="AE394" s="85"/>
      <c r="AG394" s="9"/>
      <c r="AN394" s="85"/>
      <c r="AO394" s="85"/>
      <c r="AP394" s="85"/>
      <c r="AQ394" s="85"/>
      <c r="AR394" s="85"/>
      <c r="AS394" s="85"/>
      <c r="AT394" s="85"/>
      <c r="AU394" s="85"/>
    </row>
    <row r="395" spans="1:48" s="77" customFormat="1" ht="12.95" customHeight="1" x14ac:dyDescent="0.2">
      <c r="A395" s="34"/>
      <c r="B395" s="40"/>
      <c r="C395" s="34"/>
      <c r="D395" s="34"/>
      <c r="S395" s="9"/>
      <c r="AA395" s="85"/>
      <c r="AB395" s="85"/>
      <c r="AC395" s="85"/>
      <c r="AD395" s="85"/>
      <c r="AE395" s="85"/>
      <c r="AG395" s="9"/>
      <c r="AN395" s="85"/>
      <c r="AO395" s="85"/>
      <c r="AP395" s="85"/>
      <c r="AQ395" s="85"/>
      <c r="AR395" s="85"/>
      <c r="AS395" s="85"/>
      <c r="AT395" s="85"/>
      <c r="AU395" s="85"/>
    </row>
    <row r="396" spans="1:48" s="77" customFormat="1" ht="12.95" customHeight="1" x14ac:dyDescent="0.2">
      <c r="A396" s="34"/>
      <c r="B396" s="40"/>
      <c r="C396" s="34"/>
      <c r="D396" s="34"/>
      <c r="S396" s="9"/>
      <c r="AA396" s="85"/>
      <c r="AB396" s="85"/>
      <c r="AC396" s="85"/>
      <c r="AD396" s="85"/>
      <c r="AE396" s="85"/>
      <c r="AG396" s="9"/>
      <c r="AN396" s="85"/>
      <c r="AO396" s="85"/>
      <c r="AP396" s="85"/>
      <c r="AQ396" s="85"/>
      <c r="AR396" s="85"/>
      <c r="AS396" s="85"/>
      <c r="AT396" s="85"/>
      <c r="AU396" s="85"/>
    </row>
    <row r="397" spans="1:48" s="77" customFormat="1" ht="12.95" customHeight="1" x14ac:dyDescent="0.2">
      <c r="A397" s="34"/>
      <c r="B397" s="40"/>
      <c r="C397" s="34"/>
      <c r="D397" s="34"/>
      <c r="S397" s="9"/>
      <c r="AA397" s="85"/>
      <c r="AB397" s="85"/>
      <c r="AC397" s="85"/>
      <c r="AD397" s="85"/>
      <c r="AE397" s="85"/>
      <c r="AG397" s="9"/>
      <c r="AN397" s="85"/>
      <c r="AO397" s="85"/>
      <c r="AP397" s="85"/>
      <c r="AQ397" s="85"/>
      <c r="AR397" s="85"/>
      <c r="AS397" s="85"/>
      <c r="AT397" s="85"/>
      <c r="AU397" s="85"/>
    </row>
    <row r="398" spans="1:48" s="77" customFormat="1" ht="12.95" customHeight="1" x14ac:dyDescent="0.2">
      <c r="A398" s="34"/>
      <c r="B398" s="40"/>
      <c r="C398" s="34"/>
      <c r="D398" s="34"/>
      <c r="S398" s="9"/>
      <c r="AA398" s="85"/>
      <c r="AB398" s="85"/>
      <c r="AC398" s="85"/>
      <c r="AD398" s="85"/>
      <c r="AE398" s="85"/>
      <c r="AG398" s="9"/>
      <c r="AN398" s="85"/>
      <c r="AO398" s="85"/>
      <c r="AP398" s="85"/>
      <c r="AQ398" s="85"/>
      <c r="AR398" s="85"/>
      <c r="AS398" s="85"/>
      <c r="AT398" s="85"/>
      <c r="AU398" s="85"/>
    </row>
    <row r="399" spans="1:48" s="77" customFormat="1" ht="12.95" customHeight="1" x14ac:dyDescent="0.2">
      <c r="A399" s="34"/>
      <c r="B399" s="40"/>
      <c r="C399" s="34"/>
      <c r="D399" s="34"/>
      <c r="S399" s="9"/>
      <c r="AA399" s="85"/>
      <c r="AB399" s="85"/>
      <c r="AC399" s="85"/>
      <c r="AD399" s="85"/>
      <c r="AE399" s="85"/>
      <c r="AG399" s="9"/>
      <c r="AN399" s="85"/>
      <c r="AO399" s="85"/>
      <c r="AP399" s="85"/>
      <c r="AQ399" s="85"/>
      <c r="AR399" s="85"/>
      <c r="AS399" s="85"/>
      <c r="AT399" s="85"/>
      <c r="AU399" s="85"/>
    </row>
    <row r="400" spans="1:48" s="77" customFormat="1" ht="12.95" customHeight="1" x14ac:dyDescent="0.2">
      <c r="A400" s="34"/>
      <c r="B400" s="40"/>
      <c r="C400" s="34"/>
      <c r="D400" s="34"/>
      <c r="S400" s="9"/>
      <c r="AA400" s="85"/>
      <c r="AB400" s="85"/>
      <c r="AC400" s="85"/>
      <c r="AD400" s="85"/>
      <c r="AE400" s="85"/>
      <c r="AG400" s="9"/>
      <c r="AN400" s="85"/>
      <c r="AO400" s="85"/>
      <c r="AP400" s="85"/>
      <c r="AQ400" s="85"/>
      <c r="AR400" s="85"/>
      <c r="AS400" s="85"/>
      <c r="AT400" s="85"/>
      <c r="AU400" s="85"/>
    </row>
    <row r="401" spans="1:64" s="77" customFormat="1" ht="12.95" customHeight="1" x14ac:dyDescent="0.2">
      <c r="A401" s="34"/>
      <c r="B401" s="40"/>
      <c r="C401" s="34"/>
      <c r="D401" s="34"/>
      <c r="S401" s="9"/>
      <c r="AA401" s="85"/>
      <c r="AB401" s="85"/>
      <c r="AC401" s="85"/>
      <c r="AD401" s="85"/>
      <c r="AE401" s="85"/>
      <c r="AG401" s="9"/>
      <c r="AN401" s="85"/>
      <c r="AO401" s="85"/>
      <c r="AP401" s="85"/>
      <c r="AQ401" s="85"/>
      <c r="AR401" s="85"/>
      <c r="AS401" s="85"/>
      <c r="AT401" s="85"/>
      <c r="AU401" s="85"/>
    </row>
    <row r="402" spans="1:64" s="77" customFormat="1" ht="12.95" customHeight="1" x14ac:dyDescent="0.2">
      <c r="A402" s="34"/>
      <c r="B402" s="40"/>
      <c r="C402" s="34"/>
      <c r="D402" s="34"/>
      <c r="S402" s="9"/>
      <c r="AA402" s="85"/>
      <c r="AB402" s="85"/>
      <c r="AC402" s="85"/>
      <c r="AD402" s="85"/>
      <c r="AE402" s="85"/>
      <c r="AG402" s="9"/>
      <c r="AN402" s="85"/>
      <c r="AO402" s="85"/>
      <c r="AP402" s="85"/>
      <c r="AQ402" s="85"/>
      <c r="AR402" s="85"/>
      <c r="AS402" s="85"/>
      <c r="AT402" s="85"/>
      <c r="AU402" s="85"/>
    </row>
    <row r="403" spans="1:64" s="77" customFormat="1" ht="12.95" customHeight="1" x14ac:dyDescent="0.2">
      <c r="A403" s="34"/>
      <c r="B403" s="40"/>
      <c r="C403" s="34"/>
      <c r="D403" s="34"/>
      <c r="S403" s="9"/>
      <c r="AA403" s="85"/>
      <c r="AB403" s="85"/>
      <c r="AC403" s="85"/>
      <c r="AD403" s="85"/>
      <c r="AE403" s="85"/>
      <c r="AG403" s="9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</row>
    <row r="404" spans="1:64" s="77" customFormat="1" ht="12.95" customHeight="1" x14ac:dyDescent="0.2">
      <c r="A404" s="34"/>
      <c r="B404" s="40"/>
      <c r="C404" s="34"/>
      <c r="D404" s="34"/>
      <c r="S404" s="9"/>
      <c r="AA404" s="85"/>
      <c r="AB404" s="85"/>
      <c r="AC404" s="85"/>
      <c r="AD404" s="85"/>
      <c r="AE404" s="85"/>
      <c r="AG404" s="9"/>
      <c r="AN404" s="85"/>
      <c r="AO404" s="85"/>
      <c r="AP404" s="85"/>
      <c r="AQ404" s="85"/>
      <c r="AR404" s="85"/>
      <c r="AS404" s="85"/>
      <c r="AT404" s="85"/>
      <c r="AU404" s="85"/>
      <c r="AV404" s="85"/>
    </row>
    <row r="405" spans="1:64" s="77" customFormat="1" ht="12.95" customHeight="1" x14ac:dyDescent="0.2">
      <c r="B405" s="84"/>
      <c r="S405" s="9"/>
      <c r="AA405" s="85"/>
      <c r="AB405" s="85"/>
      <c r="AC405" s="85"/>
      <c r="AD405" s="85"/>
      <c r="AE405" s="85"/>
      <c r="AG405" s="9"/>
      <c r="AN405" s="85"/>
      <c r="AO405" s="85"/>
      <c r="AP405" s="85"/>
      <c r="AQ405" s="85"/>
      <c r="AR405" s="85"/>
      <c r="AS405" s="85"/>
      <c r="AT405" s="85"/>
      <c r="AU405" s="85"/>
      <c r="AV405" s="85"/>
      <c r="AX405" s="85"/>
    </row>
    <row r="406" spans="1:64" s="77" customFormat="1" ht="12.95" customHeight="1" x14ac:dyDescent="0.2">
      <c r="B406" s="84"/>
      <c r="AA406" s="85"/>
      <c r="AB406" s="85"/>
      <c r="AC406" s="85"/>
      <c r="AD406" s="85"/>
      <c r="AE406" s="85"/>
      <c r="AG406" s="9"/>
      <c r="AN406" s="85"/>
      <c r="AO406" s="85"/>
      <c r="AP406" s="85"/>
      <c r="AQ406" s="85"/>
      <c r="AR406" s="85"/>
      <c r="AS406" s="85"/>
      <c r="AT406" s="85"/>
      <c r="AU406" s="85"/>
    </row>
    <row r="407" spans="1:64" s="77" customFormat="1" ht="12.95" customHeight="1" x14ac:dyDescent="0.2">
      <c r="B407" s="84"/>
      <c r="AA407" s="85"/>
      <c r="AB407" s="85"/>
      <c r="AC407" s="85"/>
      <c r="AD407" s="85"/>
      <c r="AE407" s="85"/>
      <c r="AG407" s="9"/>
      <c r="AN407" s="85"/>
      <c r="AO407" s="85"/>
      <c r="AP407" s="85"/>
      <c r="AQ407" s="85"/>
      <c r="AR407" s="85"/>
      <c r="AS407" s="85"/>
      <c r="AT407" s="85"/>
      <c r="AU407" s="85"/>
    </row>
    <row r="408" spans="1:64" s="77" customFormat="1" ht="12.95" customHeight="1" x14ac:dyDescent="0.2">
      <c r="B408" s="84"/>
      <c r="AA408" s="85"/>
      <c r="AB408" s="85"/>
      <c r="AC408" s="85"/>
      <c r="AD408" s="85"/>
      <c r="AE408" s="85"/>
      <c r="AG408" s="9"/>
      <c r="AN408" s="85"/>
      <c r="AO408" s="85"/>
      <c r="AP408" s="85"/>
      <c r="AQ408" s="85"/>
      <c r="AR408" s="85"/>
      <c r="AS408" s="85"/>
      <c r="AT408" s="85"/>
      <c r="AU408" s="85"/>
    </row>
    <row r="409" spans="1:64" s="77" customFormat="1" ht="12.95" customHeight="1" x14ac:dyDescent="0.2">
      <c r="B409" s="84"/>
      <c r="AA409" s="85"/>
      <c r="AB409" s="85"/>
      <c r="AC409" s="85"/>
      <c r="AD409" s="85"/>
      <c r="AE409" s="85"/>
      <c r="AG409" s="9"/>
      <c r="AN409" s="85"/>
      <c r="AO409" s="85"/>
      <c r="AP409" s="85"/>
      <c r="AQ409" s="85"/>
      <c r="AR409" s="85"/>
      <c r="AS409" s="85"/>
      <c r="AT409" s="85"/>
      <c r="AU409" s="85"/>
      <c r="AV409" s="85"/>
    </row>
    <row r="410" spans="1:64" s="77" customFormat="1" ht="12.95" customHeight="1" x14ac:dyDescent="0.2">
      <c r="B410" s="84"/>
      <c r="AA410" s="85"/>
      <c r="AB410" s="85"/>
      <c r="AC410" s="85"/>
      <c r="AD410" s="85"/>
      <c r="AE410" s="85"/>
      <c r="AG410" s="9"/>
      <c r="AN410" s="85"/>
      <c r="AO410" s="85"/>
      <c r="AP410" s="85"/>
      <c r="AQ410" s="85"/>
      <c r="AR410" s="85"/>
      <c r="AS410" s="85"/>
      <c r="AT410" s="85"/>
      <c r="AU410" s="85"/>
    </row>
    <row r="411" spans="1:64" s="77" customFormat="1" ht="12.95" customHeight="1" x14ac:dyDescent="0.2">
      <c r="B411" s="84"/>
      <c r="AA411" s="85"/>
      <c r="AB411" s="85"/>
      <c r="AC411" s="85"/>
      <c r="AD411" s="85"/>
      <c r="AE411" s="85"/>
      <c r="AG411" s="9"/>
      <c r="AN411" s="85"/>
      <c r="AO411" s="85"/>
      <c r="AP411" s="85"/>
      <c r="AQ411" s="85"/>
      <c r="AR411" s="85"/>
      <c r="AS411" s="85"/>
      <c r="AT411" s="85"/>
      <c r="AU411" s="85"/>
    </row>
    <row r="412" spans="1:64" s="77" customFormat="1" ht="12.95" customHeight="1" x14ac:dyDescent="0.2">
      <c r="B412" s="84"/>
      <c r="AA412" s="85"/>
      <c r="AB412" s="85"/>
      <c r="AC412" s="85"/>
      <c r="AD412" s="85"/>
      <c r="AE412" s="85"/>
      <c r="AG412" s="9"/>
      <c r="AN412" s="85"/>
      <c r="AO412" s="85"/>
      <c r="AP412" s="85"/>
      <c r="AQ412" s="85"/>
      <c r="AR412" s="85"/>
      <c r="AS412" s="85"/>
      <c r="AT412" s="85"/>
      <c r="AU412" s="85"/>
    </row>
    <row r="413" spans="1:64" s="77" customFormat="1" ht="12.95" customHeight="1" x14ac:dyDescent="0.2">
      <c r="B413" s="84"/>
      <c r="AA413" s="85"/>
      <c r="AB413" s="85"/>
      <c r="AC413" s="85"/>
      <c r="AD413" s="85"/>
      <c r="AE413" s="85"/>
      <c r="AG413" s="9"/>
      <c r="AN413" s="85"/>
      <c r="AO413" s="85"/>
      <c r="AP413" s="85"/>
      <c r="AQ413" s="85"/>
      <c r="AR413" s="85"/>
      <c r="AS413" s="85"/>
      <c r="AT413" s="85"/>
      <c r="AU413" s="85"/>
    </row>
    <row r="414" spans="1:64" s="77" customFormat="1" ht="12.95" customHeight="1" x14ac:dyDescent="0.2">
      <c r="B414" s="84"/>
      <c r="AA414" s="85"/>
      <c r="AB414" s="85"/>
      <c r="AC414" s="85"/>
      <c r="AD414" s="85"/>
      <c r="AE414" s="85"/>
      <c r="AG414" s="9"/>
      <c r="AN414" s="85"/>
      <c r="AO414" s="85"/>
      <c r="AP414" s="85"/>
      <c r="AQ414" s="85"/>
      <c r="AR414" s="85"/>
      <c r="AS414" s="85"/>
      <c r="AT414" s="85"/>
      <c r="AU414" s="85"/>
    </row>
    <row r="415" spans="1:64" s="77" customFormat="1" ht="12.95" customHeight="1" x14ac:dyDescent="0.2">
      <c r="B415" s="84"/>
      <c r="AA415" s="85"/>
      <c r="AB415" s="85"/>
      <c r="AC415" s="85"/>
      <c r="AD415" s="85"/>
      <c r="AE415" s="85"/>
      <c r="AG415" s="9"/>
      <c r="AN415" s="85"/>
      <c r="AO415" s="85"/>
      <c r="AP415" s="85"/>
      <c r="AQ415" s="85"/>
      <c r="AR415" s="85"/>
      <c r="AS415" s="85"/>
      <c r="AT415" s="85"/>
      <c r="AU415" s="85"/>
    </row>
    <row r="416" spans="1:64" s="77" customFormat="1" ht="12.95" customHeight="1" x14ac:dyDescent="0.2">
      <c r="B416" s="84"/>
      <c r="AA416" s="85"/>
      <c r="AB416" s="85"/>
      <c r="AC416" s="85"/>
      <c r="AD416" s="85"/>
      <c r="AE416" s="85"/>
      <c r="AG416" s="9"/>
      <c r="AN416" s="85"/>
      <c r="AO416" s="85"/>
      <c r="AP416" s="85"/>
      <c r="AQ416" s="85"/>
      <c r="AR416" s="85"/>
      <c r="AS416" s="85"/>
      <c r="AT416" s="85"/>
      <c r="AU416" s="85"/>
    </row>
    <row r="417" spans="2:47" s="77" customFormat="1" ht="12.95" customHeight="1" x14ac:dyDescent="0.2">
      <c r="B417" s="84"/>
      <c r="AA417" s="85"/>
      <c r="AB417" s="85"/>
      <c r="AC417" s="85"/>
      <c r="AD417" s="85"/>
      <c r="AE417" s="85"/>
      <c r="AG417" s="9"/>
      <c r="AN417" s="85"/>
      <c r="AO417" s="85"/>
      <c r="AP417" s="85"/>
      <c r="AQ417" s="85"/>
      <c r="AR417" s="85"/>
      <c r="AS417" s="85"/>
      <c r="AT417" s="85"/>
      <c r="AU417" s="85"/>
    </row>
    <row r="418" spans="2:47" s="77" customFormat="1" ht="12.95" customHeight="1" x14ac:dyDescent="0.2">
      <c r="B418" s="84"/>
      <c r="AA418" s="85"/>
      <c r="AB418" s="85"/>
      <c r="AC418" s="85"/>
      <c r="AD418" s="85"/>
      <c r="AE418" s="85"/>
      <c r="AG418" s="9"/>
      <c r="AN418" s="85"/>
      <c r="AO418" s="85"/>
      <c r="AP418" s="85"/>
      <c r="AQ418" s="85"/>
      <c r="AR418" s="85"/>
      <c r="AS418" s="85"/>
      <c r="AT418" s="85"/>
      <c r="AU418" s="85"/>
    </row>
    <row r="419" spans="2:47" s="77" customFormat="1" ht="12.95" customHeight="1" x14ac:dyDescent="0.2">
      <c r="B419" s="84"/>
      <c r="AA419" s="85"/>
      <c r="AB419" s="85"/>
      <c r="AC419" s="85"/>
      <c r="AD419" s="85"/>
      <c r="AE419" s="85"/>
      <c r="AG419" s="9"/>
      <c r="AN419" s="85"/>
      <c r="AO419" s="85"/>
      <c r="AP419" s="85"/>
      <c r="AQ419" s="85"/>
      <c r="AR419" s="85"/>
      <c r="AS419" s="85"/>
      <c r="AT419" s="85"/>
      <c r="AU419" s="85"/>
    </row>
    <row r="420" spans="2:47" s="77" customFormat="1" ht="12.95" customHeight="1" x14ac:dyDescent="0.2">
      <c r="B420" s="84"/>
      <c r="AA420" s="85"/>
      <c r="AB420" s="85"/>
      <c r="AC420" s="85"/>
      <c r="AD420" s="85"/>
      <c r="AE420" s="85"/>
      <c r="AG420" s="9"/>
      <c r="AN420" s="85"/>
      <c r="AO420" s="85"/>
      <c r="AP420" s="85"/>
      <c r="AQ420" s="85"/>
      <c r="AR420" s="85"/>
      <c r="AS420" s="85"/>
      <c r="AT420" s="85"/>
      <c r="AU420" s="85"/>
    </row>
    <row r="421" spans="2:47" s="77" customFormat="1" ht="12.95" customHeight="1" x14ac:dyDescent="0.2">
      <c r="B421" s="84"/>
      <c r="AA421" s="85"/>
      <c r="AB421" s="85"/>
      <c r="AC421" s="85"/>
      <c r="AD421" s="85"/>
      <c r="AE421" s="85"/>
      <c r="AG421" s="9"/>
      <c r="AN421" s="85"/>
      <c r="AO421" s="85"/>
      <c r="AP421" s="85"/>
      <c r="AQ421" s="85"/>
      <c r="AR421" s="85"/>
      <c r="AS421" s="85"/>
      <c r="AT421" s="85"/>
      <c r="AU421" s="85"/>
    </row>
    <row r="422" spans="2:47" s="77" customFormat="1" ht="12.95" customHeight="1" x14ac:dyDescent="0.2">
      <c r="B422" s="84"/>
      <c r="AA422" s="85"/>
      <c r="AB422" s="85"/>
      <c r="AC422" s="85"/>
      <c r="AD422" s="85"/>
      <c r="AE422" s="85"/>
      <c r="AG422" s="9"/>
      <c r="AN422" s="85"/>
      <c r="AO422" s="85"/>
      <c r="AP422" s="85"/>
      <c r="AQ422" s="85"/>
      <c r="AR422" s="85"/>
      <c r="AS422" s="85"/>
      <c r="AT422" s="85"/>
      <c r="AU422" s="85"/>
    </row>
    <row r="423" spans="2:47" s="77" customFormat="1" ht="12.95" customHeight="1" x14ac:dyDescent="0.2">
      <c r="B423" s="84"/>
      <c r="AA423" s="85"/>
      <c r="AB423" s="85"/>
      <c r="AC423" s="85"/>
      <c r="AD423" s="85"/>
      <c r="AE423" s="85"/>
      <c r="AG423" s="9"/>
      <c r="AN423" s="85"/>
      <c r="AO423" s="85"/>
      <c r="AP423" s="85"/>
      <c r="AQ423" s="85"/>
      <c r="AR423" s="85"/>
      <c r="AS423" s="85"/>
      <c r="AT423" s="85"/>
      <c r="AU423" s="85"/>
    </row>
    <row r="424" spans="2:47" s="77" customFormat="1" ht="12.95" customHeight="1" x14ac:dyDescent="0.2">
      <c r="B424" s="84"/>
      <c r="AA424" s="85"/>
      <c r="AB424" s="85"/>
      <c r="AC424" s="85"/>
      <c r="AD424" s="85"/>
      <c r="AE424" s="85"/>
      <c r="AG424" s="9"/>
      <c r="AN424" s="85"/>
      <c r="AO424" s="85"/>
      <c r="AP424" s="85"/>
      <c r="AQ424" s="85"/>
      <c r="AR424" s="85"/>
      <c r="AS424" s="85"/>
      <c r="AT424" s="85"/>
      <c r="AU424" s="85"/>
    </row>
    <row r="425" spans="2:47" s="77" customFormat="1" ht="12.95" customHeight="1" x14ac:dyDescent="0.2">
      <c r="B425" s="84"/>
      <c r="AA425" s="85"/>
      <c r="AB425" s="85"/>
      <c r="AC425" s="85"/>
      <c r="AD425" s="85"/>
      <c r="AE425" s="85"/>
      <c r="AG425" s="9"/>
      <c r="AN425" s="85"/>
      <c r="AO425" s="85"/>
      <c r="AP425" s="85"/>
      <c r="AQ425" s="85"/>
      <c r="AR425" s="85"/>
      <c r="AS425" s="85"/>
      <c r="AT425" s="85"/>
      <c r="AU425" s="85"/>
    </row>
    <row r="426" spans="2:47" s="77" customFormat="1" ht="12.95" customHeight="1" x14ac:dyDescent="0.2">
      <c r="B426" s="84"/>
      <c r="AA426" s="85"/>
      <c r="AB426" s="85"/>
      <c r="AC426" s="85"/>
      <c r="AD426" s="85"/>
      <c r="AE426" s="85"/>
      <c r="AG426" s="9"/>
      <c r="AN426" s="85"/>
      <c r="AO426" s="85"/>
      <c r="AP426" s="85"/>
      <c r="AQ426" s="85"/>
      <c r="AR426" s="85"/>
      <c r="AS426" s="85"/>
      <c r="AT426" s="85"/>
      <c r="AU426" s="85"/>
    </row>
    <row r="427" spans="2:47" s="77" customFormat="1" ht="12.95" customHeight="1" x14ac:dyDescent="0.2">
      <c r="B427" s="84"/>
      <c r="AA427" s="85"/>
      <c r="AB427" s="85"/>
      <c r="AC427" s="85"/>
      <c r="AD427" s="85"/>
      <c r="AE427" s="85"/>
      <c r="AG427" s="9"/>
      <c r="AN427" s="85"/>
      <c r="AO427" s="85"/>
      <c r="AP427" s="85"/>
      <c r="AQ427" s="85"/>
      <c r="AR427" s="85"/>
      <c r="AS427" s="85"/>
      <c r="AT427" s="85"/>
      <c r="AU427" s="85"/>
    </row>
    <row r="428" spans="2:47" s="77" customFormat="1" ht="12.95" customHeight="1" x14ac:dyDescent="0.2">
      <c r="B428" s="84"/>
      <c r="AA428" s="85"/>
      <c r="AB428" s="85"/>
      <c r="AC428" s="85"/>
      <c r="AD428" s="85"/>
      <c r="AE428" s="85"/>
      <c r="AG428" s="9"/>
      <c r="AN428" s="85"/>
      <c r="AO428" s="85"/>
      <c r="AP428" s="85"/>
      <c r="AQ428" s="85"/>
      <c r="AR428" s="85"/>
      <c r="AS428" s="85"/>
      <c r="AT428" s="85"/>
      <c r="AU428" s="85"/>
    </row>
    <row r="429" spans="2:47" s="77" customFormat="1" ht="12.95" customHeight="1" x14ac:dyDescent="0.2">
      <c r="B429" s="84"/>
      <c r="AA429" s="85"/>
      <c r="AB429" s="85"/>
      <c r="AC429" s="85"/>
      <c r="AD429" s="85"/>
      <c r="AE429" s="85"/>
      <c r="AG429" s="9"/>
      <c r="AN429" s="85"/>
      <c r="AO429" s="85"/>
      <c r="AP429" s="85"/>
      <c r="AQ429" s="85"/>
      <c r="AR429" s="85"/>
      <c r="AS429" s="85"/>
      <c r="AT429" s="85"/>
      <c r="AU429" s="85"/>
    </row>
    <row r="430" spans="2:47" s="77" customFormat="1" ht="12.95" customHeight="1" x14ac:dyDescent="0.2">
      <c r="B430" s="84"/>
      <c r="AA430" s="85"/>
      <c r="AB430" s="85"/>
      <c r="AC430" s="85"/>
      <c r="AD430" s="85"/>
      <c r="AE430" s="85"/>
      <c r="AG430" s="9"/>
      <c r="AN430" s="85"/>
      <c r="AO430" s="85"/>
      <c r="AP430" s="85"/>
      <c r="AQ430" s="85"/>
      <c r="AR430" s="85"/>
      <c r="AS430" s="85"/>
      <c r="AT430" s="85"/>
      <c r="AU430" s="85"/>
    </row>
    <row r="431" spans="2:47" s="77" customFormat="1" ht="12.95" customHeight="1" x14ac:dyDescent="0.2">
      <c r="B431" s="84"/>
      <c r="AA431" s="85"/>
      <c r="AB431" s="85"/>
      <c r="AC431" s="85"/>
      <c r="AD431" s="85"/>
      <c r="AE431" s="85"/>
      <c r="AG431" s="9"/>
      <c r="AN431" s="85"/>
      <c r="AO431" s="85"/>
      <c r="AP431" s="85"/>
      <c r="AQ431" s="85"/>
      <c r="AR431" s="85"/>
      <c r="AS431" s="85"/>
      <c r="AT431" s="85"/>
      <c r="AU431" s="85"/>
    </row>
    <row r="432" spans="2:47" s="77" customFormat="1" ht="12.95" customHeight="1" x14ac:dyDescent="0.2">
      <c r="B432" s="84"/>
      <c r="AA432" s="85"/>
      <c r="AB432" s="85"/>
      <c r="AC432" s="85"/>
      <c r="AD432" s="85"/>
      <c r="AE432" s="85"/>
      <c r="AG432" s="9"/>
      <c r="AN432" s="85"/>
      <c r="AO432" s="85"/>
      <c r="AP432" s="85"/>
      <c r="AQ432" s="85"/>
      <c r="AR432" s="85"/>
      <c r="AS432" s="85"/>
      <c r="AT432" s="85"/>
      <c r="AU432" s="85"/>
    </row>
    <row r="433" spans="2:47" s="77" customFormat="1" ht="12.95" customHeight="1" x14ac:dyDescent="0.2">
      <c r="B433" s="84"/>
      <c r="AA433" s="85"/>
      <c r="AB433" s="85"/>
      <c r="AC433" s="85"/>
      <c r="AD433" s="85"/>
      <c r="AE433" s="85"/>
      <c r="AG433" s="9"/>
      <c r="AN433" s="85"/>
      <c r="AO433" s="85"/>
      <c r="AP433" s="85"/>
      <c r="AQ433" s="85"/>
      <c r="AR433" s="85"/>
      <c r="AS433" s="85"/>
      <c r="AT433" s="85"/>
      <c r="AU433" s="85"/>
    </row>
    <row r="434" spans="2:47" s="77" customFormat="1" ht="12.95" customHeight="1" x14ac:dyDescent="0.2">
      <c r="B434" s="84"/>
      <c r="AA434" s="85"/>
      <c r="AB434" s="85"/>
      <c r="AC434" s="85"/>
      <c r="AD434" s="85"/>
      <c r="AE434" s="85"/>
      <c r="AG434" s="9"/>
      <c r="AN434" s="85"/>
      <c r="AO434" s="85"/>
      <c r="AP434" s="85"/>
      <c r="AQ434" s="85"/>
      <c r="AR434" s="85"/>
      <c r="AS434" s="85"/>
      <c r="AT434" s="85"/>
      <c r="AU434" s="85"/>
    </row>
    <row r="435" spans="2:47" s="77" customFormat="1" ht="12.95" customHeight="1" x14ac:dyDescent="0.2">
      <c r="B435" s="84"/>
      <c r="AA435" s="85"/>
      <c r="AB435" s="85"/>
      <c r="AC435" s="85"/>
      <c r="AD435" s="85"/>
      <c r="AE435" s="85"/>
      <c r="AG435" s="9"/>
      <c r="AN435" s="85"/>
      <c r="AO435" s="85"/>
      <c r="AP435" s="85"/>
      <c r="AQ435" s="85"/>
      <c r="AR435" s="85"/>
      <c r="AS435" s="85"/>
      <c r="AT435" s="85"/>
      <c r="AU435" s="85"/>
    </row>
    <row r="436" spans="2:47" s="77" customFormat="1" ht="12.95" customHeight="1" x14ac:dyDescent="0.2">
      <c r="B436" s="84"/>
      <c r="AA436" s="85"/>
      <c r="AB436" s="85"/>
      <c r="AC436" s="85"/>
      <c r="AD436" s="85"/>
      <c r="AE436" s="85"/>
      <c r="AG436" s="9"/>
      <c r="AN436" s="85"/>
      <c r="AO436" s="85"/>
      <c r="AP436" s="85"/>
      <c r="AQ436" s="85"/>
      <c r="AR436" s="85"/>
      <c r="AS436" s="85"/>
      <c r="AT436" s="85"/>
      <c r="AU436" s="85"/>
    </row>
    <row r="437" spans="2:47" s="77" customFormat="1" ht="12.95" customHeight="1" x14ac:dyDescent="0.2">
      <c r="B437" s="84"/>
      <c r="AA437" s="85"/>
      <c r="AB437" s="85"/>
      <c r="AC437" s="85"/>
      <c r="AD437" s="85"/>
      <c r="AE437" s="85"/>
      <c r="AG437" s="9"/>
      <c r="AN437" s="85"/>
      <c r="AO437" s="85"/>
      <c r="AP437" s="85"/>
      <c r="AQ437" s="85"/>
      <c r="AR437" s="85"/>
      <c r="AS437" s="85"/>
      <c r="AT437" s="85"/>
      <c r="AU437" s="85"/>
    </row>
    <row r="438" spans="2:47" s="77" customFormat="1" ht="12.95" customHeight="1" x14ac:dyDescent="0.2">
      <c r="B438" s="84"/>
      <c r="AA438" s="85"/>
      <c r="AB438" s="85"/>
      <c r="AC438" s="85"/>
      <c r="AD438" s="85"/>
      <c r="AE438" s="85"/>
      <c r="AG438" s="9"/>
      <c r="AN438" s="85"/>
      <c r="AO438" s="85"/>
      <c r="AP438" s="85"/>
      <c r="AQ438" s="85"/>
      <c r="AR438" s="85"/>
      <c r="AS438" s="85"/>
      <c r="AT438" s="85"/>
      <c r="AU438" s="85"/>
    </row>
    <row r="439" spans="2:47" s="77" customFormat="1" ht="12.95" customHeight="1" x14ac:dyDescent="0.2">
      <c r="B439" s="84"/>
      <c r="AA439" s="85"/>
      <c r="AB439" s="85"/>
      <c r="AC439" s="85"/>
      <c r="AD439" s="85"/>
      <c r="AE439" s="85"/>
      <c r="AG439" s="9"/>
      <c r="AN439" s="85"/>
      <c r="AO439" s="85"/>
      <c r="AP439" s="85"/>
      <c r="AQ439" s="85"/>
      <c r="AR439" s="85"/>
      <c r="AS439" s="85"/>
      <c r="AT439" s="85"/>
      <c r="AU439" s="85"/>
    </row>
    <row r="440" spans="2:47" s="77" customFormat="1" ht="12.95" customHeight="1" x14ac:dyDescent="0.2">
      <c r="B440" s="84"/>
      <c r="AA440" s="85"/>
      <c r="AB440" s="85"/>
      <c r="AC440" s="85"/>
      <c r="AD440" s="85"/>
      <c r="AE440" s="85"/>
      <c r="AG440" s="9"/>
      <c r="AN440" s="85"/>
      <c r="AO440" s="85"/>
      <c r="AP440" s="85"/>
      <c r="AQ440" s="85"/>
      <c r="AR440" s="85"/>
      <c r="AS440" s="85"/>
      <c r="AT440" s="85"/>
      <c r="AU440" s="85"/>
    </row>
    <row r="441" spans="2:47" s="77" customFormat="1" ht="12.95" customHeight="1" x14ac:dyDescent="0.2">
      <c r="B441" s="84"/>
      <c r="AA441" s="85"/>
      <c r="AB441" s="85"/>
      <c r="AC441" s="85"/>
      <c r="AD441" s="85"/>
      <c r="AE441" s="85"/>
      <c r="AG441" s="9"/>
      <c r="AN441" s="85"/>
      <c r="AO441" s="85"/>
      <c r="AP441" s="85"/>
      <c r="AQ441" s="85"/>
      <c r="AR441" s="85"/>
      <c r="AS441" s="85"/>
      <c r="AT441" s="85"/>
      <c r="AU441" s="85"/>
    </row>
    <row r="442" spans="2:47" s="77" customFormat="1" ht="12.95" customHeight="1" x14ac:dyDescent="0.2">
      <c r="B442" s="84"/>
      <c r="AA442" s="85"/>
      <c r="AB442" s="85"/>
      <c r="AC442" s="85"/>
      <c r="AD442" s="85"/>
      <c r="AE442" s="85"/>
      <c r="AG442" s="9"/>
      <c r="AN442" s="85"/>
      <c r="AO442" s="85"/>
      <c r="AP442" s="85"/>
      <c r="AQ442" s="85"/>
      <c r="AR442" s="85"/>
      <c r="AS442" s="85"/>
      <c r="AT442" s="85"/>
      <c r="AU442" s="85"/>
    </row>
    <row r="443" spans="2:47" s="77" customFormat="1" ht="12.95" customHeight="1" x14ac:dyDescent="0.2">
      <c r="B443" s="84"/>
      <c r="AA443" s="85"/>
      <c r="AB443" s="85"/>
      <c r="AC443" s="85"/>
      <c r="AD443" s="85"/>
      <c r="AE443" s="85"/>
      <c r="AG443" s="9"/>
      <c r="AN443" s="85"/>
      <c r="AO443" s="85"/>
      <c r="AP443" s="85"/>
      <c r="AQ443" s="85"/>
      <c r="AR443" s="85"/>
      <c r="AS443" s="85"/>
      <c r="AT443" s="85"/>
      <c r="AU443" s="85"/>
    </row>
    <row r="444" spans="2:47" s="77" customFormat="1" ht="12.95" customHeight="1" x14ac:dyDescent="0.2">
      <c r="B444" s="84"/>
      <c r="AA444" s="85"/>
      <c r="AB444" s="85"/>
      <c r="AC444" s="85"/>
      <c r="AD444" s="85"/>
      <c r="AE444" s="85"/>
      <c r="AG444" s="9"/>
      <c r="AN444" s="85"/>
      <c r="AO444" s="85"/>
      <c r="AP444" s="85"/>
      <c r="AQ444" s="85"/>
      <c r="AR444" s="85"/>
      <c r="AS444" s="85"/>
      <c r="AT444" s="85"/>
      <c r="AU444" s="85"/>
    </row>
    <row r="445" spans="2:47" s="77" customFormat="1" ht="12.95" customHeight="1" x14ac:dyDescent="0.2">
      <c r="B445" s="84"/>
      <c r="AA445" s="85"/>
      <c r="AB445" s="85"/>
      <c r="AC445" s="85"/>
      <c r="AD445" s="85"/>
      <c r="AE445" s="85"/>
      <c r="AG445" s="9"/>
      <c r="AN445" s="85"/>
      <c r="AO445" s="85"/>
      <c r="AP445" s="85"/>
      <c r="AQ445" s="85"/>
      <c r="AR445" s="85"/>
      <c r="AS445" s="85"/>
      <c r="AT445" s="85"/>
      <c r="AU445" s="85"/>
    </row>
    <row r="446" spans="2:47" s="77" customFormat="1" ht="12.95" customHeight="1" x14ac:dyDescent="0.2">
      <c r="B446" s="84"/>
      <c r="AA446" s="85"/>
      <c r="AB446" s="85"/>
      <c r="AC446" s="85"/>
      <c r="AD446" s="85"/>
      <c r="AE446" s="85"/>
      <c r="AG446" s="9"/>
      <c r="AN446" s="85"/>
      <c r="AO446" s="85"/>
      <c r="AP446" s="85"/>
      <c r="AQ446" s="85"/>
      <c r="AR446" s="85"/>
      <c r="AS446" s="85"/>
      <c r="AT446" s="85"/>
      <c r="AU446" s="85"/>
    </row>
    <row r="447" spans="2:47" s="77" customFormat="1" ht="12.95" customHeight="1" x14ac:dyDescent="0.2">
      <c r="B447" s="84"/>
      <c r="AA447" s="85"/>
      <c r="AB447" s="85"/>
      <c r="AC447" s="85"/>
      <c r="AD447" s="85"/>
      <c r="AE447" s="85"/>
      <c r="AG447" s="9"/>
      <c r="AN447" s="85"/>
      <c r="AO447" s="85"/>
      <c r="AP447" s="85"/>
      <c r="AQ447" s="85"/>
      <c r="AR447" s="85"/>
      <c r="AS447" s="85"/>
      <c r="AT447" s="85"/>
      <c r="AU447" s="85"/>
    </row>
    <row r="448" spans="2:47" s="77" customFormat="1" ht="12.95" customHeight="1" x14ac:dyDescent="0.2">
      <c r="B448" s="84"/>
      <c r="AA448" s="85"/>
      <c r="AB448" s="85"/>
      <c r="AC448" s="85"/>
      <c r="AD448" s="85"/>
      <c r="AE448" s="85"/>
      <c r="AG448" s="9"/>
      <c r="AN448" s="85"/>
      <c r="AO448" s="85"/>
      <c r="AP448" s="85"/>
      <c r="AQ448" s="85"/>
      <c r="AR448" s="85"/>
      <c r="AS448" s="85"/>
      <c r="AT448" s="85"/>
      <c r="AU448" s="85"/>
    </row>
    <row r="449" spans="2:47" s="77" customFormat="1" ht="12.95" customHeight="1" x14ac:dyDescent="0.2">
      <c r="B449" s="84"/>
      <c r="AA449" s="85"/>
      <c r="AB449" s="85"/>
      <c r="AC449" s="85"/>
      <c r="AD449" s="85"/>
      <c r="AE449" s="85"/>
      <c r="AG449" s="9"/>
      <c r="AN449" s="85"/>
      <c r="AO449" s="85"/>
      <c r="AP449" s="85"/>
      <c r="AQ449" s="85"/>
      <c r="AR449" s="85"/>
      <c r="AS449" s="85"/>
      <c r="AT449" s="85"/>
      <c r="AU449" s="85"/>
    </row>
    <row r="450" spans="2:47" s="77" customFormat="1" ht="12.95" customHeight="1" x14ac:dyDescent="0.2">
      <c r="B450" s="84"/>
      <c r="AA450" s="85"/>
      <c r="AB450" s="85"/>
      <c r="AC450" s="85"/>
      <c r="AD450" s="85"/>
      <c r="AE450" s="85"/>
      <c r="AG450" s="9"/>
      <c r="AN450" s="85"/>
      <c r="AO450" s="85"/>
      <c r="AP450" s="85"/>
      <c r="AQ450" s="85"/>
      <c r="AR450" s="85"/>
      <c r="AS450" s="85"/>
      <c r="AT450" s="85"/>
      <c r="AU450" s="85"/>
    </row>
    <row r="451" spans="2:47" s="77" customFormat="1" ht="12.95" customHeight="1" x14ac:dyDescent="0.2">
      <c r="B451" s="84"/>
      <c r="AA451" s="85"/>
      <c r="AB451" s="85"/>
      <c r="AC451" s="85"/>
      <c r="AD451" s="85"/>
      <c r="AE451" s="85"/>
      <c r="AG451" s="9"/>
      <c r="AN451" s="85"/>
      <c r="AO451" s="85"/>
      <c r="AP451" s="85"/>
      <c r="AQ451" s="85"/>
      <c r="AR451" s="85"/>
      <c r="AS451" s="85"/>
      <c r="AT451" s="85"/>
      <c r="AU451" s="85"/>
    </row>
    <row r="452" spans="2:47" s="77" customFormat="1" ht="12.95" customHeight="1" x14ac:dyDescent="0.2">
      <c r="B452" s="84"/>
      <c r="AA452" s="85"/>
      <c r="AB452" s="85"/>
      <c r="AC452" s="85"/>
      <c r="AD452" s="85"/>
      <c r="AE452" s="85"/>
      <c r="AG452" s="9"/>
      <c r="AN452" s="85"/>
      <c r="AO452" s="85"/>
      <c r="AP452" s="85"/>
      <c r="AQ452" s="85"/>
      <c r="AR452" s="85"/>
      <c r="AS452" s="85"/>
      <c r="AT452" s="85"/>
      <c r="AU452" s="85"/>
    </row>
    <row r="453" spans="2:47" s="77" customFormat="1" ht="12.95" customHeight="1" x14ac:dyDescent="0.2">
      <c r="B453" s="84"/>
      <c r="AA453" s="85"/>
      <c r="AB453" s="85"/>
      <c r="AC453" s="85"/>
      <c r="AD453" s="85"/>
      <c r="AE453" s="85"/>
      <c r="AG453" s="9"/>
      <c r="AN453" s="85"/>
      <c r="AO453" s="85"/>
      <c r="AP453" s="85"/>
      <c r="AQ453" s="85"/>
      <c r="AR453" s="85"/>
      <c r="AS453" s="85"/>
      <c r="AT453" s="85"/>
      <c r="AU453" s="85"/>
    </row>
    <row r="454" spans="2:47" s="77" customFormat="1" ht="12.95" customHeight="1" x14ac:dyDescent="0.2">
      <c r="B454" s="84"/>
      <c r="AA454" s="85"/>
      <c r="AB454" s="85"/>
      <c r="AC454" s="85"/>
      <c r="AD454" s="85"/>
      <c r="AE454" s="85"/>
      <c r="AG454" s="9"/>
      <c r="AN454" s="85"/>
      <c r="AO454" s="85"/>
      <c r="AP454" s="85"/>
      <c r="AQ454" s="85"/>
      <c r="AR454" s="85"/>
      <c r="AS454" s="85"/>
      <c r="AT454" s="85"/>
      <c r="AU454" s="85"/>
    </row>
    <row r="455" spans="2:47" s="77" customFormat="1" ht="12.95" customHeight="1" x14ac:dyDescent="0.2">
      <c r="B455" s="84"/>
      <c r="AA455" s="85"/>
      <c r="AB455" s="85"/>
      <c r="AC455" s="85"/>
      <c r="AD455" s="85"/>
      <c r="AE455" s="85"/>
      <c r="AG455" s="9"/>
      <c r="AN455" s="85"/>
      <c r="AO455" s="85"/>
      <c r="AP455" s="85"/>
      <c r="AQ455" s="85"/>
      <c r="AR455" s="85"/>
      <c r="AS455" s="85"/>
      <c r="AT455" s="85"/>
      <c r="AU455" s="85"/>
    </row>
    <row r="456" spans="2:47" s="77" customFormat="1" ht="12.95" customHeight="1" x14ac:dyDescent="0.2">
      <c r="B456" s="84"/>
      <c r="AA456" s="85"/>
      <c r="AB456" s="85"/>
      <c r="AC456" s="85"/>
      <c r="AD456" s="85"/>
      <c r="AE456" s="85"/>
      <c r="AG456" s="9"/>
      <c r="AN456" s="85"/>
      <c r="AO456" s="85"/>
      <c r="AP456" s="85"/>
      <c r="AQ456" s="85"/>
      <c r="AR456" s="85"/>
      <c r="AS456" s="85"/>
      <c r="AT456" s="85"/>
      <c r="AU456" s="85"/>
    </row>
    <row r="457" spans="2:47" s="77" customFormat="1" ht="12.95" customHeight="1" x14ac:dyDescent="0.2">
      <c r="B457" s="84"/>
      <c r="AA457" s="85"/>
      <c r="AB457" s="85"/>
      <c r="AC457" s="85"/>
      <c r="AD457" s="85"/>
      <c r="AE457" s="85"/>
      <c r="AG457" s="9"/>
      <c r="AN457" s="85"/>
      <c r="AO457" s="85"/>
      <c r="AP457" s="85"/>
      <c r="AQ457" s="85"/>
      <c r="AR457" s="85"/>
      <c r="AS457" s="85"/>
      <c r="AT457" s="85"/>
      <c r="AU457" s="85"/>
    </row>
    <row r="458" spans="2:47" s="77" customFormat="1" ht="12.95" customHeight="1" x14ac:dyDescent="0.2">
      <c r="B458" s="84"/>
      <c r="AA458" s="85"/>
      <c r="AB458" s="85"/>
      <c r="AC458" s="85"/>
      <c r="AD458" s="85"/>
      <c r="AE458" s="85"/>
      <c r="AG458" s="9"/>
      <c r="AN458" s="85"/>
      <c r="AO458" s="85"/>
      <c r="AP458" s="85"/>
      <c r="AQ458" s="85"/>
      <c r="AR458" s="85"/>
      <c r="AS458" s="85"/>
      <c r="AT458" s="85"/>
      <c r="AU458" s="85"/>
    </row>
    <row r="459" spans="2:47" s="77" customFormat="1" ht="12.95" customHeight="1" x14ac:dyDescent="0.2">
      <c r="B459" s="84"/>
      <c r="AA459" s="85"/>
      <c r="AB459" s="85"/>
      <c r="AC459" s="85"/>
      <c r="AD459" s="85"/>
      <c r="AE459" s="85"/>
      <c r="AG459" s="9"/>
      <c r="AN459" s="85"/>
      <c r="AO459" s="85"/>
      <c r="AP459" s="85"/>
      <c r="AQ459" s="85"/>
      <c r="AR459" s="85"/>
      <c r="AS459" s="85"/>
      <c r="AT459" s="85"/>
      <c r="AU459" s="85"/>
    </row>
    <row r="460" spans="2:47" s="77" customFormat="1" ht="12.95" customHeight="1" x14ac:dyDescent="0.2">
      <c r="B460" s="84"/>
      <c r="AA460" s="85"/>
      <c r="AB460" s="85"/>
      <c r="AC460" s="85"/>
      <c r="AD460" s="85"/>
      <c r="AE460" s="85"/>
      <c r="AG460" s="9"/>
      <c r="AN460" s="85"/>
      <c r="AO460" s="85"/>
      <c r="AP460" s="85"/>
      <c r="AQ460" s="85"/>
      <c r="AR460" s="85"/>
      <c r="AS460" s="85"/>
      <c r="AT460" s="85"/>
      <c r="AU460" s="85"/>
    </row>
    <row r="461" spans="2:47" s="77" customFormat="1" ht="12.95" customHeight="1" x14ac:dyDescent="0.2">
      <c r="B461" s="84"/>
      <c r="AA461" s="85"/>
      <c r="AB461" s="85"/>
      <c r="AC461" s="85"/>
      <c r="AD461" s="85"/>
      <c r="AE461" s="85"/>
      <c r="AG461" s="9"/>
      <c r="AN461" s="85"/>
      <c r="AO461" s="85"/>
      <c r="AP461" s="85"/>
      <c r="AQ461" s="85"/>
      <c r="AR461" s="85"/>
      <c r="AS461" s="85"/>
      <c r="AT461" s="85"/>
      <c r="AU461" s="85"/>
    </row>
    <row r="462" spans="2:47" s="77" customFormat="1" ht="12.95" customHeight="1" x14ac:dyDescent="0.2">
      <c r="B462" s="84"/>
      <c r="AA462" s="85"/>
      <c r="AB462" s="85"/>
      <c r="AC462" s="85"/>
      <c r="AD462" s="85"/>
      <c r="AE462" s="85"/>
      <c r="AG462" s="9"/>
      <c r="AN462" s="85"/>
      <c r="AO462" s="85"/>
      <c r="AP462" s="85"/>
      <c r="AQ462" s="85"/>
      <c r="AR462" s="85"/>
      <c r="AS462" s="85"/>
      <c r="AT462" s="85"/>
      <c r="AU462" s="85"/>
    </row>
    <row r="463" spans="2:47" s="77" customFormat="1" ht="12.95" customHeight="1" x14ac:dyDescent="0.2">
      <c r="B463" s="84"/>
      <c r="AA463" s="85"/>
      <c r="AB463" s="85"/>
      <c r="AC463" s="85"/>
      <c r="AD463" s="85"/>
      <c r="AE463" s="85"/>
      <c r="AG463" s="9"/>
      <c r="AN463" s="85"/>
      <c r="AO463" s="85"/>
      <c r="AP463" s="85"/>
      <c r="AQ463" s="85"/>
      <c r="AR463" s="85"/>
      <c r="AS463" s="85"/>
      <c r="AT463" s="85"/>
      <c r="AU463" s="85"/>
    </row>
    <row r="464" spans="2:47" s="77" customFormat="1" ht="12.95" customHeight="1" x14ac:dyDescent="0.2">
      <c r="B464" s="84"/>
      <c r="AA464" s="85"/>
      <c r="AB464" s="85"/>
      <c r="AC464" s="85"/>
      <c r="AD464" s="85"/>
      <c r="AE464" s="85"/>
      <c r="AG464" s="9"/>
      <c r="AN464" s="85"/>
      <c r="AO464" s="85"/>
      <c r="AP464" s="85"/>
      <c r="AQ464" s="85"/>
      <c r="AR464" s="85"/>
      <c r="AS464" s="85"/>
      <c r="AT464" s="85"/>
      <c r="AU464" s="85"/>
    </row>
    <row r="465" spans="2:64" s="77" customFormat="1" ht="12.95" customHeight="1" x14ac:dyDescent="0.2">
      <c r="B465" s="84"/>
      <c r="AA465" s="85"/>
      <c r="AB465" s="85"/>
      <c r="AC465" s="85"/>
      <c r="AD465" s="85"/>
      <c r="AE465" s="85"/>
      <c r="AG465" s="9"/>
      <c r="AN465" s="85"/>
      <c r="AO465" s="85"/>
      <c r="AP465" s="85"/>
      <c r="AQ465" s="85"/>
      <c r="AR465" s="85"/>
      <c r="AS465" s="85"/>
      <c r="AT465" s="85"/>
      <c r="AU465" s="85"/>
    </row>
    <row r="466" spans="2:64" s="77" customFormat="1" ht="12.95" customHeight="1" x14ac:dyDescent="0.2">
      <c r="B466" s="84"/>
      <c r="AA466" s="85"/>
      <c r="AB466" s="85"/>
      <c r="AC466" s="85"/>
      <c r="AD466" s="85"/>
      <c r="AE466" s="85"/>
      <c r="AG466" s="9"/>
      <c r="AN466" s="85"/>
      <c r="AO466" s="85"/>
      <c r="AP466" s="85"/>
      <c r="AQ466" s="85"/>
      <c r="AR466" s="85"/>
      <c r="AS466" s="85"/>
      <c r="AT466" s="85"/>
      <c r="AU466" s="85"/>
      <c r="AV466" s="85"/>
      <c r="AX466" s="85"/>
    </row>
    <row r="467" spans="2:64" s="77" customFormat="1" ht="12.95" customHeight="1" x14ac:dyDescent="0.2">
      <c r="B467" s="84"/>
      <c r="AA467" s="85"/>
      <c r="AB467" s="85"/>
      <c r="AC467" s="85"/>
      <c r="AD467" s="85"/>
      <c r="AE467" s="85"/>
      <c r="AG467" s="9"/>
      <c r="AN467" s="85"/>
      <c r="AO467" s="85"/>
      <c r="AP467" s="85"/>
      <c r="AQ467" s="85"/>
      <c r="AR467" s="85"/>
      <c r="AS467" s="85"/>
      <c r="AT467" s="85"/>
      <c r="AU467" s="85"/>
    </row>
    <row r="468" spans="2:64" s="77" customFormat="1" ht="12.95" customHeight="1" x14ac:dyDescent="0.2">
      <c r="B468" s="84"/>
      <c r="AA468" s="85"/>
      <c r="AB468" s="85"/>
      <c r="AC468" s="85"/>
      <c r="AD468" s="85"/>
      <c r="AE468" s="85"/>
      <c r="AG468" s="9"/>
      <c r="AN468" s="85"/>
      <c r="AO468" s="85"/>
      <c r="AP468" s="85"/>
      <c r="AQ468" s="85"/>
      <c r="AR468" s="85"/>
      <c r="AS468" s="85"/>
      <c r="AT468" s="85"/>
      <c r="AU468" s="85"/>
    </row>
    <row r="469" spans="2:64" s="77" customFormat="1" ht="12.95" customHeight="1" x14ac:dyDescent="0.2">
      <c r="B469" s="84"/>
      <c r="AA469" s="85"/>
      <c r="AB469" s="85"/>
      <c r="AC469" s="85"/>
      <c r="AD469" s="85"/>
      <c r="AE469" s="85"/>
      <c r="AG469" s="9"/>
      <c r="AN469" s="85"/>
      <c r="AO469" s="85"/>
      <c r="AP469" s="85"/>
      <c r="AQ469" s="85"/>
      <c r="AR469" s="85"/>
      <c r="AS469" s="85"/>
      <c r="AT469" s="85"/>
      <c r="AU469" s="85"/>
    </row>
    <row r="470" spans="2:64" s="77" customFormat="1" ht="12.95" customHeight="1" x14ac:dyDescent="0.2">
      <c r="B470" s="84"/>
      <c r="AA470" s="85"/>
      <c r="AB470" s="85"/>
      <c r="AC470" s="85"/>
      <c r="AD470" s="85"/>
      <c r="AE470" s="85"/>
      <c r="AG470" s="9"/>
      <c r="AN470" s="85"/>
      <c r="AO470" s="85"/>
      <c r="AP470" s="85"/>
      <c r="AQ470" s="85"/>
      <c r="AR470" s="85"/>
      <c r="AS470" s="85"/>
      <c r="AT470" s="85"/>
      <c r="AU470" s="85"/>
    </row>
    <row r="471" spans="2:64" s="77" customFormat="1" ht="12.95" customHeight="1" x14ac:dyDescent="0.2">
      <c r="B471" s="84"/>
      <c r="AA471" s="85"/>
      <c r="AB471" s="85"/>
      <c r="AC471" s="85"/>
      <c r="AD471" s="85"/>
      <c r="AE471" s="85"/>
      <c r="AG471" s="9"/>
      <c r="AN471" s="85"/>
      <c r="AO471" s="85"/>
      <c r="AP471" s="85"/>
      <c r="AQ471" s="85"/>
      <c r="AR471" s="85"/>
      <c r="AS471" s="85"/>
      <c r="AT471" s="85"/>
      <c r="AU471" s="85"/>
    </row>
    <row r="472" spans="2:64" s="77" customFormat="1" ht="12.95" customHeight="1" x14ac:dyDescent="0.2">
      <c r="B472" s="84"/>
      <c r="AA472" s="85"/>
      <c r="AB472" s="85"/>
      <c r="AC472" s="85"/>
      <c r="AD472" s="85"/>
      <c r="AE472" s="85"/>
      <c r="AG472" s="9"/>
      <c r="AN472" s="85"/>
      <c r="AO472" s="85"/>
      <c r="AP472" s="85"/>
      <c r="AQ472" s="85"/>
      <c r="AR472" s="85"/>
      <c r="AS472" s="85"/>
      <c r="AT472" s="85"/>
      <c r="AU472" s="85"/>
    </row>
    <row r="473" spans="2:64" s="77" customFormat="1" ht="12.95" customHeight="1" x14ac:dyDescent="0.2">
      <c r="B473" s="84"/>
      <c r="AA473" s="85"/>
      <c r="AB473" s="85"/>
      <c r="AC473" s="85"/>
      <c r="AD473" s="85"/>
      <c r="AE473" s="85"/>
      <c r="AG473" s="9"/>
      <c r="AN473" s="85"/>
      <c r="AO473" s="85"/>
      <c r="AP473" s="85"/>
      <c r="AQ473" s="85"/>
      <c r="AR473" s="85"/>
      <c r="AS473" s="85"/>
      <c r="AT473" s="85"/>
      <c r="AU473" s="85"/>
    </row>
    <row r="474" spans="2:64" s="77" customFormat="1" ht="12.95" customHeight="1" x14ac:dyDescent="0.2">
      <c r="B474" s="84"/>
      <c r="AA474" s="85"/>
      <c r="AB474" s="85"/>
      <c r="AC474" s="85"/>
      <c r="AD474" s="85"/>
      <c r="AE474" s="85"/>
      <c r="AG474" s="9"/>
      <c r="AN474" s="85"/>
      <c r="AO474" s="85"/>
      <c r="AP474" s="85"/>
      <c r="AQ474" s="85"/>
      <c r="AR474" s="85"/>
      <c r="AS474" s="85"/>
      <c r="AT474" s="85"/>
      <c r="AU474" s="85"/>
    </row>
    <row r="475" spans="2:64" s="77" customFormat="1" ht="12.95" customHeight="1" x14ac:dyDescent="0.2">
      <c r="B475" s="84"/>
      <c r="AA475" s="85"/>
      <c r="AB475" s="85"/>
      <c r="AC475" s="85"/>
      <c r="AD475" s="85"/>
      <c r="AE475" s="85"/>
      <c r="AG475" s="9"/>
      <c r="AN475" s="85"/>
      <c r="AO475" s="85"/>
      <c r="AP475" s="85"/>
      <c r="AQ475" s="85"/>
      <c r="AR475" s="85"/>
      <c r="AS475" s="85"/>
      <c r="AT475" s="85"/>
      <c r="AU475" s="85"/>
    </row>
    <row r="476" spans="2:64" s="77" customFormat="1" ht="12.95" customHeight="1" x14ac:dyDescent="0.2">
      <c r="B476" s="84"/>
      <c r="AA476" s="85"/>
      <c r="AB476" s="85"/>
      <c r="AC476" s="85"/>
      <c r="AD476" s="85"/>
      <c r="AE476" s="85"/>
      <c r="AG476" s="9"/>
      <c r="AN476" s="85"/>
      <c r="AO476" s="85"/>
      <c r="AP476" s="85"/>
      <c r="AQ476" s="85"/>
      <c r="AR476" s="85"/>
      <c r="AS476" s="85"/>
      <c r="AT476" s="85"/>
      <c r="AU476" s="85"/>
    </row>
    <row r="477" spans="2:64" s="77" customFormat="1" ht="12.95" customHeight="1" x14ac:dyDescent="0.2">
      <c r="B477" s="84"/>
      <c r="AA477" s="85"/>
      <c r="AB477" s="85"/>
      <c r="AC477" s="85"/>
      <c r="AD477" s="85"/>
      <c r="AE477" s="85"/>
      <c r="AG477" s="9"/>
      <c r="AN477" s="85"/>
      <c r="AO477" s="85"/>
      <c r="AP477" s="85"/>
      <c r="AQ477" s="85"/>
      <c r="AR477" s="85"/>
      <c r="AS477" s="85"/>
      <c r="AT477" s="85"/>
      <c r="AU477" s="85"/>
    </row>
    <row r="478" spans="2:64" s="77" customFormat="1" ht="12.95" customHeight="1" x14ac:dyDescent="0.2">
      <c r="B478" s="84"/>
      <c r="AA478" s="85"/>
      <c r="AB478" s="85"/>
      <c r="AC478" s="85"/>
      <c r="AD478" s="85"/>
      <c r="AE478" s="85"/>
      <c r="AG478" s="9"/>
      <c r="AN478" s="85"/>
      <c r="AO478" s="85"/>
      <c r="AP478" s="85"/>
      <c r="AQ478" s="85"/>
      <c r="AR478" s="85"/>
      <c r="AS478" s="85"/>
      <c r="AT478" s="85"/>
      <c r="AU478" s="85"/>
    </row>
    <row r="479" spans="2:64" s="77" customFormat="1" ht="12.95" customHeight="1" x14ac:dyDescent="0.2">
      <c r="B479" s="84"/>
      <c r="AA479" s="85"/>
      <c r="AB479" s="85"/>
      <c r="AC479" s="85"/>
      <c r="AD479" s="85"/>
      <c r="AE479" s="85"/>
      <c r="AG479" s="9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</row>
    <row r="480" spans="2:64" s="77" customFormat="1" ht="12.95" customHeight="1" x14ac:dyDescent="0.2">
      <c r="B480" s="84"/>
      <c r="Z480" s="34"/>
      <c r="AA480" s="34"/>
      <c r="AB480" s="85"/>
      <c r="AC480" s="34"/>
      <c r="AD480" s="34"/>
      <c r="AE480" s="34"/>
      <c r="AF480" s="34"/>
      <c r="AG480" s="40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</row>
    <row r="481" spans="2:47" s="77" customFormat="1" ht="12.95" customHeight="1" x14ac:dyDescent="0.2">
      <c r="B481" s="84"/>
      <c r="Z481" s="34"/>
      <c r="AA481" s="34"/>
      <c r="AB481" s="85"/>
      <c r="AC481" s="34"/>
      <c r="AD481" s="34"/>
      <c r="AE481" s="34"/>
      <c r="AF481" s="34"/>
      <c r="AG481" s="40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</row>
    <row r="482" spans="2:47" s="77" customFormat="1" ht="12.95" customHeight="1" x14ac:dyDescent="0.2">
      <c r="B482" s="84"/>
      <c r="Z482" s="34"/>
      <c r="AA482" s="34"/>
      <c r="AB482" s="85"/>
      <c r="AC482" s="34"/>
      <c r="AD482" s="34"/>
      <c r="AE482" s="34"/>
      <c r="AF482" s="34"/>
      <c r="AG482" s="40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</row>
    <row r="483" spans="2:47" s="77" customFormat="1" ht="12.95" customHeight="1" x14ac:dyDescent="0.2">
      <c r="B483" s="84"/>
      <c r="Z483" s="34"/>
      <c r="AA483" s="34"/>
      <c r="AB483" s="85"/>
      <c r="AC483" s="34"/>
      <c r="AD483" s="34"/>
      <c r="AE483" s="34"/>
      <c r="AF483" s="34"/>
      <c r="AG483" s="40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</row>
    <row r="484" spans="2:47" s="77" customFormat="1" ht="12.95" customHeight="1" x14ac:dyDescent="0.2">
      <c r="B484" s="84"/>
      <c r="Z484" s="34"/>
      <c r="AA484" s="34"/>
      <c r="AB484" s="85"/>
      <c r="AC484" s="34"/>
      <c r="AD484" s="34"/>
      <c r="AE484" s="34"/>
      <c r="AF484" s="34"/>
      <c r="AG484" s="40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</row>
    <row r="485" spans="2:47" s="77" customFormat="1" ht="12.95" customHeight="1" x14ac:dyDescent="0.2">
      <c r="B485" s="84"/>
      <c r="Z485" s="34"/>
      <c r="AA485" s="34"/>
      <c r="AB485" s="85"/>
      <c r="AC485" s="34"/>
      <c r="AD485" s="34"/>
      <c r="AE485" s="34"/>
      <c r="AF485" s="34"/>
      <c r="AG485" s="40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</row>
    <row r="486" spans="2:47" s="77" customFormat="1" ht="12.95" customHeight="1" x14ac:dyDescent="0.2">
      <c r="B486" s="84"/>
      <c r="Z486" s="34"/>
      <c r="AA486" s="34"/>
      <c r="AB486" s="85"/>
      <c r="AC486" s="34"/>
      <c r="AD486" s="34"/>
      <c r="AE486" s="34"/>
      <c r="AF486" s="34"/>
      <c r="AG486" s="40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</row>
    <row r="487" spans="2:47" s="77" customFormat="1" ht="12.95" customHeight="1" x14ac:dyDescent="0.2">
      <c r="B487" s="84"/>
      <c r="Z487" s="34"/>
      <c r="AA487" s="34"/>
      <c r="AB487" s="85"/>
      <c r="AC487" s="34"/>
      <c r="AD487" s="34"/>
      <c r="AE487" s="34"/>
      <c r="AF487" s="34"/>
      <c r="AG487" s="40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</row>
    <row r="488" spans="2:47" s="77" customFormat="1" ht="12.95" customHeight="1" x14ac:dyDescent="0.2">
      <c r="B488" s="84"/>
      <c r="Z488" s="34"/>
      <c r="AA488" s="34"/>
      <c r="AB488" s="85"/>
      <c r="AC488" s="34"/>
      <c r="AD488" s="34"/>
      <c r="AE488" s="34"/>
      <c r="AF488" s="34"/>
      <c r="AG488" s="40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</row>
    <row r="489" spans="2:47" s="77" customFormat="1" ht="12.95" customHeight="1" x14ac:dyDescent="0.2">
      <c r="B489" s="84"/>
      <c r="Z489" s="34"/>
      <c r="AA489" s="34"/>
      <c r="AB489" s="85"/>
      <c r="AC489" s="34"/>
      <c r="AD489" s="34"/>
      <c r="AE489" s="34"/>
      <c r="AF489" s="34"/>
      <c r="AG489" s="40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</row>
    <row r="490" spans="2:47" s="77" customFormat="1" ht="12.95" customHeight="1" x14ac:dyDescent="0.2">
      <c r="B490" s="84"/>
      <c r="Z490" s="34"/>
      <c r="AA490" s="34"/>
      <c r="AB490" s="85"/>
      <c r="AC490" s="34"/>
      <c r="AD490" s="34"/>
      <c r="AE490" s="34"/>
      <c r="AF490" s="34"/>
      <c r="AG490" s="40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</row>
    <row r="491" spans="2:47" s="77" customFormat="1" ht="12.95" customHeight="1" x14ac:dyDescent="0.2">
      <c r="B491" s="84"/>
      <c r="Z491" s="34"/>
      <c r="AA491" s="34"/>
      <c r="AB491" s="85"/>
      <c r="AC491" s="34"/>
      <c r="AD491" s="34"/>
      <c r="AE491" s="34"/>
      <c r="AF491" s="34"/>
      <c r="AG491" s="40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</row>
    <row r="492" spans="2:47" s="77" customFormat="1" ht="12.95" customHeight="1" x14ac:dyDescent="0.2">
      <c r="B492" s="84"/>
      <c r="Z492" s="34"/>
      <c r="AA492" s="34"/>
      <c r="AB492" s="85"/>
      <c r="AC492" s="34"/>
      <c r="AD492" s="34"/>
      <c r="AE492" s="34"/>
      <c r="AF492" s="34"/>
      <c r="AG492" s="40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</row>
    <row r="493" spans="2:47" s="77" customFormat="1" ht="12.95" customHeight="1" x14ac:dyDescent="0.2">
      <c r="B493" s="84"/>
      <c r="Z493" s="34"/>
      <c r="AA493" s="34"/>
      <c r="AB493" s="85"/>
      <c r="AC493" s="34"/>
      <c r="AD493" s="34"/>
      <c r="AE493" s="34"/>
      <c r="AF493" s="34"/>
      <c r="AG493" s="40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</row>
    <row r="494" spans="2:47" s="77" customFormat="1" ht="12.95" customHeight="1" x14ac:dyDescent="0.2">
      <c r="B494" s="84"/>
      <c r="Z494" s="34"/>
      <c r="AA494" s="34"/>
      <c r="AB494" s="85"/>
      <c r="AC494" s="34"/>
      <c r="AD494" s="34"/>
      <c r="AE494" s="34"/>
      <c r="AF494" s="34"/>
      <c r="AG494" s="40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</row>
    <row r="495" spans="2:47" s="77" customFormat="1" ht="12.95" customHeight="1" x14ac:dyDescent="0.2">
      <c r="B495" s="84"/>
      <c r="Z495" s="34"/>
      <c r="AA495" s="34"/>
      <c r="AB495" s="85"/>
      <c r="AC495" s="34"/>
      <c r="AD495" s="34"/>
      <c r="AE495" s="34"/>
      <c r="AF495" s="34"/>
      <c r="AG495" s="40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</row>
    <row r="496" spans="2:47" s="77" customFormat="1" ht="12.95" customHeight="1" x14ac:dyDescent="0.2">
      <c r="B496" s="84"/>
      <c r="Z496" s="34"/>
      <c r="AA496" s="34"/>
      <c r="AB496" s="85"/>
      <c r="AC496" s="34"/>
      <c r="AD496" s="34"/>
      <c r="AE496" s="34"/>
      <c r="AF496" s="34"/>
      <c r="AG496" s="40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</row>
    <row r="497" spans="2:48" s="77" customFormat="1" ht="12.95" customHeight="1" x14ac:dyDescent="0.2">
      <c r="B497" s="84"/>
      <c r="Z497" s="34"/>
      <c r="AA497" s="34"/>
      <c r="AB497" s="85"/>
      <c r="AC497" s="34"/>
      <c r="AD497" s="34"/>
      <c r="AE497" s="34"/>
      <c r="AF497" s="34"/>
      <c r="AG497" s="40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</row>
    <row r="498" spans="2:48" s="77" customFormat="1" ht="12.95" customHeight="1" x14ac:dyDescent="0.2">
      <c r="B498" s="84"/>
      <c r="Z498" s="34"/>
      <c r="AA498" s="34"/>
      <c r="AB498" s="85"/>
      <c r="AC498" s="34"/>
      <c r="AD498" s="34"/>
      <c r="AE498" s="34"/>
      <c r="AF498" s="34"/>
      <c r="AG498" s="40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</row>
    <row r="499" spans="2:48" s="77" customFormat="1" ht="12.95" customHeight="1" x14ac:dyDescent="0.2">
      <c r="B499" s="84"/>
      <c r="Z499" s="34"/>
      <c r="AA499" s="34"/>
      <c r="AB499" s="85"/>
      <c r="AC499" s="34"/>
      <c r="AD499" s="34"/>
      <c r="AE499" s="34"/>
      <c r="AF499" s="34"/>
      <c r="AG499" s="40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</row>
    <row r="500" spans="2:48" s="77" customFormat="1" ht="12.95" customHeight="1" x14ac:dyDescent="0.2">
      <c r="B500" s="84"/>
      <c r="Z500" s="34"/>
      <c r="AA500" s="34"/>
      <c r="AB500" s="85"/>
      <c r="AC500" s="34"/>
      <c r="AD500" s="34"/>
      <c r="AE500" s="34"/>
      <c r="AF500" s="34"/>
      <c r="AG500" s="40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</row>
    <row r="501" spans="2:48" s="77" customFormat="1" ht="12.95" customHeight="1" x14ac:dyDescent="0.2">
      <c r="B501" s="84"/>
      <c r="Z501" s="34"/>
      <c r="AA501" s="34"/>
      <c r="AB501" s="85"/>
      <c r="AC501" s="34"/>
      <c r="AD501" s="34"/>
      <c r="AE501" s="34"/>
      <c r="AF501" s="34"/>
      <c r="AG501" s="40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</row>
    <row r="502" spans="2:48" s="77" customFormat="1" ht="12.95" customHeight="1" x14ac:dyDescent="0.2">
      <c r="B502" s="84"/>
      <c r="Z502" s="34"/>
      <c r="AA502" s="34"/>
      <c r="AB502" s="85"/>
      <c r="AC502" s="34"/>
      <c r="AD502" s="34"/>
      <c r="AE502" s="34"/>
      <c r="AF502" s="34"/>
      <c r="AG502" s="40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</row>
    <row r="503" spans="2:48" s="77" customFormat="1" ht="12.95" customHeight="1" x14ac:dyDescent="0.2">
      <c r="B503" s="84"/>
      <c r="Z503" s="34"/>
      <c r="AA503" s="34"/>
      <c r="AB503" s="85"/>
      <c r="AC503" s="34"/>
      <c r="AD503" s="34"/>
      <c r="AE503" s="34"/>
      <c r="AF503" s="34"/>
      <c r="AG503" s="40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</row>
    <row r="504" spans="2:48" s="77" customFormat="1" ht="12.95" customHeight="1" x14ac:dyDescent="0.2">
      <c r="B504" s="84"/>
      <c r="Z504" s="34"/>
      <c r="AA504" s="34"/>
      <c r="AB504" s="85"/>
      <c r="AC504" s="34"/>
      <c r="AD504" s="34"/>
      <c r="AE504" s="34"/>
      <c r="AF504" s="34"/>
      <c r="AG504" s="40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</row>
    <row r="505" spans="2:48" s="77" customFormat="1" ht="12.95" customHeight="1" x14ac:dyDescent="0.2">
      <c r="B505" s="84"/>
      <c r="Z505" s="34"/>
      <c r="AA505" s="34"/>
      <c r="AB505" s="85"/>
      <c r="AC505" s="34"/>
      <c r="AD505" s="34"/>
      <c r="AE505" s="34"/>
      <c r="AF505" s="34"/>
      <c r="AG505" s="40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</row>
    <row r="506" spans="2:48" s="77" customFormat="1" ht="12.95" customHeight="1" x14ac:dyDescent="0.2">
      <c r="B506" s="84"/>
      <c r="Z506" s="34"/>
      <c r="AA506" s="34"/>
      <c r="AB506" s="85"/>
      <c r="AC506" s="34"/>
      <c r="AD506" s="34"/>
      <c r="AE506" s="34"/>
      <c r="AF506" s="34"/>
      <c r="AG506" s="40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</row>
    <row r="507" spans="2:48" s="77" customFormat="1" ht="12.95" customHeight="1" x14ac:dyDescent="0.2">
      <c r="B507" s="84"/>
      <c r="Z507" s="34"/>
      <c r="AA507" s="34"/>
      <c r="AB507" s="85"/>
      <c r="AC507" s="34"/>
      <c r="AD507" s="34"/>
      <c r="AE507" s="34"/>
      <c r="AF507" s="34"/>
      <c r="AG507" s="40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</row>
    <row r="508" spans="2:48" s="77" customFormat="1" ht="12.95" customHeight="1" x14ac:dyDescent="0.2">
      <c r="B508" s="84"/>
      <c r="Z508" s="34"/>
      <c r="AA508" s="34"/>
      <c r="AB508" s="85"/>
      <c r="AC508" s="34"/>
      <c r="AD508" s="34"/>
      <c r="AE508" s="34"/>
      <c r="AF508" s="34"/>
      <c r="AG508" s="40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</row>
    <row r="509" spans="2:48" s="77" customFormat="1" ht="12.95" customHeight="1" x14ac:dyDescent="0.2">
      <c r="B509" s="84"/>
      <c r="Z509" s="34"/>
      <c r="AA509" s="34"/>
      <c r="AB509" s="85"/>
      <c r="AC509" s="34"/>
      <c r="AD509" s="34"/>
      <c r="AE509" s="34"/>
      <c r="AF509" s="34"/>
      <c r="AG509" s="40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85"/>
    </row>
    <row r="510" spans="2:48" s="77" customFormat="1" ht="12.95" customHeight="1" x14ac:dyDescent="0.2">
      <c r="B510" s="84"/>
      <c r="Z510" s="34"/>
      <c r="AA510" s="34"/>
      <c r="AB510" s="85"/>
      <c r="AC510" s="34"/>
      <c r="AD510" s="34"/>
      <c r="AE510" s="34"/>
      <c r="AF510" s="34"/>
      <c r="AG510" s="40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</row>
    <row r="511" spans="2:48" s="77" customFormat="1" ht="12.95" customHeight="1" x14ac:dyDescent="0.2">
      <c r="B511" s="84"/>
      <c r="Z511" s="34"/>
      <c r="AA511" s="34"/>
      <c r="AB511" s="85"/>
      <c r="AC511" s="34"/>
      <c r="AD511" s="34"/>
      <c r="AE511" s="34"/>
      <c r="AF511" s="34"/>
      <c r="AG511" s="40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</row>
    <row r="512" spans="2:48" s="77" customFormat="1" ht="12.95" customHeight="1" x14ac:dyDescent="0.2">
      <c r="B512" s="84"/>
      <c r="Z512" s="34"/>
      <c r="AA512" s="34"/>
      <c r="AB512" s="85"/>
      <c r="AC512" s="34"/>
      <c r="AD512" s="34"/>
      <c r="AE512" s="34"/>
      <c r="AF512" s="34"/>
      <c r="AG512" s="40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85"/>
    </row>
    <row r="513" spans="2:64" s="77" customFormat="1" ht="12.95" customHeight="1" x14ac:dyDescent="0.2">
      <c r="B513" s="84"/>
      <c r="Z513" s="34"/>
      <c r="AA513" s="34"/>
      <c r="AB513" s="85"/>
      <c r="AC513" s="34"/>
      <c r="AD513" s="34"/>
      <c r="AE513" s="34"/>
      <c r="AF513" s="34"/>
      <c r="AG513" s="40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</row>
    <row r="514" spans="2:64" s="77" customFormat="1" ht="12.95" customHeight="1" x14ac:dyDescent="0.2">
      <c r="B514" s="84"/>
      <c r="Z514" s="34"/>
      <c r="AA514" s="34"/>
      <c r="AB514" s="85"/>
      <c r="AC514" s="34"/>
      <c r="AD514" s="34"/>
      <c r="AE514" s="34"/>
      <c r="AF514" s="34"/>
      <c r="AG514" s="40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</row>
    <row r="515" spans="2:64" s="77" customFormat="1" ht="12.95" customHeight="1" x14ac:dyDescent="0.2">
      <c r="B515" s="84"/>
      <c r="Z515" s="34"/>
      <c r="AA515" s="34"/>
      <c r="AB515" s="85"/>
      <c r="AC515" s="34"/>
      <c r="AD515" s="34"/>
      <c r="AE515" s="34"/>
      <c r="AF515" s="34"/>
      <c r="AG515" s="40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</row>
    <row r="516" spans="2:64" s="77" customFormat="1" ht="12.95" customHeight="1" x14ac:dyDescent="0.2">
      <c r="B516" s="84"/>
      <c r="Z516" s="34"/>
      <c r="AA516" s="34"/>
      <c r="AB516" s="85"/>
      <c r="AC516" s="34"/>
      <c r="AD516" s="34"/>
      <c r="AE516" s="34"/>
      <c r="AF516" s="34"/>
      <c r="AG516" s="40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</row>
    <row r="517" spans="2:64" s="77" customFormat="1" ht="12.95" customHeight="1" x14ac:dyDescent="0.2">
      <c r="B517" s="84"/>
      <c r="Z517" s="34"/>
      <c r="AA517" s="34"/>
      <c r="AB517" s="85"/>
      <c r="AC517" s="34"/>
      <c r="AD517" s="34"/>
      <c r="AE517" s="34"/>
      <c r="AF517" s="34"/>
      <c r="AG517" s="40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</row>
    <row r="518" spans="2:64" s="77" customFormat="1" ht="12.95" customHeight="1" x14ac:dyDescent="0.2">
      <c r="B518" s="84"/>
      <c r="Z518" s="34"/>
      <c r="AA518" s="34"/>
      <c r="AB518" s="85"/>
      <c r="AC518" s="34"/>
      <c r="AD518" s="34"/>
      <c r="AE518" s="34"/>
      <c r="AF518" s="34"/>
      <c r="AG518" s="40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</row>
    <row r="519" spans="2:64" s="77" customFormat="1" ht="12.95" customHeight="1" x14ac:dyDescent="0.2">
      <c r="B519" s="84"/>
      <c r="Z519" s="34"/>
      <c r="AA519" s="34"/>
      <c r="AB519" s="85"/>
      <c r="AC519" s="34"/>
      <c r="AD519" s="34"/>
      <c r="AE519" s="34"/>
      <c r="AF519" s="34"/>
      <c r="AG519" s="40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</row>
    <row r="520" spans="2:64" s="77" customFormat="1" ht="12.95" customHeight="1" x14ac:dyDescent="0.2">
      <c r="B520" s="84"/>
      <c r="Z520" s="34"/>
      <c r="AA520" s="34"/>
      <c r="AB520" s="85"/>
      <c r="AC520" s="34"/>
      <c r="AD520" s="34"/>
      <c r="AE520" s="34"/>
      <c r="AF520" s="34"/>
      <c r="AG520" s="40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</row>
    <row r="521" spans="2:64" s="77" customFormat="1" ht="12.95" customHeight="1" x14ac:dyDescent="0.2">
      <c r="B521" s="84"/>
      <c r="Z521" s="34"/>
      <c r="AA521" s="34"/>
      <c r="AB521" s="85"/>
      <c r="AC521" s="34"/>
      <c r="AD521" s="34"/>
      <c r="AE521" s="34"/>
      <c r="AF521" s="34"/>
      <c r="AG521" s="40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</row>
    <row r="522" spans="2:64" s="77" customFormat="1" ht="12.95" customHeight="1" x14ac:dyDescent="0.2">
      <c r="B522" s="84"/>
      <c r="Z522" s="34"/>
      <c r="AA522" s="34"/>
      <c r="AB522" s="85"/>
      <c r="AC522" s="34"/>
      <c r="AD522" s="34"/>
      <c r="AE522" s="34"/>
      <c r="AF522" s="34"/>
      <c r="AG522" s="40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</row>
    <row r="523" spans="2:64" s="77" customFormat="1" ht="12.95" customHeight="1" x14ac:dyDescent="0.2">
      <c r="B523" s="84"/>
      <c r="AA523" s="85"/>
      <c r="AB523" s="85"/>
      <c r="AC523" s="85"/>
      <c r="AD523" s="85"/>
      <c r="AE523" s="85"/>
      <c r="AG523" s="9"/>
      <c r="AN523" s="85"/>
      <c r="AO523" s="85"/>
      <c r="AP523" s="85"/>
      <c r="AQ523" s="85"/>
      <c r="AR523" s="85"/>
      <c r="AS523" s="85"/>
      <c r="AT523" s="85"/>
      <c r="AU523" s="85"/>
    </row>
    <row r="524" spans="2:64" s="77" customFormat="1" ht="12.95" customHeight="1" x14ac:dyDescent="0.2">
      <c r="B524" s="84"/>
      <c r="AA524" s="85"/>
      <c r="AB524" s="85"/>
      <c r="AC524" s="85"/>
      <c r="AD524" s="85"/>
      <c r="AE524" s="85"/>
      <c r="AG524" s="9"/>
      <c r="AN524" s="85"/>
      <c r="AO524" s="85"/>
      <c r="AP524" s="85"/>
      <c r="AQ524" s="85"/>
      <c r="AR524" s="85"/>
      <c r="AS524" s="85"/>
      <c r="AT524" s="85"/>
      <c r="AU524" s="85"/>
    </row>
    <row r="525" spans="2:64" s="77" customFormat="1" ht="12.95" customHeight="1" x14ac:dyDescent="0.2">
      <c r="B525" s="84"/>
      <c r="AA525" s="85"/>
      <c r="AB525" s="85"/>
      <c r="AC525" s="85"/>
      <c r="AD525" s="85"/>
      <c r="AE525" s="85"/>
      <c r="AG525" s="9"/>
      <c r="AN525" s="85"/>
      <c r="AO525" s="85"/>
      <c r="AP525" s="85"/>
      <c r="AQ525" s="85"/>
      <c r="AR525" s="85"/>
      <c r="AS525" s="85"/>
      <c r="AT525" s="85"/>
      <c r="AU525" s="85"/>
    </row>
    <row r="526" spans="2:64" s="77" customFormat="1" ht="12.95" customHeight="1" x14ac:dyDescent="0.2">
      <c r="B526" s="84"/>
      <c r="AA526" s="85"/>
      <c r="AB526" s="85"/>
      <c r="AC526" s="85"/>
      <c r="AD526" s="85"/>
      <c r="AE526" s="85"/>
      <c r="AG526" s="9"/>
      <c r="AN526" s="85"/>
      <c r="AO526" s="85"/>
      <c r="AP526" s="85"/>
      <c r="AQ526" s="85"/>
      <c r="AR526" s="85"/>
      <c r="AS526" s="85"/>
      <c r="AT526" s="85"/>
      <c r="AU526" s="85"/>
    </row>
    <row r="527" spans="2:64" s="77" customFormat="1" ht="12.95" customHeight="1" x14ac:dyDescent="0.2">
      <c r="B527" s="84"/>
      <c r="AA527" s="85"/>
      <c r="AB527" s="85"/>
      <c r="AC527" s="85"/>
      <c r="AD527" s="85"/>
      <c r="AE527" s="85"/>
      <c r="AG527" s="9"/>
      <c r="AN527" s="85"/>
      <c r="AO527" s="85"/>
      <c r="AP527" s="85"/>
      <c r="AQ527" s="85"/>
      <c r="AR527" s="85"/>
      <c r="AS527" s="85"/>
      <c r="AT527" s="85"/>
      <c r="AU527" s="85"/>
    </row>
    <row r="528" spans="2:64" s="77" customFormat="1" ht="12.95" customHeight="1" x14ac:dyDescent="0.2">
      <c r="B528" s="84"/>
      <c r="AA528" s="85"/>
      <c r="AB528" s="85"/>
      <c r="AC528" s="85"/>
      <c r="AD528" s="85"/>
      <c r="AE528" s="85"/>
      <c r="AG528" s="9"/>
      <c r="AN528" s="85"/>
      <c r="AO528" s="85"/>
      <c r="AP528" s="85"/>
      <c r="AQ528" s="85"/>
      <c r="AR528" s="85"/>
      <c r="AS528" s="85"/>
      <c r="AT528" s="85"/>
      <c r="AU528" s="85"/>
    </row>
    <row r="529" spans="2:47" s="77" customFormat="1" ht="12.95" customHeight="1" x14ac:dyDescent="0.2">
      <c r="B529" s="84"/>
      <c r="AA529" s="85"/>
      <c r="AB529" s="85"/>
      <c r="AC529" s="85"/>
      <c r="AD529" s="85"/>
      <c r="AE529" s="85"/>
      <c r="AG529" s="9"/>
      <c r="AN529" s="85"/>
      <c r="AO529" s="85"/>
      <c r="AP529" s="85"/>
      <c r="AQ529" s="85"/>
      <c r="AR529" s="85"/>
      <c r="AS529" s="85"/>
      <c r="AT529" s="85"/>
      <c r="AU529" s="85"/>
    </row>
    <row r="530" spans="2:47" s="77" customFormat="1" ht="12.95" customHeight="1" x14ac:dyDescent="0.2">
      <c r="B530" s="84"/>
      <c r="AA530" s="85"/>
      <c r="AB530" s="85"/>
      <c r="AC530" s="85"/>
      <c r="AD530" s="85"/>
      <c r="AE530" s="85"/>
      <c r="AG530" s="9"/>
      <c r="AN530" s="85"/>
      <c r="AO530" s="85"/>
      <c r="AP530" s="85"/>
      <c r="AQ530" s="85"/>
      <c r="AR530" s="85"/>
      <c r="AS530" s="85"/>
      <c r="AT530" s="85"/>
      <c r="AU530" s="85"/>
    </row>
    <row r="531" spans="2:47" s="77" customFormat="1" ht="12.95" customHeight="1" x14ac:dyDescent="0.2">
      <c r="B531" s="84"/>
      <c r="AA531" s="85"/>
      <c r="AB531" s="85"/>
      <c r="AC531" s="85"/>
      <c r="AD531" s="85"/>
      <c r="AE531" s="85"/>
      <c r="AG531" s="9"/>
      <c r="AN531" s="85"/>
      <c r="AO531" s="85"/>
      <c r="AP531" s="85"/>
      <c r="AQ531" s="85"/>
      <c r="AR531" s="85"/>
      <c r="AS531" s="85"/>
      <c r="AT531" s="85"/>
      <c r="AU531" s="85"/>
    </row>
    <row r="532" spans="2:47" s="77" customFormat="1" ht="12.95" customHeight="1" x14ac:dyDescent="0.2">
      <c r="B532" s="84"/>
      <c r="AA532" s="85"/>
      <c r="AB532" s="85"/>
      <c r="AC532" s="85"/>
      <c r="AD532" s="85"/>
      <c r="AE532" s="85"/>
      <c r="AG532" s="9"/>
      <c r="AN532" s="85"/>
      <c r="AO532" s="85"/>
      <c r="AP532" s="85"/>
      <c r="AQ532" s="85"/>
      <c r="AR532" s="85"/>
      <c r="AS532" s="85"/>
      <c r="AT532" s="85"/>
      <c r="AU532" s="85"/>
    </row>
    <row r="533" spans="2:47" s="77" customFormat="1" ht="12.95" customHeight="1" x14ac:dyDescent="0.2">
      <c r="B533" s="84"/>
      <c r="AA533" s="85"/>
      <c r="AB533" s="85"/>
      <c r="AC533" s="85"/>
      <c r="AD533" s="85"/>
      <c r="AE533" s="85"/>
      <c r="AG533" s="9"/>
      <c r="AN533" s="85"/>
      <c r="AO533" s="85"/>
      <c r="AP533" s="85"/>
      <c r="AQ533" s="85"/>
      <c r="AR533" s="85"/>
      <c r="AS533" s="85"/>
      <c r="AT533" s="85"/>
      <c r="AU533" s="85"/>
    </row>
    <row r="534" spans="2:47" s="77" customFormat="1" ht="12.95" customHeight="1" x14ac:dyDescent="0.2">
      <c r="B534" s="84"/>
      <c r="AA534" s="85"/>
      <c r="AB534" s="85"/>
      <c r="AC534" s="85"/>
      <c r="AD534" s="85"/>
      <c r="AE534" s="85"/>
      <c r="AG534" s="9"/>
      <c r="AN534" s="85"/>
      <c r="AO534" s="85"/>
      <c r="AP534" s="85"/>
      <c r="AQ534" s="85"/>
      <c r="AR534" s="85"/>
      <c r="AS534" s="85"/>
      <c r="AT534" s="85"/>
      <c r="AU534" s="85"/>
    </row>
    <row r="535" spans="2:47" s="77" customFormat="1" ht="12.95" customHeight="1" x14ac:dyDescent="0.2">
      <c r="B535" s="84"/>
      <c r="AA535" s="85"/>
      <c r="AB535" s="85"/>
      <c r="AC535" s="85"/>
      <c r="AD535" s="85"/>
      <c r="AE535" s="85"/>
      <c r="AG535" s="9"/>
      <c r="AN535" s="85"/>
      <c r="AO535" s="85"/>
      <c r="AP535" s="85"/>
      <c r="AQ535" s="85"/>
      <c r="AR535" s="85"/>
      <c r="AS535" s="85"/>
      <c r="AT535" s="85"/>
      <c r="AU535" s="85"/>
    </row>
    <row r="536" spans="2:47" s="77" customFormat="1" ht="12.95" customHeight="1" x14ac:dyDescent="0.2">
      <c r="B536" s="84"/>
      <c r="AA536" s="85"/>
      <c r="AB536" s="85"/>
      <c r="AC536" s="85"/>
      <c r="AD536" s="85"/>
      <c r="AE536" s="85"/>
      <c r="AG536" s="9"/>
      <c r="AN536" s="85"/>
      <c r="AO536" s="85"/>
      <c r="AP536" s="85"/>
      <c r="AQ536" s="85"/>
      <c r="AR536" s="85"/>
      <c r="AS536" s="85"/>
      <c r="AT536" s="85"/>
      <c r="AU536" s="85"/>
    </row>
    <row r="537" spans="2:47" s="77" customFormat="1" ht="12.95" customHeight="1" x14ac:dyDescent="0.2">
      <c r="B537" s="84"/>
      <c r="AA537" s="85"/>
      <c r="AB537" s="85"/>
      <c r="AC537" s="85"/>
      <c r="AD537" s="85"/>
      <c r="AE537" s="85"/>
      <c r="AG537" s="9"/>
      <c r="AN537" s="85"/>
      <c r="AO537" s="85"/>
      <c r="AP537" s="85"/>
      <c r="AQ537" s="85"/>
      <c r="AR537" s="85"/>
      <c r="AS537" s="85"/>
      <c r="AT537" s="85"/>
      <c r="AU537" s="85"/>
    </row>
    <row r="538" spans="2:47" s="77" customFormat="1" ht="12.95" customHeight="1" x14ac:dyDescent="0.2">
      <c r="B538" s="84"/>
      <c r="AA538" s="85"/>
      <c r="AB538" s="85"/>
      <c r="AC538" s="85"/>
      <c r="AD538" s="85"/>
      <c r="AE538" s="85"/>
      <c r="AG538" s="9"/>
      <c r="AN538" s="85"/>
      <c r="AO538" s="85"/>
      <c r="AP538" s="85"/>
      <c r="AQ538" s="85"/>
      <c r="AR538" s="85"/>
      <c r="AS538" s="85"/>
      <c r="AT538" s="85"/>
      <c r="AU538" s="85"/>
    </row>
    <row r="539" spans="2:47" s="77" customFormat="1" ht="12.95" customHeight="1" x14ac:dyDescent="0.2">
      <c r="B539" s="84"/>
      <c r="AA539" s="85"/>
      <c r="AB539" s="85"/>
      <c r="AC539" s="85"/>
      <c r="AD539" s="85"/>
      <c r="AE539" s="85"/>
      <c r="AG539" s="9"/>
      <c r="AN539" s="85"/>
      <c r="AO539" s="85"/>
      <c r="AP539" s="85"/>
      <c r="AQ539" s="85"/>
      <c r="AR539" s="85"/>
      <c r="AS539" s="85"/>
      <c r="AT539" s="85"/>
      <c r="AU539" s="85"/>
    </row>
    <row r="540" spans="2:47" s="77" customFormat="1" ht="12.95" customHeight="1" x14ac:dyDescent="0.2">
      <c r="B540" s="84"/>
      <c r="AA540" s="85"/>
      <c r="AB540" s="85"/>
      <c r="AC540" s="85"/>
      <c r="AD540" s="85"/>
      <c r="AE540" s="85"/>
      <c r="AG540" s="9"/>
      <c r="AN540" s="85"/>
      <c r="AO540" s="85"/>
      <c r="AP540" s="85"/>
      <c r="AQ540" s="85"/>
      <c r="AR540" s="85"/>
      <c r="AS540" s="85"/>
      <c r="AT540" s="85"/>
      <c r="AU540" s="85"/>
    </row>
    <row r="541" spans="2:47" s="77" customFormat="1" ht="12.95" customHeight="1" x14ac:dyDescent="0.2">
      <c r="B541" s="84"/>
      <c r="AA541" s="85"/>
      <c r="AB541" s="85"/>
      <c r="AC541" s="85"/>
      <c r="AD541" s="85"/>
      <c r="AE541" s="85"/>
      <c r="AG541" s="9"/>
      <c r="AN541" s="85"/>
      <c r="AO541" s="85"/>
      <c r="AP541" s="85"/>
      <c r="AQ541" s="85"/>
      <c r="AR541" s="85"/>
      <c r="AS541" s="85"/>
      <c r="AT541" s="85"/>
      <c r="AU541" s="85"/>
    </row>
    <row r="542" spans="2:47" s="77" customFormat="1" ht="12.95" customHeight="1" x14ac:dyDescent="0.2">
      <c r="B542" s="84"/>
      <c r="AA542" s="85"/>
      <c r="AB542" s="85"/>
      <c r="AC542" s="85"/>
      <c r="AD542" s="85"/>
      <c r="AE542" s="85"/>
      <c r="AG542" s="9"/>
      <c r="AN542" s="85"/>
      <c r="AO542" s="85"/>
      <c r="AP542" s="85"/>
      <c r="AQ542" s="85"/>
      <c r="AR542" s="85"/>
      <c r="AS542" s="85"/>
      <c r="AT542" s="85"/>
      <c r="AU542" s="85"/>
    </row>
    <row r="543" spans="2:47" s="77" customFormat="1" ht="12.95" customHeight="1" x14ac:dyDescent="0.2">
      <c r="B543" s="84"/>
      <c r="AA543" s="85"/>
      <c r="AB543" s="85"/>
      <c r="AC543" s="85"/>
      <c r="AD543" s="85"/>
      <c r="AE543" s="85"/>
      <c r="AG543" s="9"/>
      <c r="AN543" s="85"/>
      <c r="AO543" s="85"/>
      <c r="AP543" s="85"/>
      <c r="AQ543" s="85"/>
      <c r="AR543" s="85"/>
      <c r="AS543" s="85"/>
      <c r="AT543" s="85"/>
      <c r="AU543" s="85"/>
    </row>
    <row r="544" spans="2:47" s="77" customFormat="1" ht="12.95" customHeight="1" x14ac:dyDescent="0.2">
      <c r="B544" s="84"/>
      <c r="AA544" s="85"/>
      <c r="AB544" s="85"/>
      <c r="AC544" s="85"/>
      <c r="AD544" s="85"/>
      <c r="AE544" s="85"/>
      <c r="AG544" s="9"/>
      <c r="AN544" s="85"/>
      <c r="AO544" s="85"/>
      <c r="AP544" s="85"/>
      <c r="AQ544" s="85"/>
      <c r="AR544" s="85"/>
      <c r="AS544" s="85"/>
      <c r="AT544" s="85"/>
      <c r="AU544" s="85"/>
    </row>
    <row r="545" spans="2:47" s="77" customFormat="1" ht="12.95" customHeight="1" x14ac:dyDescent="0.2">
      <c r="B545" s="84"/>
      <c r="AA545" s="85"/>
      <c r="AB545" s="85"/>
      <c r="AC545" s="85"/>
      <c r="AD545" s="85"/>
      <c r="AE545" s="85"/>
      <c r="AG545" s="9"/>
      <c r="AN545" s="85"/>
      <c r="AO545" s="85"/>
      <c r="AP545" s="85"/>
      <c r="AQ545" s="85"/>
      <c r="AR545" s="85"/>
      <c r="AS545" s="85"/>
      <c r="AT545" s="85"/>
      <c r="AU545" s="85"/>
    </row>
    <row r="546" spans="2:47" s="77" customFormat="1" ht="12.95" customHeight="1" x14ac:dyDescent="0.2">
      <c r="B546" s="84"/>
      <c r="AA546" s="85"/>
      <c r="AB546" s="85"/>
      <c r="AC546" s="85"/>
      <c r="AD546" s="85"/>
      <c r="AE546" s="85"/>
      <c r="AG546" s="9"/>
      <c r="AN546" s="85"/>
      <c r="AO546" s="85"/>
      <c r="AP546" s="85"/>
      <c r="AQ546" s="85"/>
      <c r="AR546" s="85"/>
      <c r="AS546" s="85"/>
      <c r="AT546" s="85"/>
      <c r="AU546" s="85"/>
    </row>
    <row r="547" spans="2:47" s="77" customFormat="1" ht="12.95" customHeight="1" x14ac:dyDescent="0.2">
      <c r="B547" s="84"/>
      <c r="AA547" s="85"/>
      <c r="AB547" s="85"/>
      <c r="AC547" s="85"/>
      <c r="AD547" s="85"/>
      <c r="AE547" s="85"/>
      <c r="AG547" s="9"/>
      <c r="AN547" s="85"/>
      <c r="AO547" s="85"/>
      <c r="AP547" s="85"/>
      <c r="AQ547" s="85"/>
      <c r="AR547" s="85"/>
      <c r="AS547" s="85"/>
      <c r="AT547" s="85"/>
      <c r="AU547" s="85"/>
    </row>
    <row r="548" spans="2:47" s="77" customFormat="1" ht="12.95" customHeight="1" x14ac:dyDescent="0.2">
      <c r="B548" s="84"/>
      <c r="AA548" s="85"/>
      <c r="AB548" s="85"/>
      <c r="AC548" s="85"/>
      <c r="AD548" s="85"/>
      <c r="AE548" s="85"/>
      <c r="AG548" s="9"/>
      <c r="AN548" s="85"/>
      <c r="AO548" s="85"/>
      <c r="AP548" s="85"/>
      <c r="AQ548" s="85"/>
      <c r="AR548" s="85"/>
      <c r="AS548" s="85"/>
      <c r="AT548" s="85"/>
      <c r="AU548" s="85"/>
    </row>
    <row r="549" spans="2:47" s="77" customFormat="1" ht="12.95" customHeight="1" x14ac:dyDescent="0.2">
      <c r="B549" s="84"/>
      <c r="AA549" s="85"/>
      <c r="AB549" s="85"/>
      <c r="AC549" s="85"/>
      <c r="AD549" s="85"/>
      <c r="AE549" s="85"/>
      <c r="AG549" s="9"/>
      <c r="AN549" s="85"/>
      <c r="AO549" s="85"/>
      <c r="AP549" s="85"/>
      <c r="AQ549" s="85"/>
      <c r="AR549" s="85"/>
      <c r="AS549" s="85"/>
      <c r="AT549" s="85"/>
      <c r="AU549" s="85"/>
    </row>
    <row r="550" spans="2:47" s="77" customFormat="1" ht="12.95" customHeight="1" x14ac:dyDescent="0.2">
      <c r="B550" s="84"/>
      <c r="AA550" s="85"/>
      <c r="AB550" s="85"/>
      <c r="AC550" s="85"/>
      <c r="AD550" s="85"/>
      <c r="AE550" s="85"/>
      <c r="AG550" s="9"/>
      <c r="AN550" s="85"/>
      <c r="AO550" s="85"/>
      <c r="AP550" s="85"/>
      <c r="AQ550" s="85"/>
      <c r="AR550" s="85"/>
      <c r="AS550" s="85"/>
      <c r="AT550" s="85"/>
      <c r="AU550" s="85"/>
    </row>
    <row r="551" spans="2:47" s="77" customFormat="1" ht="12.95" customHeight="1" x14ac:dyDescent="0.2">
      <c r="B551" s="84"/>
      <c r="AA551" s="85"/>
      <c r="AB551" s="85"/>
      <c r="AC551" s="85"/>
      <c r="AD551" s="85"/>
      <c r="AE551" s="85"/>
      <c r="AG551" s="9"/>
      <c r="AN551" s="85"/>
      <c r="AO551" s="85"/>
      <c r="AP551" s="85"/>
      <c r="AQ551" s="85"/>
      <c r="AR551" s="85"/>
      <c r="AS551" s="85"/>
      <c r="AT551" s="85"/>
      <c r="AU551" s="85"/>
    </row>
    <row r="552" spans="2:47" s="77" customFormat="1" ht="12.95" customHeight="1" x14ac:dyDescent="0.2">
      <c r="B552" s="84"/>
      <c r="AA552" s="85"/>
      <c r="AB552" s="85"/>
      <c r="AC552" s="85"/>
      <c r="AD552" s="85"/>
      <c r="AE552" s="85"/>
      <c r="AG552" s="9"/>
      <c r="AN552" s="85"/>
      <c r="AO552" s="85"/>
      <c r="AP552" s="85"/>
      <c r="AQ552" s="85"/>
      <c r="AR552" s="85"/>
      <c r="AS552" s="85"/>
      <c r="AT552" s="85"/>
      <c r="AU552" s="85"/>
    </row>
    <row r="553" spans="2:47" s="77" customFormat="1" ht="12.95" customHeight="1" x14ac:dyDescent="0.2">
      <c r="B553" s="84"/>
      <c r="AA553" s="85"/>
      <c r="AB553" s="85"/>
      <c r="AC553" s="85"/>
      <c r="AD553" s="85"/>
      <c r="AE553" s="85"/>
      <c r="AG553" s="9"/>
      <c r="AN553" s="85"/>
      <c r="AO553" s="85"/>
      <c r="AP553" s="85"/>
      <c r="AQ553" s="85"/>
      <c r="AR553" s="85"/>
      <c r="AS553" s="85"/>
      <c r="AT553" s="85"/>
      <c r="AU553" s="85"/>
    </row>
    <row r="554" spans="2:47" s="77" customFormat="1" ht="12.95" customHeight="1" x14ac:dyDescent="0.2">
      <c r="B554" s="84"/>
      <c r="AA554" s="85"/>
      <c r="AB554" s="85"/>
      <c r="AC554" s="85"/>
      <c r="AD554" s="85"/>
      <c r="AE554" s="85"/>
      <c r="AG554" s="9"/>
      <c r="AN554" s="85"/>
      <c r="AO554" s="85"/>
      <c r="AP554" s="85"/>
      <c r="AQ554" s="85"/>
      <c r="AR554" s="85"/>
      <c r="AS554" s="85"/>
      <c r="AT554" s="85"/>
      <c r="AU554" s="85"/>
    </row>
    <row r="555" spans="2:47" s="77" customFormat="1" ht="12.95" customHeight="1" x14ac:dyDescent="0.2">
      <c r="B555" s="84"/>
      <c r="AA555" s="85"/>
      <c r="AB555" s="85"/>
      <c r="AC555" s="85"/>
      <c r="AD555" s="85"/>
      <c r="AE555" s="85"/>
      <c r="AG555" s="9"/>
      <c r="AN555" s="85"/>
      <c r="AO555" s="85"/>
      <c r="AP555" s="85"/>
      <c r="AQ555" s="85"/>
      <c r="AR555" s="85"/>
      <c r="AS555" s="85"/>
      <c r="AT555" s="85"/>
      <c r="AU555" s="85"/>
    </row>
    <row r="556" spans="2:47" s="77" customFormat="1" ht="12.95" customHeight="1" x14ac:dyDescent="0.2">
      <c r="B556" s="84"/>
      <c r="AA556" s="85"/>
      <c r="AB556" s="85"/>
      <c r="AC556" s="85"/>
      <c r="AD556" s="85"/>
      <c r="AE556" s="85"/>
      <c r="AG556" s="9"/>
      <c r="AN556" s="85"/>
      <c r="AO556" s="85"/>
      <c r="AP556" s="85"/>
      <c r="AQ556" s="85"/>
      <c r="AR556" s="85"/>
      <c r="AS556" s="85"/>
      <c r="AT556" s="85"/>
      <c r="AU556" s="85"/>
    </row>
    <row r="557" spans="2:47" s="77" customFormat="1" ht="12.95" customHeight="1" x14ac:dyDescent="0.2">
      <c r="B557" s="84"/>
      <c r="AA557" s="85"/>
      <c r="AB557" s="85"/>
      <c r="AC557" s="85"/>
      <c r="AD557" s="85"/>
      <c r="AE557" s="85"/>
      <c r="AG557" s="9"/>
      <c r="AN557" s="85"/>
      <c r="AO557" s="85"/>
      <c r="AP557" s="85"/>
      <c r="AQ557" s="85"/>
      <c r="AR557" s="85"/>
      <c r="AS557" s="85"/>
      <c r="AT557" s="85"/>
      <c r="AU557" s="85"/>
    </row>
    <row r="558" spans="2:47" s="77" customFormat="1" ht="12.95" customHeight="1" x14ac:dyDescent="0.2">
      <c r="B558" s="84"/>
      <c r="AA558" s="85"/>
      <c r="AB558" s="85"/>
      <c r="AC558" s="85"/>
      <c r="AD558" s="85"/>
      <c r="AE558" s="85"/>
      <c r="AG558" s="9"/>
      <c r="AN558" s="85"/>
      <c r="AO558" s="85"/>
      <c r="AP558" s="85"/>
      <c r="AQ558" s="85"/>
      <c r="AR558" s="85"/>
      <c r="AS558" s="85"/>
      <c r="AT558" s="85"/>
      <c r="AU558" s="85"/>
    </row>
    <row r="559" spans="2:47" s="77" customFormat="1" ht="12.95" customHeight="1" x14ac:dyDescent="0.2">
      <c r="B559" s="84"/>
      <c r="AA559" s="85"/>
      <c r="AB559" s="85"/>
      <c r="AC559" s="85"/>
      <c r="AD559" s="85"/>
      <c r="AE559" s="85"/>
      <c r="AG559" s="9"/>
      <c r="AN559" s="85"/>
      <c r="AO559" s="85"/>
      <c r="AP559" s="85"/>
      <c r="AQ559" s="85"/>
      <c r="AR559" s="85"/>
      <c r="AS559" s="85"/>
      <c r="AT559" s="85"/>
      <c r="AU559" s="85"/>
    </row>
    <row r="560" spans="2:47" s="77" customFormat="1" ht="12.95" customHeight="1" x14ac:dyDescent="0.2">
      <c r="B560" s="84"/>
      <c r="AA560" s="85"/>
      <c r="AB560" s="85"/>
      <c r="AC560" s="85"/>
      <c r="AD560" s="85"/>
      <c r="AE560" s="85"/>
      <c r="AG560" s="9"/>
      <c r="AN560" s="85"/>
      <c r="AO560" s="85"/>
      <c r="AP560" s="85"/>
      <c r="AQ560" s="85"/>
      <c r="AR560" s="85"/>
      <c r="AS560" s="85"/>
      <c r="AT560" s="85"/>
      <c r="AU560" s="85"/>
    </row>
    <row r="561" spans="2:47" s="77" customFormat="1" ht="12.95" customHeight="1" x14ac:dyDescent="0.2">
      <c r="B561" s="84"/>
      <c r="AA561" s="85"/>
      <c r="AB561" s="85"/>
      <c r="AC561" s="85"/>
      <c r="AD561" s="85"/>
      <c r="AE561" s="85"/>
      <c r="AG561" s="9"/>
      <c r="AN561" s="85"/>
      <c r="AO561" s="85"/>
      <c r="AP561" s="85"/>
      <c r="AQ561" s="85"/>
      <c r="AR561" s="85"/>
      <c r="AS561" s="85"/>
      <c r="AT561" s="85"/>
      <c r="AU561" s="85"/>
    </row>
    <row r="562" spans="2:47" s="77" customFormat="1" ht="12.95" customHeight="1" x14ac:dyDescent="0.2">
      <c r="B562" s="84"/>
      <c r="AA562" s="85"/>
      <c r="AB562" s="85"/>
      <c r="AC562" s="85"/>
      <c r="AD562" s="85"/>
      <c r="AE562" s="85"/>
      <c r="AG562" s="9"/>
      <c r="AN562" s="85"/>
      <c r="AO562" s="85"/>
      <c r="AP562" s="85"/>
      <c r="AQ562" s="85"/>
      <c r="AR562" s="85"/>
      <c r="AS562" s="85"/>
      <c r="AT562" s="85"/>
      <c r="AU562" s="85"/>
    </row>
    <row r="563" spans="2:47" s="77" customFormat="1" ht="12.95" customHeight="1" x14ac:dyDescent="0.2">
      <c r="B563" s="84"/>
      <c r="AA563" s="85"/>
      <c r="AB563" s="85"/>
      <c r="AC563" s="85"/>
      <c r="AD563" s="85"/>
      <c r="AE563" s="85"/>
      <c r="AG563" s="9"/>
      <c r="AN563" s="85"/>
      <c r="AO563" s="85"/>
      <c r="AP563" s="85"/>
      <c r="AQ563" s="85"/>
      <c r="AR563" s="85"/>
      <c r="AS563" s="85"/>
      <c r="AT563" s="85"/>
      <c r="AU563" s="85"/>
    </row>
    <row r="564" spans="2:47" s="77" customFormat="1" ht="12.95" customHeight="1" x14ac:dyDescent="0.2">
      <c r="B564" s="84"/>
      <c r="AA564" s="85"/>
      <c r="AB564" s="85"/>
      <c r="AC564" s="85"/>
      <c r="AD564" s="85"/>
      <c r="AE564" s="85"/>
      <c r="AG564" s="9"/>
      <c r="AN564" s="85"/>
      <c r="AO564" s="85"/>
      <c r="AP564" s="85"/>
      <c r="AQ564" s="85"/>
      <c r="AR564" s="85"/>
      <c r="AS564" s="85"/>
      <c r="AT564" s="85"/>
      <c r="AU564" s="85"/>
    </row>
    <row r="565" spans="2:47" s="77" customFormat="1" ht="12.95" customHeight="1" x14ac:dyDescent="0.2">
      <c r="B565" s="84"/>
      <c r="AA565" s="85"/>
      <c r="AB565" s="85"/>
      <c r="AC565" s="85"/>
      <c r="AD565" s="85"/>
      <c r="AE565" s="85"/>
      <c r="AG565" s="9"/>
      <c r="AN565" s="85"/>
      <c r="AO565" s="85"/>
      <c r="AP565" s="85"/>
      <c r="AQ565" s="85"/>
      <c r="AR565" s="85"/>
      <c r="AS565" s="85"/>
      <c r="AT565" s="85"/>
      <c r="AU565" s="85"/>
    </row>
    <row r="566" spans="2:47" s="77" customFormat="1" ht="12.95" customHeight="1" x14ac:dyDescent="0.2">
      <c r="B566" s="84"/>
      <c r="AA566" s="85"/>
      <c r="AB566" s="85"/>
      <c r="AC566" s="85"/>
      <c r="AD566" s="85"/>
      <c r="AE566" s="85"/>
      <c r="AG566" s="9"/>
      <c r="AN566" s="85"/>
      <c r="AO566" s="85"/>
      <c r="AP566" s="85"/>
      <c r="AQ566" s="85"/>
      <c r="AR566" s="85"/>
      <c r="AS566" s="85"/>
      <c r="AT566" s="85"/>
      <c r="AU566" s="85"/>
    </row>
    <row r="567" spans="2:47" s="77" customFormat="1" ht="12.95" customHeight="1" x14ac:dyDescent="0.2">
      <c r="B567" s="84"/>
      <c r="AA567" s="85"/>
      <c r="AB567" s="85"/>
      <c r="AC567" s="85"/>
      <c r="AD567" s="85"/>
      <c r="AE567" s="85"/>
      <c r="AG567" s="9"/>
      <c r="AN567" s="85"/>
      <c r="AO567" s="85"/>
      <c r="AP567" s="85"/>
      <c r="AQ567" s="85"/>
      <c r="AR567" s="85"/>
      <c r="AS567" s="85"/>
      <c r="AT567" s="85"/>
      <c r="AU567" s="85"/>
    </row>
    <row r="568" spans="2:47" s="77" customFormat="1" ht="12.95" customHeight="1" x14ac:dyDescent="0.2">
      <c r="B568" s="84"/>
      <c r="AA568" s="85"/>
      <c r="AB568" s="85"/>
      <c r="AC568" s="85"/>
      <c r="AD568" s="85"/>
      <c r="AE568" s="85"/>
      <c r="AG568" s="9"/>
      <c r="AN568" s="85"/>
      <c r="AO568" s="85"/>
      <c r="AP568" s="85"/>
      <c r="AQ568" s="85"/>
      <c r="AR568" s="85"/>
      <c r="AS568" s="85"/>
      <c r="AT568" s="85"/>
      <c r="AU568" s="85"/>
    </row>
    <row r="569" spans="2:47" s="77" customFormat="1" ht="12.95" customHeight="1" x14ac:dyDescent="0.2">
      <c r="B569" s="84"/>
      <c r="AA569" s="85"/>
      <c r="AB569" s="85"/>
      <c r="AC569" s="85"/>
      <c r="AD569" s="85"/>
      <c r="AE569" s="85"/>
      <c r="AG569" s="9"/>
      <c r="AN569" s="85"/>
      <c r="AO569" s="85"/>
      <c r="AP569" s="85"/>
      <c r="AQ569" s="85"/>
      <c r="AR569" s="85"/>
      <c r="AS569" s="85"/>
      <c r="AT569" s="85"/>
      <c r="AU569" s="85"/>
    </row>
    <row r="570" spans="2:47" s="77" customFormat="1" ht="12.95" customHeight="1" x14ac:dyDescent="0.2">
      <c r="B570" s="84"/>
      <c r="AA570" s="85"/>
      <c r="AB570" s="85"/>
      <c r="AC570" s="85"/>
      <c r="AD570" s="85"/>
      <c r="AE570" s="85"/>
      <c r="AG570" s="9"/>
      <c r="AN570" s="85"/>
      <c r="AO570" s="85"/>
      <c r="AP570" s="85"/>
      <c r="AQ570" s="85"/>
      <c r="AR570" s="85"/>
      <c r="AS570" s="85"/>
      <c r="AT570" s="85"/>
      <c r="AU570" s="85"/>
    </row>
    <row r="571" spans="2:47" s="77" customFormat="1" ht="12.95" customHeight="1" x14ac:dyDescent="0.2">
      <c r="B571" s="84"/>
      <c r="AA571" s="85"/>
      <c r="AB571" s="85"/>
      <c r="AC571" s="85"/>
      <c r="AD571" s="85"/>
      <c r="AE571" s="85"/>
      <c r="AG571" s="9"/>
      <c r="AN571" s="85"/>
      <c r="AO571" s="85"/>
      <c r="AP571" s="85"/>
      <c r="AQ571" s="85"/>
      <c r="AR571" s="85"/>
      <c r="AS571" s="85"/>
      <c r="AT571" s="85"/>
      <c r="AU571" s="85"/>
    </row>
    <row r="572" spans="2:47" s="77" customFormat="1" ht="12.95" customHeight="1" x14ac:dyDescent="0.2">
      <c r="B572" s="84"/>
      <c r="AA572" s="85"/>
      <c r="AB572" s="85"/>
      <c r="AC572" s="85"/>
      <c r="AD572" s="85"/>
      <c r="AE572" s="85"/>
      <c r="AG572" s="9"/>
      <c r="AN572" s="85"/>
      <c r="AO572" s="85"/>
      <c r="AP572" s="85"/>
      <c r="AQ572" s="85"/>
      <c r="AR572" s="85"/>
      <c r="AS572" s="85"/>
      <c r="AT572" s="85"/>
      <c r="AU572" s="85"/>
    </row>
    <row r="573" spans="2:47" s="77" customFormat="1" ht="12.95" customHeight="1" x14ac:dyDescent="0.2">
      <c r="B573" s="84"/>
      <c r="AA573" s="85"/>
      <c r="AB573" s="85"/>
      <c r="AC573" s="85"/>
      <c r="AD573" s="85"/>
      <c r="AE573" s="85"/>
      <c r="AG573" s="9"/>
      <c r="AN573" s="85"/>
      <c r="AO573" s="85"/>
      <c r="AP573" s="85"/>
      <c r="AQ573" s="85"/>
      <c r="AR573" s="85"/>
      <c r="AS573" s="85"/>
      <c r="AT573" s="85"/>
      <c r="AU573" s="85"/>
    </row>
    <row r="574" spans="2:47" s="77" customFormat="1" ht="12.95" customHeight="1" x14ac:dyDescent="0.2">
      <c r="B574" s="84"/>
      <c r="AA574" s="85"/>
      <c r="AB574" s="85"/>
      <c r="AC574" s="85"/>
      <c r="AD574" s="85"/>
      <c r="AE574" s="85"/>
      <c r="AG574" s="9"/>
      <c r="AN574" s="85"/>
      <c r="AO574" s="85"/>
      <c r="AP574" s="85"/>
      <c r="AQ574" s="85"/>
      <c r="AR574" s="85"/>
      <c r="AS574" s="85"/>
      <c r="AT574" s="85"/>
      <c r="AU574" s="85"/>
    </row>
    <row r="575" spans="2:47" s="77" customFormat="1" ht="12.95" customHeight="1" x14ac:dyDescent="0.2">
      <c r="B575" s="84"/>
      <c r="AA575" s="85"/>
      <c r="AB575" s="85"/>
      <c r="AC575" s="85"/>
      <c r="AD575" s="85"/>
      <c r="AE575" s="85"/>
      <c r="AG575" s="9"/>
      <c r="AN575" s="85"/>
      <c r="AO575" s="85"/>
      <c r="AP575" s="85"/>
      <c r="AQ575" s="85"/>
      <c r="AR575" s="85"/>
      <c r="AS575" s="85"/>
      <c r="AT575" s="85"/>
      <c r="AU575" s="85"/>
    </row>
    <row r="576" spans="2:47" s="77" customFormat="1" ht="12.95" customHeight="1" x14ac:dyDescent="0.2">
      <c r="B576" s="84"/>
      <c r="AA576" s="85"/>
      <c r="AB576" s="85"/>
      <c r="AC576" s="85"/>
      <c r="AD576" s="85"/>
      <c r="AE576" s="85"/>
      <c r="AG576" s="9"/>
      <c r="AN576" s="85"/>
      <c r="AO576" s="85"/>
      <c r="AP576" s="85"/>
      <c r="AQ576" s="85"/>
      <c r="AR576" s="85"/>
      <c r="AS576" s="85"/>
      <c r="AT576" s="85"/>
      <c r="AU576" s="85"/>
    </row>
    <row r="577" spans="2:47" s="77" customFormat="1" ht="12.95" customHeight="1" x14ac:dyDescent="0.2">
      <c r="B577" s="84"/>
      <c r="AA577" s="85"/>
      <c r="AB577" s="85"/>
      <c r="AC577" s="85"/>
      <c r="AD577" s="85"/>
      <c r="AE577" s="85"/>
      <c r="AG577" s="9"/>
      <c r="AN577" s="85"/>
      <c r="AO577" s="85"/>
      <c r="AP577" s="85"/>
      <c r="AQ577" s="85"/>
      <c r="AR577" s="85"/>
      <c r="AS577" s="85"/>
      <c r="AT577" s="85"/>
      <c r="AU577" s="85"/>
    </row>
    <row r="578" spans="2:47" s="77" customFormat="1" ht="12.95" customHeight="1" x14ac:dyDescent="0.2">
      <c r="B578" s="84"/>
      <c r="AA578" s="85"/>
      <c r="AB578" s="85"/>
      <c r="AC578" s="85"/>
      <c r="AD578" s="85"/>
      <c r="AE578" s="85"/>
      <c r="AG578" s="9"/>
      <c r="AN578" s="85"/>
      <c r="AO578" s="85"/>
      <c r="AP578" s="85"/>
      <c r="AQ578" s="85"/>
      <c r="AR578" s="85"/>
      <c r="AS578" s="85"/>
      <c r="AT578" s="85"/>
      <c r="AU578" s="85"/>
    </row>
    <row r="579" spans="2:47" s="77" customFormat="1" ht="12.95" customHeight="1" x14ac:dyDescent="0.2">
      <c r="B579" s="84"/>
      <c r="AA579" s="85"/>
      <c r="AB579" s="85"/>
      <c r="AC579" s="85"/>
      <c r="AD579" s="85"/>
      <c r="AE579" s="85"/>
      <c r="AG579" s="9"/>
      <c r="AN579" s="85"/>
      <c r="AO579" s="85"/>
      <c r="AP579" s="85"/>
      <c r="AQ579" s="85"/>
      <c r="AR579" s="85"/>
      <c r="AS579" s="85"/>
      <c r="AT579" s="85"/>
      <c r="AU579" s="85"/>
    </row>
    <row r="580" spans="2:47" s="77" customFormat="1" ht="12.95" customHeight="1" x14ac:dyDescent="0.2">
      <c r="B580" s="84"/>
      <c r="AA580" s="85"/>
      <c r="AB580" s="85"/>
      <c r="AC580" s="85"/>
      <c r="AD580" s="85"/>
      <c r="AE580" s="85"/>
      <c r="AG580" s="9"/>
      <c r="AN580" s="85"/>
      <c r="AO580" s="85"/>
      <c r="AP580" s="85"/>
      <c r="AQ580" s="85"/>
      <c r="AR580" s="85"/>
      <c r="AS580" s="85"/>
      <c r="AT580" s="85"/>
      <c r="AU580" s="85"/>
    </row>
    <row r="581" spans="2:47" s="77" customFormat="1" ht="12.95" customHeight="1" x14ac:dyDescent="0.2">
      <c r="B581" s="84"/>
      <c r="AA581" s="85"/>
      <c r="AB581" s="85"/>
      <c r="AC581" s="85"/>
      <c r="AD581" s="85"/>
      <c r="AE581" s="85"/>
      <c r="AG581" s="9"/>
      <c r="AN581" s="85"/>
      <c r="AO581" s="85"/>
      <c r="AP581" s="85"/>
      <c r="AQ581" s="85"/>
      <c r="AR581" s="85"/>
      <c r="AS581" s="85"/>
      <c r="AT581" s="85"/>
      <c r="AU581" s="85"/>
    </row>
    <row r="582" spans="2:47" s="77" customFormat="1" ht="12.95" customHeight="1" x14ac:dyDescent="0.2">
      <c r="B582" s="84"/>
      <c r="AA582" s="85"/>
      <c r="AB582" s="85"/>
      <c r="AC582" s="85"/>
      <c r="AD582" s="85"/>
      <c r="AE582" s="85"/>
      <c r="AG582" s="9"/>
      <c r="AN582" s="85"/>
      <c r="AO582" s="85"/>
      <c r="AP582" s="85"/>
      <c r="AQ582" s="85"/>
      <c r="AR582" s="85"/>
      <c r="AS582" s="85"/>
      <c r="AT582" s="85"/>
      <c r="AU582" s="85"/>
    </row>
    <row r="583" spans="2:47" s="77" customFormat="1" ht="12.95" customHeight="1" x14ac:dyDescent="0.2">
      <c r="B583" s="84"/>
      <c r="AA583" s="85"/>
      <c r="AB583" s="85"/>
      <c r="AC583" s="85"/>
      <c r="AD583" s="85"/>
      <c r="AE583" s="85"/>
      <c r="AG583" s="9"/>
      <c r="AN583" s="85"/>
      <c r="AO583" s="85"/>
      <c r="AP583" s="85"/>
      <c r="AQ583" s="85"/>
      <c r="AR583" s="85"/>
      <c r="AS583" s="85"/>
      <c r="AT583" s="85"/>
      <c r="AU583" s="85"/>
    </row>
    <row r="584" spans="2:47" s="77" customFormat="1" ht="12.95" customHeight="1" x14ac:dyDescent="0.2">
      <c r="B584" s="84"/>
      <c r="AA584" s="85"/>
      <c r="AB584" s="85"/>
      <c r="AC584" s="85"/>
      <c r="AD584" s="85"/>
      <c r="AE584" s="85"/>
      <c r="AG584" s="9"/>
      <c r="AN584" s="85"/>
      <c r="AO584" s="85"/>
      <c r="AP584" s="85"/>
      <c r="AQ584" s="85"/>
      <c r="AR584" s="85"/>
      <c r="AS584" s="85"/>
      <c r="AT584" s="85"/>
      <c r="AU584" s="85"/>
    </row>
    <row r="585" spans="2:47" s="77" customFormat="1" ht="12.95" customHeight="1" x14ac:dyDescent="0.2">
      <c r="B585" s="84"/>
      <c r="AA585" s="85"/>
      <c r="AB585" s="85"/>
      <c r="AC585" s="85"/>
      <c r="AD585" s="85"/>
      <c r="AE585" s="85"/>
      <c r="AG585" s="9"/>
      <c r="AN585" s="85"/>
      <c r="AO585" s="85"/>
      <c r="AP585" s="85"/>
      <c r="AQ585" s="85"/>
      <c r="AR585" s="85"/>
      <c r="AS585" s="85"/>
      <c r="AT585" s="85"/>
      <c r="AU585" s="85"/>
    </row>
    <row r="586" spans="2:47" s="77" customFormat="1" ht="12.95" customHeight="1" x14ac:dyDescent="0.2">
      <c r="B586" s="84"/>
      <c r="AA586" s="85"/>
      <c r="AB586" s="85"/>
      <c r="AC586" s="85"/>
      <c r="AD586" s="85"/>
      <c r="AE586" s="85"/>
      <c r="AG586" s="9"/>
      <c r="AN586" s="85"/>
      <c r="AO586" s="85"/>
      <c r="AP586" s="85"/>
      <c r="AQ586" s="85"/>
      <c r="AR586" s="85"/>
      <c r="AS586" s="85"/>
      <c r="AT586" s="85"/>
      <c r="AU586" s="85"/>
    </row>
    <row r="587" spans="2:47" s="77" customFormat="1" ht="12.95" customHeight="1" x14ac:dyDescent="0.2">
      <c r="B587" s="84"/>
      <c r="AA587" s="85"/>
      <c r="AB587" s="85"/>
      <c r="AC587" s="85"/>
      <c r="AD587" s="85"/>
      <c r="AE587" s="85"/>
      <c r="AG587" s="9"/>
      <c r="AN587" s="85"/>
      <c r="AO587" s="85"/>
      <c r="AP587" s="85"/>
      <c r="AQ587" s="85"/>
      <c r="AR587" s="85"/>
      <c r="AS587" s="85"/>
      <c r="AT587" s="85"/>
      <c r="AU587" s="85"/>
    </row>
    <row r="588" spans="2:47" s="77" customFormat="1" ht="12.95" customHeight="1" x14ac:dyDescent="0.2">
      <c r="B588" s="84"/>
      <c r="AA588" s="85"/>
      <c r="AB588" s="85"/>
      <c r="AC588" s="85"/>
      <c r="AD588" s="85"/>
      <c r="AE588" s="85"/>
      <c r="AG588" s="9"/>
      <c r="AN588" s="85"/>
      <c r="AO588" s="85"/>
      <c r="AP588" s="85"/>
      <c r="AQ588" s="85"/>
      <c r="AR588" s="85"/>
      <c r="AS588" s="85"/>
      <c r="AT588" s="85"/>
      <c r="AU588" s="85"/>
    </row>
    <row r="589" spans="2:47" s="77" customFormat="1" ht="12.95" customHeight="1" x14ac:dyDescent="0.2">
      <c r="B589" s="84"/>
      <c r="AA589" s="85"/>
      <c r="AB589" s="85"/>
      <c r="AC589" s="85"/>
      <c r="AD589" s="85"/>
      <c r="AE589" s="85"/>
      <c r="AG589" s="9"/>
      <c r="AN589" s="85"/>
      <c r="AO589" s="85"/>
      <c r="AP589" s="85"/>
      <c r="AQ589" s="85"/>
      <c r="AR589" s="85"/>
      <c r="AS589" s="85"/>
      <c r="AT589" s="85"/>
      <c r="AU589" s="85"/>
    </row>
    <row r="590" spans="2:47" s="77" customFormat="1" ht="12.95" customHeight="1" x14ac:dyDescent="0.2">
      <c r="B590" s="84"/>
      <c r="AA590" s="85"/>
      <c r="AB590" s="85"/>
      <c r="AC590" s="85"/>
      <c r="AD590" s="85"/>
      <c r="AE590" s="85"/>
      <c r="AG590" s="9"/>
      <c r="AN590" s="85"/>
      <c r="AO590" s="85"/>
      <c r="AP590" s="85"/>
      <c r="AQ590" s="85"/>
      <c r="AR590" s="85"/>
      <c r="AS590" s="85"/>
      <c r="AT590" s="85"/>
      <c r="AU590" s="85"/>
    </row>
    <row r="591" spans="2:47" s="77" customFormat="1" ht="12.95" customHeight="1" x14ac:dyDescent="0.2">
      <c r="B591" s="84"/>
      <c r="AA591" s="85"/>
      <c r="AB591" s="85"/>
      <c r="AC591" s="85"/>
      <c r="AD591" s="85"/>
      <c r="AE591" s="85"/>
      <c r="AG591" s="9"/>
      <c r="AN591" s="85"/>
      <c r="AO591" s="85"/>
      <c r="AP591" s="85"/>
      <c r="AQ591" s="85"/>
      <c r="AR591" s="85"/>
      <c r="AS591" s="85"/>
      <c r="AT591" s="85"/>
      <c r="AU591" s="85"/>
    </row>
    <row r="592" spans="2:47" s="77" customFormat="1" ht="12.95" customHeight="1" x14ac:dyDescent="0.2">
      <c r="B592" s="84"/>
      <c r="AA592" s="85"/>
      <c r="AB592" s="85"/>
      <c r="AC592" s="85"/>
      <c r="AD592" s="85"/>
      <c r="AE592" s="85"/>
      <c r="AG592" s="9"/>
      <c r="AN592" s="85"/>
      <c r="AO592" s="85"/>
      <c r="AP592" s="85"/>
      <c r="AQ592" s="85"/>
      <c r="AR592" s="85"/>
      <c r="AS592" s="85"/>
      <c r="AT592" s="85"/>
      <c r="AU592" s="85"/>
    </row>
    <row r="593" spans="2:47" s="77" customFormat="1" ht="12.95" customHeight="1" x14ac:dyDescent="0.2">
      <c r="B593" s="84"/>
      <c r="AA593" s="85"/>
      <c r="AB593" s="85"/>
      <c r="AC593" s="85"/>
      <c r="AD593" s="85"/>
      <c r="AE593" s="85"/>
      <c r="AG593" s="9"/>
      <c r="AN593" s="85"/>
      <c r="AO593" s="85"/>
      <c r="AP593" s="85"/>
      <c r="AQ593" s="85"/>
      <c r="AR593" s="85"/>
      <c r="AS593" s="85"/>
      <c r="AT593" s="85"/>
      <c r="AU593" s="85"/>
    </row>
    <row r="594" spans="2:47" s="77" customFormat="1" ht="12.95" customHeight="1" x14ac:dyDescent="0.2">
      <c r="B594" s="84"/>
      <c r="AA594" s="85"/>
      <c r="AB594" s="85"/>
      <c r="AC594" s="85"/>
      <c r="AD594" s="85"/>
      <c r="AE594" s="85"/>
      <c r="AG594" s="9"/>
      <c r="AN594" s="85"/>
      <c r="AO594" s="85"/>
      <c r="AP594" s="85"/>
      <c r="AQ594" s="85"/>
      <c r="AR594" s="85"/>
      <c r="AS594" s="85"/>
      <c r="AT594" s="85"/>
      <c r="AU594" s="85"/>
    </row>
    <row r="595" spans="2:47" s="77" customFormat="1" ht="12.95" customHeight="1" x14ac:dyDescent="0.2">
      <c r="B595" s="84"/>
      <c r="AA595" s="85"/>
      <c r="AB595" s="85"/>
      <c r="AC595" s="85"/>
      <c r="AD595" s="85"/>
      <c r="AE595" s="85"/>
      <c r="AG595" s="9"/>
      <c r="AN595" s="85"/>
      <c r="AO595" s="85"/>
      <c r="AP595" s="85"/>
      <c r="AQ595" s="85"/>
      <c r="AR595" s="85"/>
      <c r="AS595" s="85"/>
      <c r="AT595" s="85"/>
      <c r="AU595" s="85"/>
    </row>
    <row r="596" spans="2:47" s="77" customFormat="1" ht="12.95" customHeight="1" x14ac:dyDescent="0.2">
      <c r="B596" s="84"/>
      <c r="AA596" s="85"/>
      <c r="AB596" s="85"/>
      <c r="AC596" s="85"/>
      <c r="AD596" s="85"/>
      <c r="AE596" s="85"/>
      <c r="AF596" s="132"/>
      <c r="AG596" s="9"/>
      <c r="AN596" s="85"/>
      <c r="AO596" s="85"/>
      <c r="AP596" s="85"/>
      <c r="AQ596" s="85"/>
      <c r="AR596" s="85"/>
      <c r="AS596" s="85"/>
      <c r="AT596" s="85"/>
      <c r="AU596" s="85"/>
    </row>
    <row r="597" spans="2:47" s="77" customFormat="1" ht="12.95" customHeight="1" x14ac:dyDescent="0.2">
      <c r="B597" s="84"/>
      <c r="AA597" s="85"/>
      <c r="AB597" s="85"/>
      <c r="AC597" s="85"/>
      <c r="AD597" s="85"/>
      <c r="AE597" s="85"/>
      <c r="AF597" s="132"/>
      <c r="AG597" s="9"/>
      <c r="AN597" s="85"/>
      <c r="AO597" s="85"/>
      <c r="AP597" s="85"/>
      <c r="AQ597" s="85"/>
      <c r="AR597" s="85"/>
      <c r="AS597" s="85"/>
      <c r="AT597" s="85"/>
      <c r="AU597" s="85"/>
    </row>
    <row r="598" spans="2:47" s="77" customFormat="1" ht="12.95" customHeight="1" x14ac:dyDescent="0.2">
      <c r="B598" s="84"/>
      <c r="AA598" s="85"/>
      <c r="AB598" s="85"/>
      <c r="AC598" s="85"/>
      <c r="AD598" s="85"/>
      <c r="AE598" s="85"/>
      <c r="AF598" s="132"/>
      <c r="AG598" s="9"/>
      <c r="AN598" s="85"/>
      <c r="AO598" s="85"/>
      <c r="AP598" s="85"/>
      <c r="AQ598" s="85"/>
      <c r="AR598" s="85"/>
      <c r="AS598" s="85"/>
      <c r="AT598" s="85"/>
      <c r="AU598" s="85"/>
    </row>
    <row r="599" spans="2:47" s="77" customFormat="1" ht="12.95" customHeight="1" x14ac:dyDescent="0.2">
      <c r="B599" s="84"/>
      <c r="AA599" s="85"/>
      <c r="AB599" s="85"/>
      <c r="AC599" s="85"/>
      <c r="AD599" s="85"/>
      <c r="AE599" s="85"/>
      <c r="AF599" s="132"/>
      <c r="AG599" s="9"/>
      <c r="AN599" s="85"/>
      <c r="AO599" s="85"/>
      <c r="AP599" s="85"/>
      <c r="AQ599" s="85"/>
      <c r="AR599" s="85"/>
      <c r="AS599" s="85"/>
      <c r="AT599" s="85"/>
      <c r="AU599" s="85"/>
    </row>
    <row r="600" spans="2:47" s="77" customFormat="1" ht="12.95" customHeight="1" x14ac:dyDescent="0.2">
      <c r="B600" s="84"/>
      <c r="AA600" s="85"/>
      <c r="AB600" s="85"/>
      <c r="AC600" s="85"/>
      <c r="AD600" s="85"/>
      <c r="AE600" s="85"/>
      <c r="AF600" s="132"/>
      <c r="AG600" s="9"/>
      <c r="AN600" s="85"/>
      <c r="AO600" s="85"/>
      <c r="AP600" s="85"/>
      <c r="AQ600" s="85"/>
      <c r="AR600" s="85"/>
      <c r="AS600" s="85"/>
      <c r="AT600" s="85"/>
      <c r="AU600" s="85"/>
    </row>
    <row r="601" spans="2:47" s="77" customFormat="1" ht="12.95" customHeight="1" x14ac:dyDescent="0.2">
      <c r="B601" s="84"/>
      <c r="AA601" s="85"/>
      <c r="AB601" s="85"/>
      <c r="AC601" s="85"/>
      <c r="AD601" s="85"/>
      <c r="AE601" s="85"/>
      <c r="AF601" s="132"/>
      <c r="AG601" s="9"/>
      <c r="AN601" s="85"/>
      <c r="AO601" s="85"/>
      <c r="AP601" s="85"/>
      <c r="AQ601" s="85"/>
      <c r="AR601" s="85"/>
      <c r="AS601" s="85"/>
      <c r="AT601" s="85"/>
      <c r="AU601" s="85"/>
    </row>
    <row r="602" spans="2:47" s="77" customFormat="1" ht="12.95" customHeight="1" x14ac:dyDescent="0.2">
      <c r="B602" s="84"/>
      <c r="AA602" s="85"/>
      <c r="AB602" s="85"/>
      <c r="AC602" s="85"/>
      <c r="AD602" s="85"/>
      <c r="AE602" s="85"/>
      <c r="AF602" s="132"/>
      <c r="AG602" s="9"/>
      <c r="AN602" s="85"/>
      <c r="AO602" s="85"/>
      <c r="AP602" s="85"/>
      <c r="AQ602" s="85"/>
      <c r="AR602" s="85"/>
      <c r="AS602" s="85"/>
      <c r="AT602" s="85"/>
      <c r="AU602" s="85"/>
    </row>
    <row r="603" spans="2:47" s="77" customFormat="1" ht="12.95" customHeight="1" x14ac:dyDescent="0.2">
      <c r="B603" s="84"/>
      <c r="AA603" s="85"/>
      <c r="AB603" s="85"/>
      <c r="AC603" s="85"/>
      <c r="AD603" s="85"/>
      <c r="AE603" s="85"/>
      <c r="AF603" s="132"/>
      <c r="AG603" s="9"/>
      <c r="AN603" s="85"/>
      <c r="AO603" s="85"/>
      <c r="AP603" s="85"/>
      <c r="AQ603" s="85"/>
      <c r="AR603" s="85"/>
      <c r="AS603" s="85"/>
      <c r="AT603" s="85"/>
      <c r="AU603" s="85"/>
    </row>
    <row r="604" spans="2:47" s="77" customFormat="1" ht="12.95" customHeight="1" x14ac:dyDescent="0.2">
      <c r="B604" s="84"/>
      <c r="AA604" s="85"/>
      <c r="AB604" s="85"/>
      <c r="AC604" s="85"/>
      <c r="AD604" s="85"/>
      <c r="AE604" s="85"/>
      <c r="AF604" s="132"/>
      <c r="AG604" s="9"/>
      <c r="AN604" s="85"/>
      <c r="AO604" s="85"/>
      <c r="AP604" s="85"/>
      <c r="AQ604" s="85"/>
      <c r="AR604" s="85"/>
      <c r="AS604" s="85"/>
      <c r="AT604" s="85"/>
      <c r="AU604" s="85"/>
    </row>
    <row r="605" spans="2:47" s="77" customFormat="1" ht="12.95" customHeight="1" x14ac:dyDescent="0.2">
      <c r="B605" s="84"/>
      <c r="AA605" s="85"/>
      <c r="AB605" s="85"/>
      <c r="AC605" s="85"/>
      <c r="AD605" s="85"/>
      <c r="AE605" s="85"/>
      <c r="AF605" s="132"/>
      <c r="AG605" s="9"/>
      <c r="AN605" s="85"/>
      <c r="AO605" s="85"/>
      <c r="AP605" s="85"/>
      <c r="AQ605" s="85"/>
      <c r="AR605" s="85"/>
      <c r="AS605" s="85"/>
      <c r="AT605" s="85"/>
      <c r="AU605" s="85"/>
    </row>
    <row r="606" spans="2:47" s="77" customFormat="1" ht="12.95" customHeight="1" x14ac:dyDescent="0.2">
      <c r="B606" s="84"/>
      <c r="AA606" s="85"/>
      <c r="AB606" s="85"/>
      <c r="AC606" s="85"/>
      <c r="AD606" s="85"/>
      <c r="AE606" s="85"/>
      <c r="AF606" s="132"/>
      <c r="AG606" s="9"/>
      <c r="AN606" s="85"/>
      <c r="AO606" s="85"/>
      <c r="AP606" s="85"/>
      <c r="AQ606" s="85"/>
      <c r="AR606" s="85"/>
      <c r="AS606" s="85"/>
      <c r="AT606" s="85"/>
      <c r="AU606" s="85"/>
    </row>
    <row r="607" spans="2:47" s="77" customFormat="1" ht="12.95" customHeight="1" x14ac:dyDescent="0.2">
      <c r="B607" s="84"/>
      <c r="AA607" s="85"/>
      <c r="AB607" s="85"/>
      <c r="AC607" s="85"/>
      <c r="AD607" s="85"/>
      <c r="AE607" s="85"/>
      <c r="AF607" s="132"/>
      <c r="AG607" s="9"/>
      <c r="AN607" s="85"/>
      <c r="AO607" s="85"/>
      <c r="AP607" s="85"/>
      <c r="AQ607" s="85"/>
      <c r="AR607" s="85"/>
      <c r="AS607" s="85"/>
      <c r="AT607" s="85"/>
      <c r="AU607" s="85"/>
    </row>
    <row r="608" spans="2:47" s="77" customFormat="1" ht="12.95" customHeight="1" x14ac:dyDescent="0.2">
      <c r="B608" s="84"/>
      <c r="AA608" s="85"/>
      <c r="AB608" s="85"/>
      <c r="AC608" s="85"/>
      <c r="AD608" s="85"/>
      <c r="AE608" s="85"/>
      <c r="AF608" s="132"/>
      <c r="AG608" s="9"/>
      <c r="AN608" s="85"/>
      <c r="AO608" s="85"/>
      <c r="AP608" s="85"/>
      <c r="AQ608" s="85"/>
      <c r="AR608" s="85"/>
      <c r="AS608" s="85"/>
      <c r="AT608" s="85"/>
      <c r="AU608" s="85"/>
    </row>
    <row r="609" spans="2:47" s="77" customFormat="1" ht="12.95" customHeight="1" x14ac:dyDescent="0.2">
      <c r="B609" s="84"/>
      <c r="AA609" s="85"/>
      <c r="AB609" s="85"/>
      <c r="AC609" s="85"/>
      <c r="AD609" s="85"/>
      <c r="AE609" s="85"/>
      <c r="AF609" s="132"/>
      <c r="AG609" s="9"/>
      <c r="AN609" s="85"/>
      <c r="AO609" s="85"/>
      <c r="AP609" s="85"/>
      <c r="AQ609" s="85"/>
      <c r="AR609" s="85"/>
      <c r="AS609" s="85"/>
      <c r="AT609" s="85"/>
      <c r="AU609" s="85"/>
    </row>
    <row r="610" spans="2:47" s="77" customFormat="1" ht="12.95" customHeight="1" x14ac:dyDescent="0.2">
      <c r="B610" s="84"/>
      <c r="AA610" s="85"/>
      <c r="AB610" s="85"/>
      <c r="AC610" s="85"/>
      <c r="AD610" s="85"/>
      <c r="AE610" s="85"/>
      <c r="AF610" s="132"/>
      <c r="AG610" s="9"/>
      <c r="AN610" s="85"/>
      <c r="AO610" s="85"/>
      <c r="AP610" s="85"/>
      <c r="AQ610" s="85"/>
      <c r="AR610" s="85"/>
      <c r="AS610" s="85"/>
      <c r="AT610" s="85"/>
      <c r="AU610" s="85"/>
    </row>
    <row r="611" spans="2:47" s="77" customFormat="1" ht="12.95" customHeight="1" x14ac:dyDescent="0.2">
      <c r="B611" s="84"/>
      <c r="AA611" s="85"/>
      <c r="AB611" s="85"/>
      <c r="AC611" s="85"/>
      <c r="AD611" s="85"/>
      <c r="AE611" s="85"/>
      <c r="AF611" s="132"/>
      <c r="AG611" s="9"/>
      <c r="AN611" s="85"/>
      <c r="AO611" s="85"/>
      <c r="AP611" s="85"/>
      <c r="AQ611" s="85"/>
      <c r="AR611" s="85"/>
      <c r="AS611" s="85"/>
      <c r="AT611" s="85"/>
      <c r="AU611" s="85"/>
    </row>
    <row r="612" spans="2:47" s="77" customFormat="1" ht="12.95" customHeight="1" x14ac:dyDescent="0.2">
      <c r="B612" s="84"/>
      <c r="AA612" s="85"/>
      <c r="AB612" s="85"/>
      <c r="AC612" s="85"/>
      <c r="AD612" s="85"/>
      <c r="AE612" s="85"/>
      <c r="AF612" s="132"/>
      <c r="AG612" s="9"/>
      <c r="AN612" s="85"/>
      <c r="AO612" s="85"/>
      <c r="AP612" s="85"/>
      <c r="AQ612" s="85"/>
      <c r="AR612" s="85"/>
      <c r="AS612" s="85"/>
      <c r="AT612" s="85"/>
      <c r="AU612" s="85"/>
    </row>
    <row r="613" spans="2:47" s="77" customFormat="1" ht="12.95" customHeight="1" x14ac:dyDescent="0.2">
      <c r="B613" s="84"/>
      <c r="AA613" s="85"/>
      <c r="AB613" s="85"/>
      <c r="AC613" s="85"/>
      <c r="AD613" s="85"/>
      <c r="AE613" s="85"/>
      <c r="AF613" s="132"/>
      <c r="AG613" s="9"/>
      <c r="AN613" s="85"/>
      <c r="AO613" s="85"/>
      <c r="AP613" s="85"/>
      <c r="AQ613" s="85"/>
      <c r="AR613" s="85"/>
      <c r="AS613" s="85"/>
      <c r="AT613" s="85"/>
      <c r="AU613" s="85"/>
    </row>
    <row r="614" spans="2:47" s="77" customFormat="1" ht="12.95" customHeight="1" x14ac:dyDescent="0.2">
      <c r="B614" s="84"/>
      <c r="AA614" s="85"/>
      <c r="AB614" s="85"/>
      <c r="AC614" s="85"/>
      <c r="AD614" s="85"/>
      <c r="AE614" s="85"/>
      <c r="AF614" s="132"/>
      <c r="AG614" s="9"/>
      <c r="AN614" s="85"/>
      <c r="AO614" s="85"/>
      <c r="AP614" s="85"/>
      <c r="AQ614" s="85"/>
      <c r="AR614" s="85"/>
      <c r="AS614" s="85"/>
      <c r="AT614" s="85"/>
      <c r="AU614" s="85"/>
    </row>
    <row r="615" spans="2:47" s="77" customFormat="1" ht="12.95" customHeight="1" x14ac:dyDescent="0.2">
      <c r="B615" s="84"/>
      <c r="AA615" s="85"/>
      <c r="AB615" s="85"/>
      <c r="AC615" s="85"/>
      <c r="AD615" s="85"/>
      <c r="AE615" s="85"/>
      <c r="AF615" s="132"/>
      <c r="AG615" s="9"/>
      <c r="AN615" s="85"/>
      <c r="AO615" s="85"/>
      <c r="AP615" s="85"/>
      <c r="AQ615" s="85"/>
      <c r="AR615" s="85"/>
      <c r="AS615" s="85"/>
      <c r="AT615" s="85"/>
      <c r="AU615" s="85"/>
    </row>
    <row r="616" spans="2:47" s="77" customFormat="1" ht="12.95" customHeight="1" x14ac:dyDescent="0.2">
      <c r="B616" s="84"/>
      <c r="AA616" s="85"/>
      <c r="AB616" s="85"/>
      <c r="AC616" s="85"/>
      <c r="AD616" s="85"/>
      <c r="AE616" s="85"/>
      <c r="AF616" s="132"/>
      <c r="AG616" s="9"/>
      <c r="AN616" s="85"/>
      <c r="AO616" s="85"/>
      <c r="AP616" s="85"/>
      <c r="AQ616" s="85"/>
      <c r="AR616" s="85"/>
      <c r="AS616" s="85"/>
      <c r="AT616" s="85"/>
      <c r="AU616" s="85"/>
    </row>
    <row r="617" spans="2:47" s="77" customFormat="1" ht="12.95" customHeight="1" x14ac:dyDescent="0.2">
      <c r="B617" s="84"/>
      <c r="AA617" s="85"/>
      <c r="AB617" s="85"/>
      <c r="AC617" s="85"/>
      <c r="AD617" s="85"/>
      <c r="AE617" s="85"/>
      <c r="AF617" s="132"/>
      <c r="AG617" s="9"/>
      <c r="AN617" s="85"/>
      <c r="AO617" s="85"/>
      <c r="AP617" s="85"/>
      <c r="AQ617" s="85"/>
      <c r="AR617" s="85"/>
      <c r="AS617" s="85"/>
      <c r="AT617" s="85"/>
      <c r="AU617" s="85"/>
    </row>
    <row r="618" spans="2:47" s="77" customFormat="1" ht="12.95" customHeight="1" x14ac:dyDescent="0.2">
      <c r="B618" s="84"/>
      <c r="AA618" s="85"/>
      <c r="AB618" s="85"/>
      <c r="AC618" s="85"/>
      <c r="AD618" s="85"/>
      <c r="AE618" s="85"/>
      <c r="AF618" s="132"/>
      <c r="AG618" s="9"/>
      <c r="AN618" s="85"/>
      <c r="AO618" s="85"/>
      <c r="AP618" s="85"/>
      <c r="AQ618" s="85"/>
      <c r="AR618" s="85"/>
      <c r="AS618" s="85"/>
      <c r="AT618" s="85"/>
      <c r="AU618" s="85"/>
    </row>
    <row r="619" spans="2:47" s="77" customFormat="1" ht="12.95" customHeight="1" x14ac:dyDescent="0.2">
      <c r="B619" s="84"/>
      <c r="AA619" s="85"/>
      <c r="AB619" s="85"/>
      <c r="AC619" s="85"/>
      <c r="AD619" s="85"/>
      <c r="AE619" s="85"/>
      <c r="AF619" s="132"/>
      <c r="AG619" s="9"/>
      <c r="AN619" s="85"/>
      <c r="AO619" s="85"/>
      <c r="AP619" s="85"/>
      <c r="AQ619" s="85"/>
      <c r="AR619" s="85"/>
      <c r="AS619" s="85"/>
      <c r="AT619" s="85"/>
      <c r="AU619" s="85"/>
    </row>
    <row r="620" spans="2:47" s="77" customFormat="1" ht="12.95" customHeight="1" x14ac:dyDescent="0.2">
      <c r="B620" s="84"/>
      <c r="AA620" s="85"/>
      <c r="AB620" s="85"/>
      <c r="AC620" s="85"/>
      <c r="AD620" s="85"/>
      <c r="AE620" s="85"/>
      <c r="AF620" s="132"/>
      <c r="AG620" s="9"/>
      <c r="AN620" s="85"/>
      <c r="AO620" s="85"/>
      <c r="AP620" s="85"/>
      <c r="AQ620" s="85"/>
      <c r="AR620" s="85"/>
      <c r="AS620" s="85"/>
      <c r="AT620" s="85"/>
      <c r="AU620" s="85"/>
    </row>
    <row r="621" spans="2:47" s="77" customFormat="1" ht="12.95" customHeight="1" x14ac:dyDescent="0.2">
      <c r="B621" s="84"/>
      <c r="AA621" s="85"/>
      <c r="AB621" s="85"/>
      <c r="AC621" s="85"/>
      <c r="AD621" s="85"/>
      <c r="AE621" s="85"/>
      <c r="AF621" s="132"/>
      <c r="AG621" s="9"/>
      <c r="AN621" s="85"/>
      <c r="AO621" s="85"/>
      <c r="AP621" s="85"/>
      <c r="AQ621" s="85"/>
      <c r="AR621" s="85"/>
      <c r="AS621" s="85"/>
      <c r="AT621" s="85"/>
      <c r="AU621" s="85"/>
    </row>
    <row r="622" spans="2:47" s="77" customFormat="1" ht="12.95" customHeight="1" x14ac:dyDescent="0.2">
      <c r="B622" s="84"/>
      <c r="AA622" s="85"/>
      <c r="AB622" s="85"/>
      <c r="AC622" s="85"/>
      <c r="AD622" s="85"/>
      <c r="AE622" s="85"/>
      <c r="AF622" s="132"/>
      <c r="AG622" s="9"/>
      <c r="AN622" s="85"/>
      <c r="AO622" s="85"/>
      <c r="AP622" s="85"/>
      <c r="AQ622" s="85"/>
      <c r="AR622" s="85"/>
      <c r="AS622" s="85"/>
      <c r="AT622" s="85"/>
      <c r="AU622" s="85"/>
    </row>
    <row r="623" spans="2:47" s="77" customFormat="1" ht="12.95" customHeight="1" x14ac:dyDescent="0.2">
      <c r="B623" s="84"/>
      <c r="AA623" s="85"/>
      <c r="AB623" s="85"/>
      <c r="AC623" s="85"/>
      <c r="AD623" s="85"/>
      <c r="AE623" s="85"/>
      <c r="AF623" s="132"/>
      <c r="AG623" s="9"/>
      <c r="AN623" s="85"/>
      <c r="AO623" s="85"/>
      <c r="AP623" s="85"/>
      <c r="AQ623" s="85"/>
      <c r="AR623" s="85"/>
      <c r="AS623" s="85"/>
      <c r="AT623" s="85"/>
      <c r="AU623" s="85"/>
    </row>
    <row r="624" spans="2:47" s="77" customFormat="1" ht="12.95" customHeight="1" x14ac:dyDescent="0.2">
      <c r="B624" s="84"/>
      <c r="AA624" s="85"/>
      <c r="AB624" s="85"/>
      <c r="AC624" s="85"/>
      <c r="AD624" s="85"/>
      <c r="AE624" s="85"/>
      <c r="AF624" s="132"/>
      <c r="AG624" s="9"/>
      <c r="AN624" s="85"/>
      <c r="AO624" s="85"/>
      <c r="AP624" s="85"/>
      <c r="AQ624" s="85"/>
      <c r="AR624" s="85"/>
      <c r="AS624" s="85"/>
      <c r="AT624" s="85"/>
      <c r="AU624" s="85"/>
    </row>
    <row r="625" spans="2:47" s="77" customFormat="1" ht="12.95" customHeight="1" x14ac:dyDescent="0.2">
      <c r="B625" s="84"/>
      <c r="AA625" s="85"/>
      <c r="AB625" s="85"/>
      <c r="AC625" s="85"/>
      <c r="AD625" s="85"/>
      <c r="AE625" s="85"/>
      <c r="AF625" s="132"/>
      <c r="AG625" s="9"/>
      <c r="AN625" s="85"/>
      <c r="AO625" s="85"/>
      <c r="AP625" s="85"/>
      <c r="AQ625" s="85"/>
      <c r="AR625" s="85"/>
      <c r="AS625" s="85"/>
      <c r="AT625" s="85"/>
      <c r="AU625" s="85"/>
    </row>
    <row r="626" spans="2:47" s="77" customFormat="1" ht="12.95" customHeight="1" x14ac:dyDescent="0.2">
      <c r="B626" s="84"/>
      <c r="AA626" s="85"/>
      <c r="AB626" s="85"/>
      <c r="AC626" s="85"/>
      <c r="AD626" s="85"/>
      <c r="AE626" s="85"/>
      <c r="AF626" s="132"/>
      <c r="AG626" s="9"/>
      <c r="AN626" s="85"/>
      <c r="AO626" s="85"/>
      <c r="AP626" s="85"/>
      <c r="AQ626" s="85"/>
      <c r="AR626" s="85"/>
      <c r="AS626" s="85"/>
      <c r="AT626" s="85"/>
      <c r="AU626" s="85"/>
    </row>
    <row r="627" spans="2:47" s="77" customFormat="1" ht="12.95" customHeight="1" x14ac:dyDescent="0.2">
      <c r="B627" s="84"/>
      <c r="AA627" s="85"/>
      <c r="AB627" s="85"/>
      <c r="AC627" s="85"/>
      <c r="AD627" s="85"/>
      <c r="AE627" s="85"/>
      <c r="AF627" s="132"/>
      <c r="AG627" s="9"/>
      <c r="AN627" s="85"/>
      <c r="AO627" s="85"/>
      <c r="AP627" s="85"/>
      <c r="AQ627" s="85"/>
      <c r="AR627" s="85"/>
      <c r="AS627" s="85"/>
      <c r="AT627" s="85"/>
      <c r="AU627" s="85"/>
    </row>
    <row r="628" spans="2:47" s="77" customFormat="1" ht="12.95" customHeight="1" x14ac:dyDescent="0.2">
      <c r="B628" s="84"/>
      <c r="AA628" s="85"/>
      <c r="AB628" s="85"/>
      <c r="AC628" s="85"/>
      <c r="AD628" s="85"/>
      <c r="AE628" s="85"/>
      <c r="AF628" s="132"/>
      <c r="AG628" s="9"/>
      <c r="AN628" s="85"/>
      <c r="AO628" s="85"/>
      <c r="AP628" s="85"/>
      <c r="AQ628" s="85"/>
      <c r="AR628" s="85"/>
      <c r="AS628" s="85"/>
      <c r="AT628" s="85"/>
      <c r="AU628" s="85"/>
    </row>
    <row r="629" spans="2:47" s="77" customFormat="1" ht="12.95" customHeight="1" x14ac:dyDescent="0.2">
      <c r="B629" s="84"/>
      <c r="AA629" s="85"/>
      <c r="AB629" s="85"/>
      <c r="AC629" s="85"/>
      <c r="AD629" s="85"/>
      <c r="AE629" s="85"/>
      <c r="AF629" s="132"/>
      <c r="AG629" s="9"/>
      <c r="AN629" s="85"/>
      <c r="AO629" s="85"/>
      <c r="AP629" s="85"/>
      <c r="AQ629" s="85"/>
      <c r="AR629" s="85"/>
      <c r="AS629" s="85"/>
      <c r="AT629" s="85"/>
      <c r="AU629" s="85"/>
    </row>
    <row r="630" spans="2:47" s="77" customFormat="1" ht="12.95" customHeight="1" x14ac:dyDescent="0.2">
      <c r="B630" s="84"/>
      <c r="AA630" s="85"/>
      <c r="AB630" s="85"/>
      <c r="AC630" s="85"/>
      <c r="AD630" s="85"/>
      <c r="AE630" s="85"/>
      <c r="AF630" s="132"/>
      <c r="AG630" s="9"/>
      <c r="AN630" s="85"/>
      <c r="AO630" s="85"/>
      <c r="AP630" s="85"/>
      <c r="AQ630" s="85"/>
      <c r="AR630" s="85"/>
      <c r="AS630" s="85"/>
      <c r="AT630" s="85"/>
      <c r="AU630" s="85"/>
    </row>
    <row r="631" spans="2:47" s="77" customFormat="1" ht="12.95" customHeight="1" x14ac:dyDescent="0.2">
      <c r="B631" s="84"/>
      <c r="AA631" s="85"/>
      <c r="AB631" s="85"/>
      <c r="AC631" s="85"/>
      <c r="AD631" s="85"/>
      <c r="AE631" s="85"/>
      <c r="AF631" s="132"/>
      <c r="AG631" s="9"/>
      <c r="AN631" s="85"/>
      <c r="AO631" s="85"/>
      <c r="AP631" s="85"/>
      <c r="AQ631" s="85"/>
      <c r="AR631" s="85"/>
      <c r="AS631" s="85"/>
      <c r="AT631" s="85"/>
      <c r="AU631" s="85"/>
    </row>
    <row r="632" spans="2:47" s="77" customFormat="1" ht="12.95" customHeight="1" x14ac:dyDescent="0.2">
      <c r="B632" s="84"/>
      <c r="AA632" s="85"/>
      <c r="AB632" s="85"/>
      <c r="AC632" s="85"/>
      <c r="AD632" s="85"/>
      <c r="AE632" s="85"/>
      <c r="AF632" s="132"/>
      <c r="AG632" s="9"/>
      <c r="AN632" s="85"/>
      <c r="AO632" s="85"/>
      <c r="AP632" s="85"/>
      <c r="AQ632" s="85"/>
      <c r="AR632" s="85"/>
      <c r="AS632" s="85"/>
      <c r="AT632" s="85"/>
      <c r="AU632" s="85"/>
    </row>
    <row r="633" spans="2:47" s="77" customFormat="1" ht="12.95" customHeight="1" x14ac:dyDescent="0.2">
      <c r="B633" s="84"/>
      <c r="AA633" s="85"/>
      <c r="AB633" s="85"/>
      <c r="AC633" s="85"/>
      <c r="AD633" s="85"/>
      <c r="AE633" s="85"/>
      <c r="AF633" s="132"/>
      <c r="AG633" s="9"/>
      <c r="AN633" s="85"/>
      <c r="AO633" s="85"/>
      <c r="AP633" s="85"/>
      <c r="AQ633" s="85"/>
      <c r="AR633" s="85"/>
      <c r="AS633" s="85"/>
      <c r="AT633" s="85"/>
      <c r="AU633" s="85"/>
    </row>
    <row r="634" spans="2:47" s="77" customFormat="1" ht="12.95" customHeight="1" x14ac:dyDescent="0.2">
      <c r="B634" s="84"/>
      <c r="AA634" s="85"/>
      <c r="AB634" s="85"/>
      <c r="AC634" s="85"/>
      <c r="AD634" s="85"/>
      <c r="AE634" s="85"/>
      <c r="AF634" s="132"/>
      <c r="AG634" s="9"/>
      <c r="AN634" s="85"/>
      <c r="AO634" s="85"/>
      <c r="AP634" s="85"/>
      <c r="AQ634" s="85"/>
      <c r="AR634" s="85"/>
      <c r="AS634" s="85"/>
      <c r="AT634" s="85"/>
      <c r="AU634" s="85"/>
    </row>
    <row r="635" spans="2:47" s="77" customFormat="1" ht="12.95" customHeight="1" x14ac:dyDescent="0.2">
      <c r="B635" s="84"/>
      <c r="AA635" s="85"/>
      <c r="AB635" s="85"/>
      <c r="AC635" s="85"/>
      <c r="AD635" s="85"/>
      <c r="AE635" s="85"/>
      <c r="AF635" s="132"/>
      <c r="AG635" s="9"/>
      <c r="AN635" s="85"/>
      <c r="AO635" s="85"/>
      <c r="AP635" s="85"/>
      <c r="AQ635" s="85"/>
      <c r="AR635" s="85"/>
      <c r="AS635" s="85"/>
      <c r="AT635" s="85"/>
      <c r="AU635" s="85"/>
    </row>
    <row r="636" spans="2:47" s="77" customFormat="1" ht="12.95" customHeight="1" x14ac:dyDescent="0.2">
      <c r="B636" s="84"/>
      <c r="AA636" s="85"/>
      <c r="AB636" s="85"/>
      <c r="AC636" s="85"/>
      <c r="AD636" s="85"/>
      <c r="AE636" s="85"/>
      <c r="AF636" s="132"/>
      <c r="AG636" s="9"/>
      <c r="AN636" s="85"/>
      <c r="AO636" s="85"/>
      <c r="AP636" s="85"/>
      <c r="AQ636" s="85"/>
      <c r="AR636" s="85"/>
      <c r="AS636" s="85"/>
      <c r="AT636" s="85"/>
      <c r="AU636" s="85"/>
    </row>
    <row r="637" spans="2:47" s="77" customFormat="1" ht="12.95" customHeight="1" x14ac:dyDescent="0.2">
      <c r="B637" s="84"/>
      <c r="AA637" s="85"/>
      <c r="AB637" s="85"/>
      <c r="AC637" s="85"/>
      <c r="AD637" s="85"/>
      <c r="AE637" s="85"/>
      <c r="AF637" s="132"/>
      <c r="AG637" s="9"/>
      <c r="AN637" s="85"/>
      <c r="AO637" s="85"/>
      <c r="AP637" s="85"/>
      <c r="AQ637" s="85"/>
      <c r="AR637" s="85"/>
      <c r="AS637" s="85"/>
      <c r="AT637" s="85"/>
      <c r="AU637" s="85"/>
    </row>
    <row r="638" spans="2:47" s="77" customFormat="1" ht="12.95" customHeight="1" x14ac:dyDescent="0.2">
      <c r="B638" s="84"/>
      <c r="AA638" s="85"/>
      <c r="AB638" s="85"/>
      <c r="AC638" s="85"/>
      <c r="AD638" s="85"/>
      <c r="AE638" s="85"/>
      <c r="AF638" s="132"/>
      <c r="AG638" s="9"/>
      <c r="AN638" s="85"/>
      <c r="AO638" s="85"/>
      <c r="AP638" s="85"/>
      <c r="AQ638" s="85"/>
      <c r="AR638" s="85"/>
      <c r="AS638" s="85"/>
      <c r="AT638" s="85"/>
      <c r="AU638" s="85"/>
    </row>
    <row r="639" spans="2:47" s="77" customFormat="1" ht="12.95" customHeight="1" x14ac:dyDescent="0.2">
      <c r="B639" s="84"/>
      <c r="AA639" s="85"/>
      <c r="AB639" s="85"/>
      <c r="AC639" s="85"/>
      <c r="AD639" s="85"/>
      <c r="AE639" s="85"/>
      <c r="AF639" s="132"/>
      <c r="AG639" s="9"/>
      <c r="AN639" s="85"/>
      <c r="AO639" s="85"/>
      <c r="AP639" s="85"/>
      <c r="AQ639" s="85"/>
      <c r="AR639" s="85"/>
      <c r="AS639" s="85"/>
      <c r="AT639" s="85"/>
      <c r="AU639" s="85"/>
    </row>
    <row r="640" spans="2:47" s="77" customFormat="1" ht="12.95" customHeight="1" x14ac:dyDescent="0.2">
      <c r="B640" s="84"/>
      <c r="AA640" s="85"/>
      <c r="AB640" s="85"/>
      <c r="AC640" s="85"/>
      <c r="AD640" s="85"/>
      <c r="AE640" s="85"/>
      <c r="AF640" s="132"/>
      <c r="AG640" s="9"/>
      <c r="AN640" s="85"/>
      <c r="AO640" s="85"/>
      <c r="AP640" s="85"/>
      <c r="AQ640" s="85"/>
      <c r="AR640" s="85"/>
      <c r="AS640" s="85"/>
      <c r="AT640" s="85"/>
      <c r="AU640" s="85"/>
    </row>
    <row r="641" spans="2:47" s="77" customFormat="1" ht="12.95" customHeight="1" x14ac:dyDescent="0.2">
      <c r="B641" s="84"/>
      <c r="AA641" s="85"/>
      <c r="AB641" s="85"/>
      <c r="AC641" s="85"/>
      <c r="AD641" s="85"/>
      <c r="AE641" s="85"/>
      <c r="AF641" s="132"/>
      <c r="AG641" s="9"/>
      <c r="AN641" s="85"/>
      <c r="AO641" s="85"/>
      <c r="AP641" s="85"/>
      <c r="AQ641" s="85"/>
      <c r="AR641" s="85"/>
      <c r="AS641" s="85"/>
      <c r="AT641" s="85"/>
      <c r="AU641" s="85"/>
    </row>
    <row r="642" spans="2:47" s="77" customFormat="1" ht="12.95" customHeight="1" x14ac:dyDescent="0.2">
      <c r="B642" s="84"/>
      <c r="AA642" s="85"/>
      <c r="AB642" s="85"/>
      <c r="AC642" s="85"/>
      <c r="AD642" s="85"/>
      <c r="AE642" s="85"/>
      <c r="AF642" s="132"/>
      <c r="AG642" s="9"/>
      <c r="AN642" s="85"/>
      <c r="AO642" s="85"/>
      <c r="AP642" s="85"/>
      <c r="AQ642" s="85"/>
      <c r="AR642" s="85"/>
      <c r="AS642" s="85"/>
      <c r="AT642" s="85"/>
      <c r="AU642" s="85"/>
    </row>
    <row r="643" spans="2:47" s="77" customFormat="1" ht="12.95" customHeight="1" x14ac:dyDescent="0.2">
      <c r="B643" s="84"/>
      <c r="AA643" s="85"/>
      <c r="AB643" s="85"/>
      <c r="AC643" s="85"/>
      <c r="AD643" s="85"/>
      <c r="AE643" s="85"/>
      <c r="AF643" s="132"/>
      <c r="AG643" s="9"/>
      <c r="AN643" s="85"/>
      <c r="AO643" s="85"/>
      <c r="AP643" s="85"/>
      <c r="AQ643" s="85"/>
      <c r="AR643" s="85"/>
      <c r="AS643" s="85"/>
      <c r="AT643" s="85"/>
      <c r="AU643" s="85"/>
    </row>
    <row r="644" spans="2:47" s="77" customFormat="1" ht="12.95" customHeight="1" x14ac:dyDescent="0.2">
      <c r="B644" s="84"/>
      <c r="AA644" s="85"/>
      <c r="AB644" s="85"/>
      <c r="AC644" s="85"/>
      <c r="AD644" s="85"/>
      <c r="AE644" s="85"/>
      <c r="AF644" s="132"/>
      <c r="AG644" s="9"/>
      <c r="AN644" s="85"/>
      <c r="AO644" s="85"/>
      <c r="AP644" s="85"/>
      <c r="AQ644" s="85"/>
      <c r="AR644" s="85"/>
      <c r="AS644" s="85"/>
      <c r="AT644" s="85"/>
      <c r="AU644" s="85"/>
    </row>
    <row r="645" spans="2:47" s="77" customFormat="1" ht="12.95" customHeight="1" x14ac:dyDescent="0.2">
      <c r="B645" s="84"/>
      <c r="AA645" s="85"/>
      <c r="AB645" s="85"/>
      <c r="AC645" s="85"/>
      <c r="AD645" s="85"/>
      <c r="AE645" s="85"/>
      <c r="AF645" s="132"/>
      <c r="AG645" s="9"/>
      <c r="AN645" s="85"/>
      <c r="AO645" s="85"/>
      <c r="AP645" s="85"/>
      <c r="AQ645" s="85"/>
      <c r="AR645" s="85"/>
      <c r="AS645" s="85"/>
      <c r="AT645" s="85"/>
      <c r="AU645" s="85"/>
    </row>
    <row r="646" spans="2:47" s="77" customFormat="1" ht="12.95" customHeight="1" x14ac:dyDescent="0.2">
      <c r="B646" s="84"/>
      <c r="AA646" s="85"/>
      <c r="AB646" s="85"/>
      <c r="AC646" s="85"/>
      <c r="AD646" s="85"/>
      <c r="AE646" s="85"/>
      <c r="AF646" s="132"/>
      <c r="AG646" s="9"/>
      <c r="AN646" s="85"/>
      <c r="AO646" s="85"/>
      <c r="AP646" s="85"/>
      <c r="AQ646" s="85"/>
      <c r="AR646" s="85"/>
      <c r="AS646" s="85"/>
      <c r="AT646" s="85"/>
      <c r="AU646" s="85"/>
    </row>
    <row r="647" spans="2:47" s="77" customFormat="1" ht="12.95" customHeight="1" x14ac:dyDescent="0.2">
      <c r="B647" s="84"/>
      <c r="AA647" s="85"/>
      <c r="AB647" s="85"/>
      <c r="AC647" s="85"/>
      <c r="AD647" s="85"/>
      <c r="AE647" s="85"/>
      <c r="AF647" s="132"/>
      <c r="AG647" s="9"/>
      <c r="AN647" s="85"/>
      <c r="AO647" s="85"/>
      <c r="AP647" s="85"/>
      <c r="AQ647" s="85"/>
      <c r="AR647" s="85"/>
      <c r="AS647" s="85"/>
      <c r="AT647" s="85"/>
      <c r="AU647" s="85"/>
    </row>
    <row r="648" spans="2:47" s="77" customFormat="1" ht="12.95" customHeight="1" x14ac:dyDescent="0.2">
      <c r="B648" s="84"/>
      <c r="AA648" s="85"/>
      <c r="AB648" s="85"/>
      <c r="AC648" s="85"/>
      <c r="AD648" s="85"/>
      <c r="AE648" s="85"/>
      <c r="AF648" s="132"/>
      <c r="AG648" s="9"/>
      <c r="AN648" s="85"/>
      <c r="AO648" s="85"/>
      <c r="AP648" s="85"/>
      <c r="AQ648" s="85"/>
      <c r="AR648" s="85"/>
      <c r="AS648" s="85"/>
      <c r="AT648" s="85"/>
      <c r="AU648" s="85"/>
    </row>
    <row r="649" spans="2:47" s="77" customFormat="1" ht="12.95" customHeight="1" x14ac:dyDescent="0.2">
      <c r="B649" s="84"/>
      <c r="AA649" s="85"/>
      <c r="AB649" s="85"/>
      <c r="AC649" s="85"/>
      <c r="AD649" s="85"/>
      <c r="AE649" s="85"/>
      <c r="AF649" s="132"/>
      <c r="AG649" s="9"/>
      <c r="AN649" s="85"/>
      <c r="AO649" s="85"/>
      <c r="AP649" s="85"/>
      <c r="AQ649" s="85"/>
      <c r="AR649" s="85"/>
      <c r="AS649" s="85"/>
      <c r="AT649" s="85"/>
      <c r="AU649" s="85"/>
    </row>
    <row r="650" spans="2:47" s="77" customFormat="1" ht="12.95" customHeight="1" x14ac:dyDescent="0.2">
      <c r="B650" s="84"/>
      <c r="AA650" s="85"/>
      <c r="AB650" s="85"/>
      <c r="AC650" s="85"/>
      <c r="AD650" s="85"/>
      <c r="AE650" s="85"/>
      <c r="AF650" s="132"/>
      <c r="AG650" s="9"/>
      <c r="AN650" s="85"/>
      <c r="AO650" s="85"/>
      <c r="AP650" s="85"/>
      <c r="AQ650" s="85"/>
      <c r="AR650" s="85"/>
      <c r="AS650" s="85"/>
      <c r="AT650" s="85"/>
      <c r="AU650" s="85"/>
    </row>
    <row r="651" spans="2:47" s="77" customFormat="1" ht="12.95" customHeight="1" x14ac:dyDescent="0.2">
      <c r="B651" s="84"/>
      <c r="AA651" s="85"/>
      <c r="AB651" s="85"/>
      <c r="AC651" s="85"/>
      <c r="AD651" s="85"/>
      <c r="AE651" s="85"/>
      <c r="AF651" s="132"/>
      <c r="AG651" s="9"/>
      <c r="AN651" s="85"/>
      <c r="AO651" s="85"/>
      <c r="AP651" s="85"/>
      <c r="AQ651" s="85"/>
      <c r="AR651" s="85"/>
      <c r="AS651" s="85"/>
      <c r="AT651" s="85"/>
      <c r="AU651" s="85"/>
    </row>
    <row r="652" spans="2:47" s="77" customFormat="1" ht="12.95" customHeight="1" x14ac:dyDescent="0.2">
      <c r="B652" s="84"/>
      <c r="AA652" s="85"/>
      <c r="AB652" s="85"/>
      <c r="AC652" s="85"/>
      <c r="AD652" s="85"/>
      <c r="AE652" s="85"/>
      <c r="AF652" s="132"/>
      <c r="AG652" s="9"/>
      <c r="AN652" s="85"/>
      <c r="AO652" s="85"/>
      <c r="AP652" s="85"/>
      <c r="AQ652" s="85"/>
      <c r="AR652" s="85"/>
      <c r="AS652" s="85"/>
      <c r="AT652" s="85"/>
      <c r="AU652" s="85"/>
    </row>
    <row r="653" spans="2:47" s="77" customFormat="1" ht="12.95" customHeight="1" x14ac:dyDescent="0.2">
      <c r="B653" s="84"/>
      <c r="AA653" s="85"/>
      <c r="AB653" s="85"/>
      <c r="AC653" s="85"/>
      <c r="AD653" s="85"/>
      <c r="AE653" s="85"/>
      <c r="AF653" s="132"/>
      <c r="AG653" s="9"/>
      <c r="AN653" s="85"/>
      <c r="AO653" s="85"/>
      <c r="AP653" s="85"/>
      <c r="AQ653" s="85"/>
      <c r="AR653" s="85"/>
      <c r="AS653" s="85"/>
      <c r="AT653" s="85"/>
      <c r="AU653" s="85"/>
    </row>
    <row r="654" spans="2:47" s="77" customFormat="1" ht="12.95" customHeight="1" x14ac:dyDescent="0.2">
      <c r="B654" s="84"/>
      <c r="AA654" s="85"/>
      <c r="AB654" s="85"/>
      <c r="AC654" s="85"/>
      <c r="AD654" s="85"/>
      <c r="AE654" s="85"/>
      <c r="AF654" s="132"/>
      <c r="AG654" s="9"/>
      <c r="AN654" s="85"/>
      <c r="AO654" s="85"/>
      <c r="AP654" s="85"/>
      <c r="AQ654" s="85"/>
      <c r="AR654" s="85"/>
      <c r="AS654" s="85"/>
      <c r="AT654" s="85"/>
      <c r="AU654" s="85"/>
    </row>
    <row r="655" spans="2:47" s="77" customFormat="1" ht="12.95" customHeight="1" x14ac:dyDescent="0.2">
      <c r="B655" s="84"/>
      <c r="AA655" s="85"/>
      <c r="AB655" s="85"/>
      <c r="AC655" s="85"/>
      <c r="AD655" s="85"/>
      <c r="AE655" s="85"/>
      <c r="AF655" s="132"/>
      <c r="AG655" s="9"/>
      <c r="AN655" s="85"/>
      <c r="AO655" s="85"/>
      <c r="AP655" s="85"/>
      <c r="AQ655" s="85"/>
      <c r="AR655" s="85"/>
      <c r="AS655" s="85"/>
      <c r="AT655" s="85"/>
      <c r="AU655" s="85"/>
    </row>
    <row r="656" spans="2:47" s="77" customFormat="1" ht="12.95" customHeight="1" x14ac:dyDescent="0.2">
      <c r="B656" s="84"/>
      <c r="AA656" s="85"/>
      <c r="AB656" s="85"/>
      <c r="AC656" s="85"/>
      <c r="AD656" s="85"/>
      <c r="AE656" s="85"/>
      <c r="AF656" s="132"/>
      <c r="AG656" s="9"/>
      <c r="AN656" s="85"/>
      <c r="AO656" s="85"/>
      <c r="AP656" s="85"/>
      <c r="AQ656" s="85"/>
      <c r="AR656" s="85"/>
      <c r="AS656" s="85"/>
      <c r="AT656" s="85"/>
      <c r="AU656" s="85"/>
    </row>
    <row r="657" spans="2:47" s="77" customFormat="1" ht="12.95" customHeight="1" x14ac:dyDescent="0.2">
      <c r="B657" s="84"/>
      <c r="AA657" s="85"/>
      <c r="AB657" s="85"/>
      <c r="AC657" s="85"/>
      <c r="AD657" s="85"/>
      <c r="AE657" s="85"/>
      <c r="AF657" s="132"/>
      <c r="AG657" s="9"/>
      <c r="AN657" s="85"/>
      <c r="AO657" s="85"/>
      <c r="AP657" s="85"/>
      <c r="AQ657" s="85"/>
      <c r="AR657" s="85"/>
      <c r="AS657" s="85"/>
      <c r="AT657" s="85"/>
      <c r="AU657" s="85"/>
    </row>
    <row r="658" spans="2:47" s="77" customFormat="1" ht="12.95" customHeight="1" x14ac:dyDescent="0.2">
      <c r="B658" s="84"/>
      <c r="AA658" s="85"/>
      <c r="AB658" s="85"/>
      <c r="AC658" s="85"/>
      <c r="AD658" s="85"/>
      <c r="AE658" s="85"/>
      <c r="AF658" s="132"/>
      <c r="AG658" s="9"/>
      <c r="AN658" s="85"/>
      <c r="AO658" s="85"/>
      <c r="AP658" s="85"/>
      <c r="AQ658" s="85"/>
      <c r="AR658" s="85"/>
      <c r="AS658" s="85"/>
      <c r="AT658" s="85"/>
      <c r="AU658" s="85"/>
    </row>
    <row r="659" spans="2:47" s="77" customFormat="1" ht="12.95" customHeight="1" x14ac:dyDescent="0.2">
      <c r="B659" s="84"/>
      <c r="AA659" s="85"/>
      <c r="AB659" s="85"/>
      <c r="AC659" s="85"/>
      <c r="AD659" s="85"/>
      <c r="AE659" s="85"/>
      <c r="AF659" s="132"/>
      <c r="AG659" s="9"/>
      <c r="AN659" s="85"/>
      <c r="AO659" s="85"/>
      <c r="AP659" s="85"/>
      <c r="AQ659" s="85"/>
      <c r="AR659" s="85"/>
      <c r="AS659" s="85"/>
      <c r="AT659" s="85"/>
      <c r="AU659" s="85"/>
    </row>
    <row r="660" spans="2:47" s="77" customFormat="1" ht="12.95" customHeight="1" x14ac:dyDescent="0.2">
      <c r="B660" s="84"/>
      <c r="AA660" s="85"/>
      <c r="AB660" s="85"/>
      <c r="AC660" s="85"/>
      <c r="AD660" s="85"/>
      <c r="AE660" s="85"/>
      <c r="AF660" s="132"/>
      <c r="AG660" s="9"/>
      <c r="AN660" s="85"/>
      <c r="AO660" s="85"/>
      <c r="AP660" s="85"/>
      <c r="AQ660" s="85"/>
      <c r="AR660" s="85"/>
      <c r="AS660" s="85"/>
      <c r="AT660" s="85"/>
      <c r="AU660" s="85"/>
    </row>
    <row r="661" spans="2:47" s="77" customFormat="1" ht="12.95" customHeight="1" x14ac:dyDescent="0.2">
      <c r="B661" s="84"/>
      <c r="AA661" s="85"/>
      <c r="AB661" s="85"/>
      <c r="AC661" s="85"/>
      <c r="AD661" s="85"/>
      <c r="AE661" s="85"/>
      <c r="AF661" s="132"/>
      <c r="AG661" s="9"/>
      <c r="AN661" s="85"/>
      <c r="AO661" s="85"/>
      <c r="AP661" s="85"/>
      <c r="AQ661" s="85"/>
      <c r="AR661" s="85"/>
      <c r="AS661" s="85"/>
      <c r="AT661" s="85"/>
      <c r="AU661" s="85"/>
    </row>
    <row r="662" spans="2:47" s="77" customFormat="1" ht="12.95" customHeight="1" x14ac:dyDescent="0.2">
      <c r="B662" s="84"/>
      <c r="AA662" s="85"/>
      <c r="AB662" s="85"/>
      <c r="AC662" s="85"/>
      <c r="AD662" s="85"/>
      <c r="AE662" s="85"/>
      <c r="AF662" s="132"/>
      <c r="AG662" s="9"/>
      <c r="AN662" s="85"/>
      <c r="AO662" s="85"/>
      <c r="AP662" s="85"/>
      <c r="AQ662" s="85"/>
      <c r="AR662" s="85"/>
      <c r="AS662" s="85"/>
      <c r="AT662" s="85"/>
      <c r="AU662" s="85"/>
    </row>
    <row r="663" spans="2:47" s="77" customFormat="1" ht="12.95" customHeight="1" x14ac:dyDescent="0.2">
      <c r="B663" s="84"/>
      <c r="AA663" s="85"/>
      <c r="AB663" s="85"/>
      <c r="AC663" s="85"/>
      <c r="AD663" s="85"/>
      <c r="AE663" s="85"/>
      <c r="AF663" s="132"/>
      <c r="AG663" s="9"/>
      <c r="AN663" s="85"/>
      <c r="AO663" s="85"/>
      <c r="AP663" s="85"/>
      <c r="AQ663" s="85"/>
      <c r="AR663" s="85"/>
      <c r="AS663" s="85"/>
      <c r="AT663" s="85"/>
      <c r="AU663" s="85"/>
    </row>
    <row r="664" spans="2:47" s="77" customFormat="1" ht="12.95" customHeight="1" x14ac:dyDescent="0.2">
      <c r="B664" s="84"/>
      <c r="AA664" s="85"/>
      <c r="AB664" s="85"/>
      <c r="AC664" s="85"/>
      <c r="AD664" s="85"/>
      <c r="AE664" s="85"/>
      <c r="AF664" s="132"/>
      <c r="AG664" s="9"/>
      <c r="AN664" s="85"/>
      <c r="AO664" s="85"/>
      <c r="AP664" s="85"/>
      <c r="AQ664" s="85"/>
      <c r="AR664" s="85"/>
      <c r="AS664" s="85"/>
      <c r="AT664" s="85"/>
      <c r="AU664" s="85"/>
    </row>
    <row r="665" spans="2:47" s="77" customFormat="1" ht="12.95" customHeight="1" x14ac:dyDescent="0.2">
      <c r="B665" s="84"/>
      <c r="AA665" s="85"/>
      <c r="AB665" s="85"/>
      <c r="AC665" s="85"/>
      <c r="AD665" s="85"/>
      <c r="AE665" s="85"/>
      <c r="AF665" s="132"/>
      <c r="AG665" s="9"/>
      <c r="AN665" s="85"/>
      <c r="AO665" s="85"/>
      <c r="AP665" s="85"/>
      <c r="AQ665" s="85"/>
      <c r="AR665" s="85"/>
      <c r="AS665" s="85"/>
      <c r="AT665" s="85"/>
      <c r="AU665" s="85"/>
    </row>
    <row r="666" spans="2:47" s="77" customFormat="1" ht="12.95" customHeight="1" x14ac:dyDescent="0.2">
      <c r="B666" s="84"/>
      <c r="AA666" s="85"/>
      <c r="AB666" s="85"/>
      <c r="AC666" s="85"/>
      <c r="AD666" s="85"/>
      <c r="AE666" s="85"/>
      <c r="AF666" s="132"/>
      <c r="AG666" s="9"/>
      <c r="AN666" s="85"/>
      <c r="AO666" s="85"/>
      <c r="AP666" s="85"/>
      <c r="AQ666" s="85"/>
      <c r="AR666" s="85"/>
      <c r="AS666" s="85"/>
      <c r="AT666" s="85"/>
      <c r="AU666" s="85"/>
    </row>
    <row r="667" spans="2:47" s="77" customFormat="1" ht="12.95" customHeight="1" x14ac:dyDescent="0.2">
      <c r="B667" s="84"/>
      <c r="AA667" s="85"/>
      <c r="AB667" s="85"/>
      <c r="AC667" s="85"/>
      <c r="AD667" s="85"/>
      <c r="AE667" s="85"/>
      <c r="AF667" s="132"/>
      <c r="AG667" s="9"/>
      <c r="AN667" s="85"/>
      <c r="AO667" s="85"/>
      <c r="AP667" s="85"/>
      <c r="AQ667" s="85"/>
      <c r="AR667" s="85"/>
      <c r="AS667" s="85"/>
      <c r="AT667" s="85"/>
      <c r="AU667" s="85"/>
    </row>
    <row r="668" spans="2:47" s="77" customFormat="1" ht="12.95" customHeight="1" x14ac:dyDescent="0.2">
      <c r="B668" s="84"/>
      <c r="AA668" s="85"/>
      <c r="AB668" s="85"/>
      <c r="AC668" s="85"/>
      <c r="AD668" s="85"/>
      <c r="AE668" s="85"/>
      <c r="AF668" s="132"/>
      <c r="AG668" s="9"/>
      <c r="AN668" s="85"/>
      <c r="AO668" s="85"/>
      <c r="AP668" s="85"/>
      <c r="AQ668" s="85"/>
      <c r="AR668" s="85"/>
      <c r="AS668" s="85"/>
      <c r="AT668" s="85"/>
      <c r="AU668" s="85"/>
    </row>
    <row r="669" spans="2:47" s="77" customFormat="1" ht="12.95" customHeight="1" x14ac:dyDescent="0.2">
      <c r="B669" s="84"/>
      <c r="AA669" s="85"/>
      <c r="AB669" s="85"/>
      <c r="AC669" s="85"/>
      <c r="AD669" s="85"/>
      <c r="AE669" s="85"/>
      <c r="AF669" s="132"/>
      <c r="AG669" s="9"/>
      <c r="AN669" s="85"/>
      <c r="AO669" s="85"/>
      <c r="AP669" s="85"/>
      <c r="AQ669" s="85"/>
      <c r="AR669" s="85"/>
      <c r="AS669" s="85"/>
      <c r="AT669" s="85"/>
      <c r="AU669" s="85"/>
    </row>
    <row r="670" spans="2:47" s="77" customFormat="1" ht="12.95" customHeight="1" x14ac:dyDescent="0.2">
      <c r="B670" s="84"/>
      <c r="AA670" s="85"/>
      <c r="AB670" s="85"/>
      <c r="AC670" s="85"/>
      <c r="AD670" s="85"/>
      <c r="AE670" s="85"/>
      <c r="AF670" s="132"/>
      <c r="AG670" s="9"/>
      <c r="AN670" s="85"/>
      <c r="AO670" s="85"/>
      <c r="AP670" s="85"/>
      <c r="AQ670" s="85"/>
      <c r="AR670" s="85"/>
      <c r="AS670" s="85"/>
      <c r="AT670" s="85"/>
      <c r="AU670" s="85"/>
    </row>
    <row r="671" spans="2:47" s="77" customFormat="1" ht="12.95" customHeight="1" x14ac:dyDescent="0.2">
      <c r="B671" s="84"/>
      <c r="AA671" s="85"/>
      <c r="AB671" s="85"/>
      <c r="AC671" s="85"/>
      <c r="AD671" s="85"/>
      <c r="AE671" s="85"/>
      <c r="AF671" s="132"/>
      <c r="AG671" s="9"/>
      <c r="AN671" s="85"/>
      <c r="AO671" s="85"/>
      <c r="AP671" s="85"/>
      <c r="AQ671" s="85"/>
      <c r="AR671" s="85"/>
      <c r="AS671" s="85"/>
      <c r="AT671" s="85"/>
      <c r="AU671" s="85"/>
    </row>
    <row r="672" spans="2:47" s="77" customFormat="1" ht="12.95" customHeight="1" x14ac:dyDescent="0.2">
      <c r="B672" s="84"/>
      <c r="AA672" s="85"/>
      <c r="AB672" s="85"/>
      <c r="AC672" s="85"/>
      <c r="AD672" s="85"/>
      <c r="AE672" s="85"/>
      <c r="AF672" s="132"/>
      <c r="AG672" s="9"/>
      <c r="AN672" s="85"/>
      <c r="AO672" s="85"/>
      <c r="AP672" s="85"/>
      <c r="AQ672" s="85"/>
      <c r="AR672" s="85"/>
      <c r="AS672" s="85"/>
      <c r="AT672" s="85"/>
      <c r="AU672" s="85"/>
    </row>
    <row r="673" spans="2:47" s="77" customFormat="1" ht="12.95" customHeight="1" x14ac:dyDescent="0.2">
      <c r="B673" s="84"/>
      <c r="AA673" s="85"/>
      <c r="AB673" s="85"/>
      <c r="AC673" s="85"/>
      <c r="AD673" s="85"/>
      <c r="AE673" s="85"/>
      <c r="AF673" s="132"/>
      <c r="AG673" s="9"/>
      <c r="AN673" s="85"/>
      <c r="AO673" s="85"/>
      <c r="AP673" s="85"/>
      <c r="AQ673" s="85"/>
      <c r="AR673" s="85"/>
      <c r="AS673" s="85"/>
      <c r="AT673" s="85"/>
      <c r="AU673" s="85"/>
    </row>
    <row r="674" spans="2:47" s="77" customFormat="1" ht="12.95" customHeight="1" x14ac:dyDescent="0.2">
      <c r="B674" s="84"/>
      <c r="AA674" s="85"/>
      <c r="AB674" s="85"/>
      <c r="AC674" s="85"/>
      <c r="AD674" s="85"/>
      <c r="AE674" s="85"/>
      <c r="AF674" s="132"/>
      <c r="AG674" s="9"/>
      <c r="AN674" s="85"/>
      <c r="AO674" s="85"/>
      <c r="AP674" s="85"/>
      <c r="AQ674" s="85"/>
      <c r="AR674" s="85"/>
      <c r="AS674" s="85"/>
      <c r="AT674" s="85"/>
      <c r="AU674" s="85"/>
    </row>
    <row r="675" spans="2:47" s="77" customFormat="1" ht="12.95" customHeight="1" x14ac:dyDescent="0.2">
      <c r="B675" s="84"/>
      <c r="AA675" s="85"/>
      <c r="AB675" s="85"/>
      <c r="AC675" s="85"/>
      <c r="AD675" s="85"/>
      <c r="AE675" s="85"/>
      <c r="AF675" s="132"/>
      <c r="AG675" s="9"/>
      <c r="AN675" s="85"/>
      <c r="AO675" s="85"/>
      <c r="AP675" s="85"/>
      <c r="AQ675" s="85"/>
      <c r="AR675" s="85"/>
      <c r="AS675" s="85"/>
      <c r="AT675" s="85"/>
      <c r="AU675" s="85"/>
    </row>
    <row r="676" spans="2:47" s="77" customFormat="1" ht="12.95" customHeight="1" x14ac:dyDescent="0.2">
      <c r="B676" s="84"/>
      <c r="AA676" s="85"/>
      <c r="AB676" s="85"/>
      <c r="AC676" s="85"/>
      <c r="AD676" s="85"/>
      <c r="AE676" s="85"/>
      <c r="AF676" s="132"/>
      <c r="AG676" s="9"/>
      <c r="AN676" s="85"/>
      <c r="AO676" s="85"/>
      <c r="AP676" s="85"/>
      <c r="AQ676" s="85"/>
      <c r="AR676" s="85"/>
      <c r="AS676" s="85"/>
      <c r="AT676" s="85"/>
      <c r="AU676" s="85"/>
    </row>
    <row r="677" spans="2:47" s="77" customFormat="1" ht="12.95" customHeight="1" x14ac:dyDescent="0.2">
      <c r="B677" s="84"/>
      <c r="AA677" s="85"/>
      <c r="AB677" s="85"/>
      <c r="AC677" s="85"/>
      <c r="AD677" s="85"/>
      <c r="AE677" s="85"/>
      <c r="AF677" s="132"/>
      <c r="AG677" s="9"/>
      <c r="AN677" s="85"/>
      <c r="AO677" s="85"/>
      <c r="AP677" s="85"/>
      <c r="AQ677" s="85"/>
      <c r="AR677" s="85"/>
      <c r="AS677" s="85"/>
      <c r="AT677" s="85"/>
      <c r="AU677" s="85"/>
    </row>
    <row r="678" spans="2:47" s="77" customFormat="1" ht="12.95" customHeight="1" x14ac:dyDescent="0.2">
      <c r="B678" s="84"/>
      <c r="AA678" s="85"/>
      <c r="AB678" s="85"/>
      <c r="AC678" s="85"/>
      <c r="AD678" s="85"/>
      <c r="AE678" s="85"/>
      <c r="AF678" s="132"/>
      <c r="AG678" s="9"/>
      <c r="AN678" s="85"/>
      <c r="AO678" s="85"/>
      <c r="AP678" s="85"/>
      <c r="AQ678" s="85"/>
      <c r="AR678" s="85"/>
      <c r="AS678" s="85"/>
      <c r="AT678" s="85"/>
      <c r="AU678" s="85"/>
    </row>
    <row r="679" spans="2:47" s="77" customFormat="1" ht="12.95" customHeight="1" x14ac:dyDescent="0.2">
      <c r="B679" s="84"/>
      <c r="AA679" s="85"/>
      <c r="AB679" s="85"/>
      <c r="AC679" s="85"/>
      <c r="AD679" s="85"/>
      <c r="AE679" s="85"/>
      <c r="AF679" s="132"/>
      <c r="AG679" s="9"/>
      <c r="AN679" s="85"/>
      <c r="AO679" s="85"/>
      <c r="AP679" s="85"/>
      <c r="AQ679" s="85"/>
      <c r="AR679" s="85"/>
      <c r="AS679" s="85"/>
      <c r="AT679" s="85"/>
      <c r="AU679" s="85"/>
    </row>
    <row r="680" spans="2:47" s="77" customFormat="1" ht="12.95" customHeight="1" x14ac:dyDescent="0.2">
      <c r="B680" s="84"/>
      <c r="AA680" s="85"/>
      <c r="AB680" s="85"/>
      <c r="AC680" s="85"/>
      <c r="AD680" s="85"/>
      <c r="AE680" s="85"/>
      <c r="AF680" s="132"/>
      <c r="AG680" s="9"/>
      <c r="AN680" s="85"/>
      <c r="AO680" s="85"/>
      <c r="AP680" s="85"/>
      <c r="AQ680" s="85"/>
      <c r="AR680" s="85"/>
      <c r="AS680" s="85"/>
      <c r="AT680" s="85"/>
      <c r="AU680" s="85"/>
    </row>
    <row r="681" spans="2:47" s="77" customFormat="1" ht="12.95" customHeight="1" x14ac:dyDescent="0.2">
      <c r="B681" s="84"/>
      <c r="AA681" s="85"/>
      <c r="AB681" s="85"/>
      <c r="AC681" s="85"/>
      <c r="AD681" s="85"/>
      <c r="AE681" s="85"/>
      <c r="AF681" s="132"/>
      <c r="AG681" s="9"/>
      <c r="AN681" s="85"/>
      <c r="AO681" s="85"/>
      <c r="AP681" s="85"/>
      <c r="AQ681" s="85"/>
      <c r="AR681" s="85"/>
      <c r="AS681" s="85"/>
      <c r="AT681" s="85"/>
      <c r="AU681" s="85"/>
    </row>
    <row r="682" spans="2:47" s="77" customFormat="1" ht="12.95" customHeight="1" x14ac:dyDescent="0.2">
      <c r="B682" s="84"/>
      <c r="AA682" s="85"/>
      <c r="AB682" s="85"/>
      <c r="AC682" s="85"/>
      <c r="AD682" s="85"/>
      <c r="AE682" s="85"/>
      <c r="AF682" s="132"/>
      <c r="AG682" s="9"/>
      <c r="AN682" s="85"/>
      <c r="AO682" s="85"/>
      <c r="AP682" s="85"/>
      <c r="AQ682" s="85"/>
      <c r="AR682" s="85"/>
      <c r="AS682" s="85"/>
      <c r="AT682" s="85"/>
      <c r="AU682" s="85"/>
    </row>
    <row r="683" spans="2:47" s="77" customFormat="1" ht="12.95" customHeight="1" x14ac:dyDescent="0.2">
      <c r="B683" s="84"/>
      <c r="AA683" s="85"/>
      <c r="AB683" s="85"/>
      <c r="AC683" s="85"/>
      <c r="AD683" s="85"/>
      <c r="AE683" s="85"/>
      <c r="AF683" s="132"/>
      <c r="AG683" s="9"/>
      <c r="AN683" s="85"/>
      <c r="AO683" s="85"/>
      <c r="AP683" s="85"/>
      <c r="AQ683" s="85"/>
      <c r="AR683" s="85"/>
      <c r="AS683" s="85"/>
      <c r="AT683" s="85"/>
      <c r="AU683" s="85"/>
    </row>
    <row r="684" spans="2:47" s="77" customFormat="1" ht="12.95" customHeight="1" x14ac:dyDescent="0.2">
      <c r="B684" s="84"/>
      <c r="AA684" s="85"/>
      <c r="AB684" s="85"/>
      <c r="AC684" s="85"/>
      <c r="AD684" s="85"/>
      <c r="AE684" s="85"/>
      <c r="AF684" s="132"/>
      <c r="AG684" s="9"/>
      <c r="AN684" s="85"/>
      <c r="AO684" s="85"/>
      <c r="AP684" s="85"/>
      <c r="AQ684" s="85"/>
      <c r="AR684" s="85"/>
      <c r="AS684" s="85"/>
      <c r="AT684" s="85"/>
      <c r="AU684" s="85"/>
    </row>
    <row r="685" spans="2:47" s="77" customFormat="1" ht="12.95" customHeight="1" x14ac:dyDescent="0.2">
      <c r="B685" s="84"/>
      <c r="AA685" s="85"/>
      <c r="AB685" s="85"/>
      <c r="AC685" s="85"/>
      <c r="AD685" s="85"/>
      <c r="AE685" s="85"/>
      <c r="AF685" s="132"/>
      <c r="AG685" s="9"/>
      <c r="AN685" s="85"/>
      <c r="AO685" s="85"/>
      <c r="AP685" s="85"/>
      <c r="AQ685" s="85"/>
      <c r="AR685" s="85"/>
      <c r="AS685" s="85"/>
      <c r="AT685" s="85"/>
      <c r="AU685" s="85"/>
    </row>
    <row r="686" spans="2:47" s="77" customFormat="1" ht="12.95" customHeight="1" x14ac:dyDescent="0.2">
      <c r="B686" s="84"/>
      <c r="AA686" s="85"/>
      <c r="AB686" s="85"/>
      <c r="AC686" s="85"/>
      <c r="AD686" s="85"/>
      <c r="AE686" s="85"/>
      <c r="AF686" s="132"/>
      <c r="AG686" s="9"/>
      <c r="AN686" s="85"/>
      <c r="AO686" s="85"/>
      <c r="AP686" s="85"/>
      <c r="AQ686" s="85"/>
      <c r="AR686" s="85"/>
      <c r="AS686" s="85"/>
      <c r="AT686" s="85"/>
      <c r="AU686" s="85"/>
    </row>
    <row r="687" spans="2:47" s="77" customFormat="1" ht="12.95" customHeight="1" x14ac:dyDescent="0.2">
      <c r="B687" s="84"/>
      <c r="AA687" s="85"/>
      <c r="AB687" s="85"/>
      <c r="AC687" s="85"/>
      <c r="AD687" s="85"/>
      <c r="AE687" s="85"/>
      <c r="AF687" s="132"/>
      <c r="AG687" s="9"/>
      <c r="AN687" s="85"/>
      <c r="AO687" s="85"/>
      <c r="AP687" s="85"/>
      <c r="AQ687" s="85"/>
      <c r="AR687" s="85"/>
      <c r="AS687" s="85"/>
      <c r="AT687" s="85"/>
      <c r="AU687" s="85"/>
    </row>
    <row r="688" spans="2:47" s="77" customFormat="1" ht="12.95" customHeight="1" x14ac:dyDescent="0.2">
      <c r="B688" s="84"/>
      <c r="AA688" s="85"/>
      <c r="AB688" s="85"/>
      <c r="AC688" s="85"/>
      <c r="AD688" s="85"/>
      <c r="AE688" s="85"/>
      <c r="AF688" s="132"/>
      <c r="AG688" s="9"/>
      <c r="AN688" s="85"/>
      <c r="AO688" s="85"/>
      <c r="AP688" s="85"/>
      <c r="AQ688" s="85"/>
      <c r="AR688" s="85"/>
      <c r="AS688" s="85"/>
      <c r="AT688" s="85"/>
      <c r="AU688" s="85"/>
    </row>
    <row r="689" spans="2:47" s="77" customFormat="1" ht="12.95" customHeight="1" x14ac:dyDescent="0.2">
      <c r="B689" s="84"/>
      <c r="AA689" s="85"/>
      <c r="AB689" s="85"/>
      <c r="AC689" s="85"/>
      <c r="AD689" s="85"/>
      <c r="AE689" s="85"/>
      <c r="AF689" s="132"/>
      <c r="AG689" s="9"/>
      <c r="AN689" s="85"/>
      <c r="AO689" s="85"/>
      <c r="AP689" s="85"/>
      <c r="AQ689" s="85"/>
      <c r="AR689" s="85"/>
      <c r="AS689" s="85"/>
      <c r="AT689" s="85"/>
      <c r="AU689" s="85"/>
    </row>
    <row r="690" spans="2:47" s="77" customFormat="1" ht="12.95" customHeight="1" x14ac:dyDescent="0.2">
      <c r="B690" s="84"/>
      <c r="AA690" s="85"/>
      <c r="AB690" s="85"/>
      <c r="AC690" s="85"/>
      <c r="AD690" s="85"/>
      <c r="AE690" s="85"/>
      <c r="AF690" s="132"/>
      <c r="AG690" s="9"/>
      <c r="AN690" s="85"/>
      <c r="AO690" s="85"/>
      <c r="AP690" s="85"/>
      <c r="AQ690" s="85"/>
      <c r="AR690" s="85"/>
      <c r="AS690" s="85"/>
      <c r="AT690" s="85"/>
      <c r="AU690" s="85"/>
    </row>
    <row r="691" spans="2:47" s="77" customFormat="1" ht="12.95" customHeight="1" x14ac:dyDescent="0.2">
      <c r="B691" s="84"/>
      <c r="AA691" s="85"/>
      <c r="AB691" s="85"/>
      <c r="AC691" s="85"/>
      <c r="AD691" s="85"/>
      <c r="AE691" s="85"/>
      <c r="AF691" s="132"/>
      <c r="AG691" s="9"/>
      <c r="AN691" s="85"/>
      <c r="AO691" s="85"/>
      <c r="AP691" s="85"/>
      <c r="AQ691" s="85"/>
      <c r="AR691" s="85"/>
      <c r="AS691" s="85"/>
      <c r="AT691" s="85"/>
      <c r="AU691" s="85"/>
    </row>
    <row r="692" spans="2:47" s="77" customFormat="1" ht="12.95" customHeight="1" x14ac:dyDescent="0.2">
      <c r="B692" s="84"/>
      <c r="AA692" s="85"/>
      <c r="AB692" s="85"/>
      <c r="AC692" s="85"/>
      <c r="AD692" s="85"/>
      <c r="AE692" s="85"/>
      <c r="AF692" s="132"/>
      <c r="AG692" s="9"/>
      <c r="AN692" s="85"/>
      <c r="AO692" s="85"/>
      <c r="AP692" s="85"/>
      <c r="AQ692" s="85"/>
      <c r="AR692" s="85"/>
      <c r="AS692" s="85"/>
      <c r="AT692" s="85"/>
      <c r="AU692" s="85"/>
    </row>
    <row r="693" spans="2:47" s="77" customFormat="1" ht="12.95" customHeight="1" x14ac:dyDescent="0.2">
      <c r="B693" s="84"/>
      <c r="AA693" s="85"/>
      <c r="AB693" s="85"/>
      <c r="AC693" s="85"/>
      <c r="AD693" s="85"/>
      <c r="AE693" s="85"/>
      <c r="AF693" s="132"/>
      <c r="AG693" s="9"/>
      <c r="AN693" s="85"/>
      <c r="AO693" s="85"/>
      <c r="AP693" s="85"/>
      <c r="AQ693" s="85"/>
      <c r="AR693" s="85"/>
      <c r="AS693" s="85"/>
      <c r="AT693" s="85"/>
      <c r="AU693" s="85"/>
    </row>
    <row r="694" spans="2:47" s="77" customFormat="1" ht="12.95" customHeight="1" x14ac:dyDescent="0.2">
      <c r="B694" s="84"/>
      <c r="AA694" s="85"/>
      <c r="AB694" s="85"/>
      <c r="AC694" s="85"/>
      <c r="AD694" s="85"/>
      <c r="AE694" s="85"/>
      <c r="AF694" s="132"/>
      <c r="AG694" s="9"/>
      <c r="AN694" s="85"/>
      <c r="AO694" s="85"/>
      <c r="AP694" s="85"/>
      <c r="AQ694" s="85"/>
      <c r="AR694" s="85"/>
      <c r="AS694" s="85"/>
      <c r="AT694" s="85"/>
      <c r="AU694" s="85"/>
    </row>
    <row r="695" spans="2:47" s="77" customFormat="1" ht="12.95" customHeight="1" x14ac:dyDescent="0.2">
      <c r="B695" s="84"/>
      <c r="AA695" s="85"/>
      <c r="AB695" s="85"/>
      <c r="AC695" s="85"/>
      <c r="AD695" s="85"/>
      <c r="AE695" s="85"/>
      <c r="AF695" s="132"/>
      <c r="AG695" s="9"/>
      <c r="AN695" s="85"/>
      <c r="AO695" s="85"/>
      <c r="AP695" s="85"/>
      <c r="AQ695" s="85"/>
      <c r="AR695" s="85"/>
      <c r="AS695" s="85"/>
      <c r="AT695" s="85"/>
      <c r="AU695" s="85"/>
    </row>
    <row r="696" spans="2:47" s="77" customFormat="1" ht="12.95" customHeight="1" x14ac:dyDescent="0.2">
      <c r="B696" s="84"/>
      <c r="AA696" s="85"/>
      <c r="AB696" s="85"/>
      <c r="AC696" s="85"/>
      <c r="AD696" s="85"/>
      <c r="AE696" s="85"/>
      <c r="AF696" s="132"/>
      <c r="AG696" s="9"/>
      <c r="AN696" s="85"/>
      <c r="AO696" s="85"/>
      <c r="AP696" s="85"/>
      <c r="AQ696" s="85"/>
      <c r="AR696" s="85"/>
      <c r="AS696" s="85"/>
      <c r="AT696" s="85"/>
      <c r="AU696" s="85"/>
    </row>
    <row r="697" spans="2:47" s="77" customFormat="1" ht="12.95" customHeight="1" x14ac:dyDescent="0.2">
      <c r="B697" s="84"/>
      <c r="AA697" s="85"/>
      <c r="AB697" s="85"/>
      <c r="AC697" s="85"/>
      <c r="AD697" s="85"/>
      <c r="AE697" s="85"/>
      <c r="AF697" s="132"/>
      <c r="AG697" s="9"/>
      <c r="AN697" s="85"/>
      <c r="AO697" s="85"/>
      <c r="AP697" s="85"/>
      <c r="AQ697" s="85"/>
      <c r="AR697" s="85"/>
      <c r="AS697" s="85"/>
      <c r="AT697" s="85"/>
      <c r="AU697" s="85"/>
    </row>
    <row r="698" spans="2:47" s="77" customFormat="1" ht="12.95" customHeight="1" x14ac:dyDescent="0.2">
      <c r="B698" s="84"/>
      <c r="AA698" s="85"/>
      <c r="AB698" s="85"/>
      <c r="AC698" s="85"/>
      <c r="AD698" s="85"/>
      <c r="AE698" s="85"/>
      <c r="AF698" s="132"/>
      <c r="AG698" s="9"/>
      <c r="AN698" s="85"/>
      <c r="AO698" s="85"/>
      <c r="AP698" s="85"/>
      <c r="AQ698" s="85"/>
      <c r="AR698" s="85"/>
      <c r="AS698" s="85"/>
      <c r="AT698" s="85"/>
      <c r="AU698" s="85"/>
    </row>
    <row r="699" spans="2:47" s="77" customFormat="1" ht="12.95" customHeight="1" x14ac:dyDescent="0.2">
      <c r="B699" s="84"/>
      <c r="AA699" s="85"/>
      <c r="AB699" s="85"/>
      <c r="AC699" s="85"/>
      <c r="AD699" s="85"/>
      <c r="AE699" s="85"/>
      <c r="AF699" s="132"/>
      <c r="AG699" s="9"/>
      <c r="AN699" s="85"/>
      <c r="AO699" s="85"/>
      <c r="AP699" s="85"/>
      <c r="AQ699" s="85"/>
      <c r="AR699" s="85"/>
      <c r="AS699" s="85"/>
      <c r="AT699" s="85"/>
      <c r="AU699" s="85"/>
    </row>
    <row r="700" spans="2:47" s="77" customFormat="1" ht="12.95" customHeight="1" x14ac:dyDescent="0.2">
      <c r="B700" s="84"/>
      <c r="AA700" s="85"/>
      <c r="AB700" s="85"/>
      <c r="AC700" s="85"/>
      <c r="AD700" s="85"/>
      <c r="AE700" s="85"/>
      <c r="AF700" s="132"/>
      <c r="AG700" s="9"/>
      <c r="AN700" s="85"/>
      <c r="AO700" s="85"/>
      <c r="AP700" s="85"/>
      <c r="AQ700" s="85"/>
      <c r="AR700" s="85"/>
      <c r="AS700" s="85"/>
      <c r="AT700" s="85"/>
      <c r="AU700" s="85"/>
    </row>
    <row r="701" spans="2:47" s="77" customFormat="1" ht="12.95" customHeight="1" x14ac:dyDescent="0.2">
      <c r="B701" s="84"/>
      <c r="AA701" s="85"/>
      <c r="AB701" s="85"/>
      <c r="AC701" s="85"/>
      <c r="AD701" s="85"/>
      <c r="AE701" s="85"/>
      <c r="AF701" s="132"/>
      <c r="AG701" s="9"/>
      <c r="AN701" s="85"/>
      <c r="AO701" s="85"/>
      <c r="AP701" s="85"/>
      <c r="AQ701" s="85"/>
      <c r="AR701" s="85"/>
      <c r="AS701" s="85"/>
      <c r="AT701" s="85"/>
      <c r="AU701" s="85"/>
    </row>
    <row r="702" spans="2:47" s="77" customFormat="1" ht="12.95" customHeight="1" x14ac:dyDescent="0.2">
      <c r="B702" s="84"/>
      <c r="AA702" s="85"/>
      <c r="AB702" s="85"/>
      <c r="AC702" s="85"/>
      <c r="AD702" s="85"/>
      <c r="AE702" s="85"/>
      <c r="AF702" s="132"/>
      <c r="AG702" s="9"/>
      <c r="AN702" s="85"/>
      <c r="AO702" s="85"/>
      <c r="AP702" s="85"/>
      <c r="AQ702" s="85"/>
      <c r="AR702" s="85"/>
      <c r="AS702" s="85"/>
      <c r="AT702" s="85"/>
      <c r="AU702" s="85"/>
    </row>
    <row r="703" spans="2:47" s="77" customFormat="1" ht="12.95" customHeight="1" x14ac:dyDescent="0.2">
      <c r="B703" s="84"/>
      <c r="AA703" s="85"/>
      <c r="AB703" s="85"/>
      <c r="AC703" s="85"/>
      <c r="AD703" s="85"/>
      <c r="AE703" s="85"/>
      <c r="AF703" s="132"/>
      <c r="AG703" s="9"/>
      <c r="AN703" s="85"/>
      <c r="AO703" s="85"/>
      <c r="AP703" s="85"/>
      <c r="AQ703" s="85"/>
      <c r="AR703" s="85"/>
      <c r="AS703" s="85"/>
      <c r="AT703" s="85"/>
      <c r="AU703" s="85"/>
    </row>
    <row r="704" spans="2:47" s="77" customFormat="1" ht="12.95" customHeight="1" x14ac:dyDescent="0.2">
      <c r="B704" s="84"/>
      <c r="AA704" s="85"/>
      <c r="AB704" s="85"/>
      <c r="AC704" s="85"/>
      <c r="AD704" s="85"/>
      <c r="AE704" s="85"/>
      <c r="AF704" s="132"/>
      <c r="AG704" s="9"/>
      <c r="AN704" s="85"/>
      <c r="AO704" s="85"/>
      <c r="AP704" s="85"/>
      <c r="AQ704" s="85"/>
      <c r="AR704" s="85"/>
      <c r="AS704" s="85"/>
      <c r="AT704" s="85"/>
      <c r="AU704" s="85"/>
    </row>
    <row r="705" spans="2:47" s="77" customFormat="1" ht="12.95" customHeight="1" x14ac:dyDescent="0.2">
      <c r="B705" s="84"/>
      <c r="AA705" s="85"/>
      <c r="AB705" s="85"/>
      <c r="AC705" s="85"/>
      <c r="AD705" s="85"/>
      <c r="AE705" s="85"/>
      <c r="AF705" s="132"/>
      <c r="AG705" s="9"/>
      <c r="AN705" s="85"/>
      <c r="AO705" s="85"/>
      <c r="AP705" s="85"/>
      <c r="AQ705" s="85"/>
      <c r="AR705" s="85"/>
      <c r="AS705" s="85"/>
      <c r="AT705" s="85"/>
      <c r="AU705" s="85"/>
    </row>
    <row r="706" spans="2:47" s="77" customFormat="1" ht="12.95" customHeight="1" x14ac:dyDescent="0.2">
      <c r="B706" s="84"/>
      <c r="AA706" s="85"/>
      <c r="AB706" s="85"/>
      <c r="AC706" s="85"/>
      <c r="AD706" s="85"/>
      <c r="AE706" s="85"/>
      <c r="AF706" s="132"/>
      <c r="AG706" s="9"/>
      <c r="AN706" s="85"/>
      <c r="AO706" s="85"/>
      <c r="AP706" s="85"/>
      <c r="AQ706" s="85"/>
      <c r="AR706" s="85"/>
      <c r="AS706" s="85"/>
      <c r="AT706" s="85"/>
      <c r="AU706" s="85"/>
    </row>
    <row r="707" spans="2:47" s="77" customFormat="1" ht="12.95" customHeight="1" x14ac:dyDescent="0.2">
      <c r="B707" s="84"/>
      <c r="AA707" s="85"/>
      <c r="AB707" s="85"/>
      <c r="AC707" s="85"/>
      <c r="AD707" s="85"/>
      <c r="AE707" s="85"/>
      <c r="AF707" s="132"/>
      <c r="AG707" s="9"/>
      <c r="AN707" s="85"/>
      <c r="AO707" s="85"/>
      <c r="AP707" s="85"/>
      <c r="AQ707" s="85"/>
      <c r="AR707" s="85"/>
      <c r="AS707" s="85"/>
      <c r="AT707" s="85"/>
      <c r="AU707" s="85"/>
    </row>
    <row r="708" spans="2:47" s="77" customFormat="1" ht="12.95" customHeight="1" x14ac:dyDescent="0.2">
      <c r="B708" s="84"/>
      <c r="AA708" s="85"/>
      <c r="AB708" s="85"/>
      <c r="AC708" s="85"/>
      <c r="AD708" s="85"/>
      <c r="AE708" s="85"/>
      <c r="AF708" s="132"/>
      <c r="AG708" s="9"/>
      <c r="AN708" s="85"/>
      <c r="AO708" s="85"/>
      <c r="AP708" s="85"/>
      <c r="AQ708" s="85"/>
      <c r="AR708" s="85"/>
      <c r="AS708" s="85"/>
      <c r="AT708" s="85"/>
      <c r="AU708" s="85"/>
    </row>
    <row r="709" spans="2:47" s="77" customFormat="1" ht="12.95" customHeight="1" x14ac:dyDescent="0.2">
      <c r="B709" s="84"/>
      <c r="AA709" s="85"/>
      <c r="AB709" s="85"/>
      <c r="AC709" s="85"/>
      <c r="AD709" s="85"/>
      <c r="AE709" s="85"/>
      <c r="AF709" s="132"/>
      <c r="AG709" s="9"/>
      <c r="AN709" s="85"/>
      <c r="AO709" s="85"/>
      <c r="AP709" s="85"/>
      <c r="AQ709" s="85"/>
      <c r="AR709" s="85"/>
      <c r="AS709" s="85"/>
      <c r="AT709" s="85"/>
      <c r="AU709" s="85"/>
    </row>
    <row r="710" spans="2:47" s="77" customFormat="1" ht="12.95" customHeight="1" x14ac:dyDescent="0.2">
      <c r="B710" s="84"/>
      <c r="AA710" s="85"/>
      <c r="AB710" s="85"/>
      <c r="AC710" s="85"/>
      <c r="AD710" s="85"/>
      <c r="AE710" s="85"/>
      <c r="AF710" s="132"/>
      <c r="AG710" s="9"/>
      <c r="AN710" s="85"/>
      <c r="AO710" s="85"/>
      <c r="AP710" s="85"/>
      <c r="AQ710" s="85"/>
      <c r="AR710" s="85"/>
      <c r="AS710" s="85"/>
      <c r="AT710" s="85"/>
      <c r="AU710" s="85"/>
    </row>
    <row r="711" spans="2:47" s="77" customFormat="1" ht="12.95" customHeight="1" x14ac:dyDescent="0.2">
      <c r="B711" s="84"/>
      <c r="AA711" s="85"/>
      <c r="AB711" s="85"/>
      <c r="AC711" s="85"/>
      <c r="AD711" s="85"/>
      <c r="AE711" s="85"/>
      <c r="AF711" s="132"/>
      <c r="AG711" s="9"/>
      <c r="AN711" s="85"/>
      <c r="AO711" s="85"/>
      <c r="AP711" s="85"/>
      <c r="AQ711" s="85"/>
      <c r="AR711" s="85"/>
      <c r="AS711" s="85"/>
      <c r="AT711" s="85"/>
      <c r="AU711" s="85"/>
    </row>
    <row r="712" spans="2:47" s="77" customFormat="1" ht="12.95" customHeight="1" x14ac:dyDescent="0.2">
      <c r="B712" s="84"/>
      <c r="AA712" s="85"/>
      <c r="AB712" s="85"/>
      <c r="AC712" s="85"/>
      <c r="AD712" s="85"/>
      <c r="AE712" s="85"/>
      <c r="AF712" s="132"/>
      <c r="AG712" s="9"/>
      <c r="AN712" s="85"/>
      <c r="AO712" s="85"/>
      <c r="AP712" s="85"/>
      <c r="AQ712" s="85"/>
      <c r="AR712" s="85"/>
      <c r="AS712" s="85"/>
      <c r="AT712" s="85"/>
      <c r="AU712" s="85"/>
    </row>
    <row r="713" spans="2:47" s="77" customFormat="1" ht="12.95" customHeight="1" x14ac:dyDescent="0.2">
      <c r="B713" s="84"/>
      <c r="AA713" s="85"/>
      <c r="AB713" s="85"/>
      <c r="AC713" s="85"/>
      <c r="AD713" s="85"/>
      <c r="AE713" s="85"/>
      <c r="AF713" s="132"/>
      <c r="AG713" s="9"/>
      <c r="AN713" s="85"/>
      <c r="AO713" s="85"/>
      <c r="AP713" s="85"/>
      <c r="AQ713" s="85"/>
      <c r="AR713" s="85"/>
      <c r="AS713" s="85"/>
      <c r="AT713" s="85"/>
      <c r="AU713" s="85"/>
    </row>
    <row r="714" spans="2:47" s="77" customFormat="1" ht="12.95" customHeight="1" x14ac:dyDescent="0.2">
      <c r="B714" s="84"/>
      <c r="AA714" s="85"/>
      <c r="AB714" s="85"/>
      <c r="AC714" s="85"/>
      <c r="AD714" s="85"/>
      <c r="AE714" s="85"/>
      <c r="AF714" s="132"/>
      <c r="AG714" s="9"/>
      <c r="AN714" s="85"/>
      <c r="AO714" s="85"/>
      <c r="AP714" s="85"/>
      <c r="AQ714" s="85"/>
      <c r="AR714" s="85"/>
      <c r="AS714" s="85"/>
      <c r="AT714" s="85"/>
      <c r="AU714" s="85"/>
    </row>
    <row r="715" spans="2:47" s="77" customFormat="1" ht="12.95" customHeight="1" x14ac:dyDescent="0.2">
      <c r="B715" s="84"/>
      <c r="AA715" s="85"/>
      <c r="AB715" s="85"/>
      <c r="AC715" s="85"/>
      <c r="AD715" s="85"/>
      <c r="AE715" s="85"/>
      <c r="AF715" s="132"/>
      <c r="AG715" s="9"/>
      <c r="AN715" s="85"/>
      <c r="AO715" s="85"/>
      <c r="AP715" s="85"/>
      <c r="AQ715" s="85"/>
      <c r="AR715" s="85"/>
      <c r="AS715" s="85"/>
      <c r="AT715" s="85"/>
      <c r="AU715" s="85"/>
    </row>
    <row r="716" spans="2:47" s="77" customFormat="1" ht="12.95" customHeight="1" x14ac:dyDescent="0.2">
      <c r="B716" s="84"/>
      <c r="AA716" s="85"/>
      <c r="AB716" s="85"/>
      <c r="AC716" s="85"/>
      <c r="AD716" s="85"/>
      <c r="AE716" s="85"/>
      <c r="AF716" s="132"/>
      <c r="AG716" s="9"/>
      <c r="AN716" s="85"/>
      <c r="AO716" s="85"/>
      <c r="AP716" s="85"/>
      <c r="AQ716" s="85"/>
      <c r="AR716" s="85"/>
      <c r="AS716" s="85"/>
      <c r="AT716" s="85"/>
      <c r="AU716" s="85"/>
    </row>
    <row r="717" spans="2:47" s="77" customFormat="1" ht="12.95" customHeight="1" x14ac:dyDescent="0.2">
      <c r="B717" s="84"/>
      <c r="AA717" s="85"/>
      <c r="AB717" s="85"/>
      <c r="AC717" s="85"/>
      <c r="AD717" s="85"/>
      <c r="AE717" s="85"/>
      <c r="AF717" s="132"/>
      <c r="AG717" s="9"/>
      <c r="AN717" s="85"/>
      <c r="AO717" s="85"/>
      <c r="AP717" s="85"/>
      <c r="AQ717" s="85"/>
      <c r="AR717" s="85"/>
      <c r="AS717" s="85"/>
      <c r="AT717" s="85"/>
      <c r="AU717" s="85"/>
    </row>
    <row r="718" spans="2:47" s="77" customFormat="1" ht="12.95" customHeight="1" x14ac:dyDescent="0.2">
      <c r="B718" s="84"/>
      <c r="AA718" s="85"/>
      <c r="AB718" s="85"/>
      <c r="AC718" s="85"/>
      <c r="AD718" s="85"/>
      <c r="AE718" s="85"/>
      <c r="AF718" s="132"/>
      <c r="AG718" s="9"/>
      <c r="AN718" s="85"/>
      <c r="AO718" s="85"/>
      <c r="AP718" s="85"/>
      <c r="AQ718" s="85"/>
      <c r="AR718" s="85"/>
      <c r="AS718" s="85"/>
      <c r="AT718" s="85"/>
      <c r="AU718" s="85"/>
    </row>
    <row r="719" spans="2:47" s="77" customFormat="1" ht="12.95" customHeight="1" x14ac:dyDescent="0.2">
      <c r="B719" s="84"/>
      <c r="AA719" s="85"/>
      <c r="AB719" s="85"/>
      <c r="AC719" s="85"/>
      <c r="AD719" s="85"/>
      <c r="AE719" s="85"/>
      <c r="AF719" s="132"/>
      <c r="AG719" s="9"/>
      <c r="AN719" s="85"/>
      <c r="AO719" s="85"/>
      <c r="AP719" s="85"/>
      <c r="AQ719" s="85"/>
      <c r="AR719" s="85"/>
      <c r="AS719" s="85"/>
      <c r="AT719" s="85"/>
      <c r="AU719" s="85"/>
    </row>
    <row r="720" spans="2:47" s="77" customFormat="1" ht="12.95" customHeight="1" x14ac:dyDescent="0.2">
      <c r="B720" s="84"/>
      <c r="AA720" s="85"/>
      <c r="AB720" s="85"/>
      <c r="AC720" s="85"/>
      <c r="AD720" s="85"/>
      <c r="AE720" s="85"/>
      <c r="AF720" s="132"/>
      <c r="AG720" s="9"/>
      <c r="AN720" s="85"/>
      <c r="AO720" s="85"/>
      <c r="AP720" s="85"/>
      <c r="AQ720" s="85"/>
      <c r="AR720" s="85"/>
      <c r="AS720" s="85"/>
      <c r="AT720" s="85"/>
      <c r="AU720" s="85"/>
    </row>
    <row r="721" spans="2:47" s="77" customFormat="1" ht="12.95" customHeight="1" x14ac:dyDescent="0.2">
      <c r="B721" s="84"/>
      <c r="AA721" s="85"/>
      <c r="AB721" s="85"/>
      <c r="AC721" s="85"/>
      <c r="AD721" s="85"/>
      <c r="AE721" s="85"/>
      <c r="AF721" s="132"/>
      <c r="AG721" s="9"/>
      <c r="AN721" s="85"/>
      <c r="AO721" s="85"/>
      <c r="AP721" s="85"/>
      <c r="AQ721" s="85"/>
      <c r="AR721" s="85"/>
      <c r="AS721" s="85"/>
      <c r="AT721" s="85"/>
      <c r="AU721" s="85"/>
    </row>
    <row r="722" spans="2:47" s="77" customFormat="1" ht="12.95" customHeight="1" x14ac:dyDescent="0.2">
      <c r="B722" s="84"/>
      <c r="AA722" s="85"/>
      <c r="AB722" s="85"/>
      <c r="AC722" s="85"/>
      <c r="AD722" s="85"/>
      <c r="AE722" s="85"/>
      <c r="AF722" s="132"/>
      <c r="AG722" s="9"/>
      <c r="AN722" s="85"/>
      <c r="AO722" s="85"/>
      <c r="AP722" s="85"/>
      <c r="AQ722" s="85"/>
      <c r="AR722" s="85"/>
      <c r="AS722" s="85"/>
      <c r="AT722" s="85"/>
      <c r="AU722" s="85"/>
    </row>
    <row r="723" spans="2:47" s="77" customFormat="1" ht="12.95" customHeight="1" x14ac:dyDescent="0.2">
      <c r="B723" s="84"/>
      <c r="AA723" s="85"/>
      <c r="AB723" s="85"/>
      <c r="AC723" s="85"/>
      <c r="AD723" s="85"/>
      <c r="AE723" s="85"/>
      <c r="AF723" s="132"/>
      <c r="AG723" s="9"/>
      <c r="AN723" s="85"/>
      <c r="AO723" s="85"/>
      <c r="AP723" s="85"/>
      <c r="AQ723" s="85"/>
      <c r="AR723" s="85"/>
      <c r="AS723" s="85"/>
      <c r="AT723" s="85"/>
      <c r="AU723" s="85"/>
    </row>
    <row r="724" spans="2:47" s="77" customFormat="1" ht="12.95" customHeight="1" x14ac:dyDescent="0.2">
      <c r="B724" s="84"/>
      <c r="AA724" s="85"/>
      <c r="AB724" s="85"/>
      <c r="AC724" s="85"/>
      <c r="AD724" s="85"/>
      <c r="AE724" s="85"/>
      <c r="AF724" s="132"/>
      <c r="AG724" s="9"/>
      <c r="AN724" s="85"/>
      <c r="AO724" s="85"/>
      <c r="AP724" s="85"/>
      <c r="AQ724" s="85"/>
      <c r="AR724" s="85"/>
      <c r="AS724" s="85"/>
      <c r="AT724" s="85"/>
      <c r="AU724" s="85"/>
    </row>
    <row r="725" spans="2:47" s="77" customFormat="1" ht="12.95" customHeight="1" x14ac:dyDescent="0.2">
      <c r="B725" s="84"/>
      <c r="AA725" s="85"/>
      <c r="AB725" s="85"/>
      <c r="AC725" s="85"/>
      <c r="AD725" s="85"/>
      <c r="AE725" s="85"/>
      <c r="AF725" s="132"/>
      <c r="AG725" s="9"/>
      <c r="AN725" s="85"/>
      <c r="AO725" s="85"/>
      <c r="AP725" s="85"/>
      <c r="AQ725" s="85"/>
      <c r="AR725" s="85"/>
      <c r="AS725" s="85"/>
      <c r="AT725" s="85"/>
      <c r="AU725" s="85"/>
    </row>
    <row r="726" spans="2:47" s="77" customFormat="1" ht="12.95" customHeight="1" x14ac:dyDescent="0.2">
      <c r="B726" s="84"/>
      <c r="AA726" s="85"/>
      <c r="AB726" s="85"/>
      <c r="AC726" s="85"/>
      <c r="AD726" s="85"/>
      <c r="AE726" s="85"/>
      <c r="AF726" s="132"/>
      <c r="AG726" s="9"/>
      <c r="AN726" s="85"/>
      <c r="AO726" s="85"/>
      <c r="AP726" s="85"/>
      <c r="AQ726" s="85"/>
      <c r="AR726" s="85"/>
      <c r="AS726" s="85"/>
      <c r="AT726" s="85"/>
      <c r="AU726" s="85"/>
    </row>
    <row r="727" spans="2:47" s="77" customFormat="1" ht="12.95" customHeight="1" x14ac:dyDescent="0.2">
      <c r="B727" s="84"/>
      <c r="AA727" s="85"/>
      <c r="AB727" s="85"/>
      <c r="AC727" s="85"/>
      <c r="AD727" s="85"/>
      <c r="AE727" s="85"/>
      <c r="AF727" s="132"/>
      <c r="AG727" s="9"/>
      <c r="AN727" s="85"/>
      <c r="AO727" s="85"/>
      <c r="AP727" s="85"/>
      <c r="AQ727" s="85"/>
      <c r="AR727" s="85"/>
      <c r="AS727" s="85"/>
      <c r="AT727" s="85"/>
      <c r="AU727" s="85"/>
    </row>
    <row r="728" spans="2:47" s="77" customFormat="1" ht="12.95" customHeight="1" x14ac:dyDescent="0.2">
      <c r="B728" s="84"/>
      <c r="AA728" s="85"/>
      <c r="AB728" s="85"/>
      <c r="AC728" s="85"/>
      <c r="AD728" s="85"/>
      <c r="AE728" s="85"/>
      <c r="AF728" s="132"/>
      <c r="AG728" s="9"/>
      <c r="AN728" s="85"/>
      <c r="AO728" s="85"/>
      <c r="AP728" s="85"/>
      <c r="AQ728" s="85"/>
      <c r="AR728" s="85"/>
      <c r="AS728" s="85"/>
      <c r="AT728" s="85"/>
      <c r="AU728" s="85"/>
    </row>
    <row r="729" spans="2:47" s="77" customFormat="1" ht="12.95" customHeight="1" x14ac:dyDescent="0.2">
      <c r="B729" s="84"/>
      <c r="AA729" s="85"/>
      <c r="AB729" s="85"/>
      <c r="AC729" s="85"/>
      <c r="AD729" s="85"/>
      <c r="AE729" s="85"/>
      <c r="AF729" s="132"/>
      <c r="AG729" s="9"/>
      <c r="AN729" s="85"/>
      <c r="AO729" s="85"/>
      <c r="AP729" s="85"/>
      <c r="AQ729" s="85"/>
      <c r="AR729" s="85"/>
      <c r="AS729" s="85"/>
      <c r="AT729" s="85"/>
      <c r="AU729" s="85"/>
    </row>
    <row r="730" spans="2:47" s="77" customFormat="1" ht="12.95" customHeight="1" x14ac:dyDescent="0.2">
      <c r="B730" s="84"/>
      <c r="AA730" s="85"/>
      <c r="AB730" s="85"/>
      <c r="AC730" s="85"/>
      <c r="AD730" s="85"/>
      <c r="AE730" s="85"/>
      <c r="AF730" s="132"/>
      <c r="AG730" s="9"/>
      <c r="AN730" s="85"/>
      <c r="AO730" s="85"/>
      <c r="AP730" s="85"/>
      <c r="AQ730" s="85"/>
      <c r="AR730" s="85"/>
      <c r="AS730" s="85"/>
      <c r="AT730" s="85"/>
      <c r="AU730" s="85"/>
    </row>
    <row r="731" spans="2:47" s="77" customFormat="1" ht="12.95" customHeight="1" x14ac:dyDescent="0.2">
      <c r="B731" s="84"/>
      <c r="AA731" s="85"/>
      <c r="AB731" s="85"/>
      <c r="AC731" s="85"/>
      <c r="AD731" s="85"/>
      <c r="AE731" s="85"/>
      <c r="AF731" s="132"/>
      <c r="AG731" s="9"/>
      <c r="AN731" s="85"/>
      <c r="AO731" s="85"/>
      <c r="AP731" s="85"/>
      <c r="AQ731" s="85"/>
      <c r="AR731" s="85"/>
      <c r="AS731" s="85"/>
      <c r="AT731" s="85"/>
      <c r="AU731" s="85"/>
    </row>
    <row r="732" spans="2:47" s="77" customFormat="1" ht="12.95" customHeight="1" x14ac:dyDescent="0.2">
      <c r="B732" s="84"/>
      <c r="AA732" s="85"/>
      <c r="AB732" s="85"/>
      <c r="AC732" s="85"/>
      <c r="AD732" s="85"/>
      <c r="AE732" s="85"/>
      <c r="AF732" s="132"/>
      <c r="AG732" s="9"/>
      <c r="AN732" s="85"/>
      <c r="AO732" s="85"/>
      <c r="AP732" s="85"/>
      <c r="AQ732" s="85"/>
      <c r="AR732" s="85"/>
      <c r="AS732" s="85"/>
      <c r="AT732" s="85"/>
      <c r="AU732" s="85"/>
    </row>
    <row r="733" spans="2:47" s="77" customFormat="1" ht="12.95" customHeight="1" x14ac:dyDescent="0.2">
      <c r="B733" s="84"/>
      <c r="AA733" s="85"/>
      <c r="AB733" s="85"/>
      <c r="AC733" s="85"/>
      <c r="AD733" s="85"/>
      <c r="AE733" s="85"/>
      <c r="AF733" s="132"/>
      <c r="AG733" s="9"/>
      <c r="AN733" s="85"/>
      <c r="AO733" s="85"/>
      <c r="AP733" s="85"/>
      <c r="AQ733" s="85"/>
      <c r="AR733" s="85"/>
      <c r="AS733" s="85"/>
      <c r="AT733" s="85"/>
      <c r="AU733" s="85"/>
    </row>
    <row r="734" spans="2:47" s="77" customFormat="1" ht="12.95" customHeight="1" x14ac:dyDescent="0.2">
      <c r="B734" s="84"/>
      <c r="AA734" s="85"/>
      <c r="AB734" s="85"/>
      <c r="AC734" s="85"/>
      <c r="AD734" s="85"/>
      <c r="AE734" s="85"/>
      <c r="AF734" s="132"/>
      <c r="AG734" s="9"/>
      <c r="AN734" s="85"/>
      <c r="AO734" s="85"/>
      <c r="AP734" s="85"/>
      <c r="AQ734" s="85"/>
      <c r="AR734" s="85"/>
      <c r="AS734" s="85"/>
      <c r="AT734" s="85"/>
      <c r="AU734" s="85"/>
    </row>
    <row r="735" spans="2:47" s="77" customFormat="1" ht="12.95" customHeight="1" x14ac:dyDescent="0.2">
      <c r="B735" s="84"/>
      <c r="AA735" s="85"/>
      <c r="AB735" s="85"/>
      <c r="AC735" s="85"/>
      <c r="AD735" s="85"/>
      <c r="AE735" s="85"/>
      <c r="AF735" s="132"/>
      <c r="AG735" s="9"/>
      <c r="AN735" s="85"/>
      <c r="AO735" s="85"/>
      <c r="AP735" s="85"/>
      <c r="AQ735" s="85"/>
      <c r="AR735" s="85"/>
      <c r="AS735" s="85"/>
      <c r="AT735" s="85"/>
      <c r="AU735" s="85"/>
    </row>
    <row r="736" spans="2:47" s="77" customFormat="1" ht="12.95" customHeight="1" x14ac:dyDescent="0.2">
      <c r="B736" s="84"/>
      <c r="AA736" s="85"/>
      <c r="AB736" s="85"/>
      <c r="AC736" s="85"/>
      <c r="AD736" s="85"/>
      <c r="AE736" s="85"/>
      <c r="AF736" s="132"/>
      <c r="AG736" s="9"/>
      <c r="AN736" s="85"/>
      <c r="AO736" s="85"/>
      <c r="AP736" s="85"/>
      <c r="AQ736" s="85"/>
      <c r="AR736" s="85"/>
      <c r="AS736" s="85"/>
      <c r="AT736" s="85"/>
      <c r="AU736" s="85"/>
    </row>
    <row r="737" spans="2:47" s="77" customFormat="1" ht="12.95" customHeight="1" x14ac:dyDescent="0.2">
      <c r="B737" s="84"/>
      <c r="AA737" s="85"/>
      <c r="AB737" s="85"/>
      <c r="AC737" s="85"/>
      <c r="AD737" s="85"/>
      <c r="AE737" s="85"/>
      <c r="AF737" s="132"/>
      <c r="AG737" s="9"/>
      <c r="AN737" s="85"/>
      <c r="AO737" s="85"/>
      <c r="AP737" s="85"/>
      <c r="AQ737" s="85"/>
      <c r="AR737" s="85"/>
      <c r="AS737" s="85"/>
      <c r="AT737" s="85"/>
      <c r="AU737" s="85"/>
    </row>
    <row r="738" spans="2:47" s="77" customFormat="1" ht="12.95" customHeight="1" x14ac:dyDescent="0.2">
      <c r="B738" s="84"/>
      <c r="AA738" s="85"/>
      <c r="AB738" s="85"/>
      <c r="AC738" s="85"/>
      <c r="AD738" s="85"/>
      <c r="AE738" s="85"/>
      <c r="AF738" s="132"/>
      <c r="AG738" s="9"/>
      <c r="AN738" s="85"/>
      <c r="AO738" s="85"/>
      <c r="AP738" s="85"/>
      <c r="AQ738" s="85"/>
      <c r="AR738" s="85"/>
      <c r="AS738" s="85"/>
      <c r="AT738" s="85"/>
      <c r="AU738" s="85"/>
    </row>
    <row r="739" spans="2:47" s="77" customFormat="1" ht="12.95" customHeight="1" x14ac:dyDescent="0.2">
      <c r="B739" s="84"/>
      <c r="AA739" s="85"/>
      <c r="AB739" s="85"/>
      <c r="AC739" s="85"/>
      <c r="AD739" s="85"/>
      <c r="AE739" s="85"/>
      <c r="AF739" s="132"/>
      <c r="AG739" s="9"/>
      <c r="AN739" s="85"/>
      <c r="AO739" s="85"/>
      <c r="AP739" s="85"/>
      <c r="AQ739" s="85"/>
      <c r="AR739" s="85"/>
      <c r="AS739" s="85"/>
      <c r="AT739" s="85"/>
      <c r="AU739" s="85"/>
    </row>
    <row r="740" spans="2:47" s="77" customFormat="1" ht="12.95" customHeight="1" x14ac:dyDescent="0.2">
      <c r="B740" s="84"/>
      <c r="AA740" s="85"/>
      <c r="AB740" s="85"/>
      <c r="AC740" s="85"/>
      <c r="AD740" s="85"/>
      <c r="AE740" s="85"/>
      <c r="AF740" s="132"/>
      <c r="AG740" s="9"/>
      <c r="AN740" s="85"/>
      <c r="AO740" s="85"/>
      <c r="AP740" s="85"/>
      <c r="AQ740" s="85"/>
      <c r="AR740" s="85"/>
      <c r="AS740" s="85"/>
      <c r="AT740" s="85"/>
      <c r="AU740" s="85"/>
    </row>
    <row r="741" spans="2:47" s="77" customFormat="1" ht="12.95" customHeight="1" x14ac:dyDescent="0.2">
      <c r="B741" s="84"/>
      <c r="AA741" s="85"/>
      <c r="AB741" s="85"/>
      <c r="AC741" s="85"/>
      <c r="AD741" s="85"/>
      <c r="AE741" s="85"/>
      <c r="AF741" s="132"/>
      <c r="AG741" s="9"/>
      <c r="AN741" s="85"/>
      <c r="AO741" s="85"/>
      <c r="AP741" s="85"/>
      <c r="AQ741" s="85"/>
      <c r="AR741" s="85"/>
      <c r="AS741" s="85"/>
      <c r="AT741" s="85"/>
      <c r="AU741" s="85"/>
    </row>
    <row r="742" spans="2:47" s="77" customFormat="1" ht="12.95" customHeight="1" x14ac:dyDescent="0.2">
      <c r="B742" s="84"/>
      <c r="AA742" s="85"/>
      <c r="AB742" s="85"/>
      <c r="AC742" s="85"/>
      <c r="AD742" s="85"/>
      <c r="AE742" s="85"/>
      <c r="AF742" s="132"/>
      <c r="AG742" s="9"/>
      <c r="AN742" s="85"/>
      <c r="AO742" s="85"/>
      <c r="AP742" s="85"/>
      <c r="AQ742" s="85"/>
      <c r="AR742" s="85"/>
      <c r="AS742" s="85"/>
      <c r="AT742" s="85"/>
      <c r="AU742" s="85"/>
    </row>
    <row r="743" spans="2:47" s="77" customFormat="1" ht="12.95" customHeight="1" x14ac:dyDescent="0.2">
      <c r="B743" s="84"/>
      <c r="AA743" s="85"/>
      <c r="AB743" s="85"/>
      <c r="AC743" s="85"/>
      <c r="AD743" s="85"/>
      <c r="AE743" s="85"/>
      <c r="AF743" s="132"/>
      <c r="AG743" s="9"/>
      <c r="AN743" s="85"/>
      <c r="AO743" s="85"/>
      <c r="AP743" s="85"/>
      <c r="AQ743" s="85"/>
      <c r="AR743" s="85"/>
      <c r="AS743" s="85"/>
      <c r="AT743" s="85"/>
      <c r="AU743" s="85"/>
    </row>
    <row r="744" spans="2:47" s="77" customFormat="1" ht="12.95" customHeight="1" x14ac:dyDescent="0.2">
      <c r="B744" s="84"/>
      <c r="AA744" s="85"/>
      <c r="AB744" s="85"/>
      <c r="AC744" s="85"/>
      <c r="AD744" s="85"/>
      <c r="AE744" s="85"/>
      <c r="AF744" s="132"/>
      <c r="AG744" s="9"/>
      <c r="AN744" s="85"/>
      <c r="AO744" s="85"/>
      <c r="AP744" s="85"/>
      <c r="AQ744" s="85"/>
      <c r="AR744" s="85"/>
      <c r="AS744" s="85"/>
      <c r="AT744" s="85"/>
      <c r="AU744" s="85"/>
    </row>
    <row r="745" spans="2:47" s="77" customFormat="1" ht="12.95" customHeight="1" x14ac:dyDescent="0.2">
      <c r="B745" s="84"/>
      <c r="AA745" s="85"/>
      <c r="AB745" s="85"/>
      <c r="AC745" s="85"/>
      <c r="AD745" s="85"/>
      <c r="AE745" s="85"/>
      <c r="AF745" s="132"/>
      <c r="AG745" s="9"/>
      <c r="AN745" s="85"/>
      <c r="AO745" s="85"/>
      <c r="AP745" s="85"/>
      <c r="AQ745" s="85"/>
      <c r="AR745" s="85"/>
      <c r="AS745" s="85"/>
      <c r="AT745" s="85"/>
      <c r="AU745" s="85"/>
    </row>
    <row r="746" spans="2:47" s="77" customFormat="1" ht="12.95" customHeight="1" x14ac:dyDescent="0.2">
      <c r="B746" s="84"/>
      <c r="AA746" s="85"/>
      <c r="AB746" s="85"/>
      <c r="AC746" s="85"/>
      <c r="AD746" s="85"/>
      <c r="AE746" s="85"/>
      <c r="AF746" s="132"/>
      <c r="AG746" s="9"/>
      <c r="AN746" s="85"/>
      <c r="AO746" s="85"/>
      <c r="AP746" s="85"/>
      <c r="AQ746" s="85"/>
      <c r="AR746" s="85"/>
      <c r="AS746" s="85"/>
      <c r="AT746" s="85"/>
      <c r="AU746" s="85"/>
    </row>
    <row r="747" spans="2:47" s="77" customFormat="1" ht="12.95" customHeight="1" x14ac:dyDescent="0.2">
      <c r="B747" s="84"/>
      <c r="AA747" s="85"/>
      <c r="AB747" s="85"/>
      <c r="AC747" s="85"/>
      <c r="AD747" s="85"/>
      <c r="AE747" s="85"/>
      <c r="AF747" s="132"/>
      <c r="AG747" s="9"/>
      <c r="AN747" s="85"/>
      <c r="AO747" s="85"/>
      <c r="AP747" s="85"/>
      <c r="AQ747" s="85"/>
      <c r="AR747" s="85"/>
      <c r="AS747" s="85"/>
      <c r="AT747" s="85"/>
      <c r="AU747" s="85"/>
    </row>
    <row r="748" spans="2:47" s="77" customFormat="1" ht="12.95" customHeight="1" x14ac:dyDescent="0.2">
      <c r="B748" s="84"/>
      <c r="AA748" s="85"/>
      <c r="AB748" s="85"/>
      <c r="AC748" s="85"/>
      <c r="AD748" s="85"/>
      <c r="AE748" s="85"/>
      <c r="AF748" s="132"/>
      <c r="AG748" s="9"/>
      <c r="AN748" s="85"/>
      <c r="AO748" s="85"/>
      <c r="AP748" s="85"/>
      <c r="AQ748" s="85"/>
      <c r="AR748" s="85"/>
      <c r="AS748" s="85"/>
      <c r="AT748" s="85"/>
      <c r="AU748" s="85"/>
    </row>
    <row r="749" spans="2:47" s="77" customFormat="1" ht="12.95" customHeight="1" x14ac:dyDescent="0.2">
      <c r="B749" s="84"/>
      <c r="AA749" s="85"/>
      <c r="AB749" s="85"/>
      <c r="AC749" s="85"/>
      <c r="AD749" s="85"/>
      <c r="AE749" s="85"/>
      <c r="AF749" s="132"/>
      <c r="AG749" s="9"/>
      <c r="AN749" s="85"/>
      <c r="AO749" s="85"/>
      <c r="AP749" s="85"/>
      <c r="AQ749" s="85"/>
      <c r="AR749" s="85"/>
      <c r="AS749" s="85"/>
      <c r="AT749" s="85"/>
      <c r="AU749" s="85"/>
    </row>
    <row r="750" spans="2:47" s="77" customFormat="1" ht="12.95" customHeight="1" x14ac:dyDescent="0.2">
      <c r="B750" s="84"/>
      <c r="AA750" s="85"/>
      <c r="AB750" s="85"/>
      <c r="AC750" s="85"/>
      <c r="AD750" s="85"/>
      <c r="AE750" s="85"/>
      <c r="AF750" s="132"/>
      <c r="AG750" s="9"/>
      <c r="AN750" s="85"/>
      <c r="AO750" s="85"/>
      <c r="AP750" s="85"/>
      <c r="AQ750" s="85"/>
      <c r="AR750" s="85"/>
      <c r="AS750" s="85"/>
      <c r="AT750" s="85"/>
      <c r="AU750" s="85"/>
    </row>
    <row r="751" spans="2:47" s="77" customFormat="1" ht="12.95" customHeight="1" x14ac:dyDescent="0.2">
      <c r="B751" s="84"/>
      <c r="AA751" s="85"/>
      <c r="AB751" s="85"/>
      <c r="AC751" s="85"/>
      <c r="AD751" s="85"/>
      <c r="AE751" s="85"/>
      <c r="AF751" s="132"/>
      <c r="AG751" s="9"/>
      <c r="AN751" s="85"/>
      <c r="AO751" s="85"/>
      <c r="AP751" s="85"/>
      <c r="AQ751" s="85"/>
      <c r="AR751" s="85"/>
      <c r="AS751" s="85"/>
      <c r="AT751" s="85"/>
      <c r="AU751" s="85"/>
    </row>
    <row r="752" spans="2:47" s="77" customFormat="1" ht="12.95" customHeight="1" x14ac:dyDescent="0.2">
      <c r="B752" s="84"/>
      <c r="AA752" s="85"/>
      <c r="AB752" s="85"/>
      <c r="AC752" s="85"/>
      <c r="AD752" s="85"/>
      <c r="AE752" s="85"/>
      <c r="AF752" s="132"/>
      <c r="AG752" s="9"/>
      <c r="AN752" s="85"/>
      <c r="AO752" s="85"/>
      <c r="AP752" s="85"/>
      <c r="AQ752" s="85"/>
      <c r="AR752" s="85"/>
      <c r="AS752" s="85"/>
      <c r="AT752" s="85"/>
      <c r="AU752" s="85"/>
    </row>
    <row r="753" spans="2:47" s="77" customFormat="1" ht="12.95" customHeight="1" x14ac:dyDescent="0.2">
      <c r="B753" s="84"/>
      <c r="AA753" s="85"/>
      <c r="AB753" s="85"/>
      <c r="AC753" s="85"/>
      <c r="AD753" s="85"/>
      <c r="AE753" s="85"/>
      <c r="AF753" s="132"/>
      <c r="AG753" s="9"/>
      <c r="AN753" s="85"/>
      <c r="AO753" s="85"/>
      <c r="AP753" s="85"/>
      <c r="AQ753" s="85"/>
      <c r="AR753" s="85"/>
      <c r="AS753" s="85"/>
      <c r="AT753" s="85"/>
      <c r="AU753" s="85"/>
    </row>
    <row r="754" spans="2:47" s="77" customFormat="1" ht="12.95" customHeight="1" x14ac:dyDescent="0.2">
      <c r="B754" s="84"/>
      <c r="AA754" s="85"/>
      <c r="AB754" s="85"/>
      <c r="AC754" s="85"/>
      <c r="AD754" s="85"/>
      <c r="AE754" s="85"/>
      <c r="AF754" s="132"/>
      <c r="AG754" s="9"/>
      <c r="AN754" s="85"/>
      <c r="AO754" s="85"/>
      <c r="AP754" s="85"/>
      <c r="AQ754" s="85"/>
      <c r="AR754" s="85"/>
      <c r="AS754" s="85"/>
      <c r="AT754" s="85"/>
      <c r="AU754" s="85"/>
    </row>
    <row r="755" spans="2:47" s="77" customFormat="1" ht="12.95" customHeight="1" x14ac:dyDescent="0.2">
      <c r="B755" s="84"/>
      <c r="AA755" s="85"/>
      <c r="AB755" s="85"/>
      <c r="AC755" s="85"/>
      <c r="AD755" s="85"/>
      <c r="AE755" s="85"/>
      <c r="AF755" s="132"/>
      <c r="AG755" s="9"/>
      <c r="AN755" s="85"/>
      <c r="AO755" s="85"/>
      <c r="AP755" s="85"/>
      <c r="AQ755" s="85"/>
      <c r="AR755" s="85"/>
      <c r="AS755" s="85"/>
      <c r="AT755" s="85"/>
      <c r="AU755" s="85"/>
    </row>
    <row r="756" spans="2:47" s="77" customFormat="1" ht="12.95" customHeight="1" x14ac:dyDescent="0.2">
      <c r="B756" s="84"/>
      <c r="AA756" s="85"/>
      <c r="AB756" s="85"/>
      <c r="AC756" s="85"/>
      <c r="AD756" s="85"/>
      <c r="AE756" s="85"/>
      <c r="AF756" s="132"/>
      <c r="AG756" s="9"/>
      <c r="AN756" s="85"/>
      <c r="AO756" s="85"/>
      <c r="AP756" s="85"/>
      <c r="AQ756" s="85"/>
      <c r="AR756" s="85"/>
      <c r="AS756" s="85"/>
      <c r="AT756" s="85"/>
      <c r="AU756" s="85"/>
    </row>
    <row r="757" spans="2:47" s="77" customFormat="1" ht="12.95" customHeight="1" x14ac:dyDescent="0.2">
      <c r="B757" s="84"/>
      <c r="AA757" s="85"/>
      <c r="AB757" s="85"/>
      <c r="AC757" s="85"/>
      <c r="AD757" s="85"/>
      <c r="AE757" s="85"/>
      <c r="AF757" s="132"/>
      <c r="AG757" s="9"/>
      <c r="AN757" s="85"/>
      <c r="AO757" s="85"/>
      <c r="AP757" s="85"/>
      <c r="AQ757" s="85"/>
      <c r="AR757" s="85"/>
      <c r="AS757" s="85"/>
      <c r="AT757" s="85"/>
      <c r="AU757" s="85"/>
    </row>
    <row r="758" spans="2:47" s="77" customFormat="1" ht="12.95" customHeight="1" x14ac:dyDescent="0.2">
      <c r="B758" s="84"/>
      <c r="AA758" s="85"/>
      <c r="AB758" s="85"/>
      <c r="AC758" s="85"/>
      <c r="AD758" s="85"/>
      <c r="AE758" s="85"/>
      <c r="AF758" s="132"/>
      <c r="AG758" s="9"/>
      <c r="AN758" s="85"/>
      <c r="AO758" s="85"/>
      <c r="AP758" s="85"/>
      <c r="AQ758" s="85"/>
      <c r="AR758" s="85"/>
      <c r="AS758" s="85"/>
      <c r="AT758" s="85"/>
      <c r="AU758" s="85"/>
    </row>
    <row r="759" spans="2:47" s="77" customFormat="1" ht="12.95" customHeight="1" x14ac:dyDescent="0.2">
      <c r="B759" s="84"/>
      <c r="AA759" s="85"/>
      <c r="AB759" s="85"/>
      <c r="AC759" s="85"/>
      <c r="AD759" s="85"/>
      <c r="AE759" s="85"/>
      <c r="AF759" s="132"/>
      <c r="AG759" s="9"/>
      <c r="AN759" s="85"/>
      <c r="AO759" s="85"/>
      <c r="AP759" s="85"/>
      <c r="AQ759" s="85"/>
      <c r="AR759" s="85"/>
      <c r="AS759" s="85"/>
      <c r="AT759" s="85"/>
      <c r="AU759" s="85"/>
    </row>
    <row r="760" spans="2:47" s="77" customFormat="1" ht="12.95" customHeight="1" x14ac:dyDescent="0.2">
      <c r="B760" s="84"/>
      <c r="AA760" s="85"/>
      <c r="AB760" s="85"/>
      <c r="AC760" s="85"/>
      <c r="AD760" s="85"/>
      <c r="AE760" s="85"/>
      <c r="AF760" s="132"/>
      <c r="AG760" s="9"/>
      <c r="AN760" s="85"/>
      <c r="AO760" s="85"/>
      <c r="AP760" s="85"/>
      <c r="AQ760" s="85"/>
      <c r="AR760" s="85"/>
      <c r="AS760" s="85"/>
      <c r="AT760" s="85"/>
      <c r="AU760" s="85"/>
    </row>
    <row r="761" spans="2:47" s="77" customFormat="1" ht="12.95" customHeight="1" x14ac:dyDescent="0.2">
      <c r="B761" s="84"/>
      <c r="AA761" s="85"/>
      <c r="AB761" s="85"/>
      <c r="AC761" s="85"/>
      <c r="AD761" s="85"/>
      <c r="AE761" s="85"/>
      <c r="AF761" s="132"/>
      <c r="AG761" s="9"/>
      <c r="AN761" s="85"/>
      <c r="AO761" s="85"/>
      <c r="AP761" s="85"/>
      <c r="AQ761" s="85"/>
      <c r="AR761" s="85"/>
      <c r="AS761" s="85"/>
      <c r="AT761" s="85"/>
      <c r="AU761" s="85"/>
    </row>
    <row r="762" spans="2:47" s="77" customFormat="1" ht="12.95" customHeight="1" x14ac:dyDescent="0.2">
      <c r="B762" s="84"/>
      <c r="AA762" s="85"/>
      <c r="AB762" s="85"/>
      <c r="AC762" s="85"/>
      <c r="AD762" s="85"/>
      <c r="AE762" s="85"/>
      <c r="AF762" s="132"/>
      <c r="AG762" s="9"/>
      <c r="AN762" s="85"/>
      <c r="AO762" s="85"/>
      <c r="AP762" s="85"/>
      <c r="AQ762" s="85"/>
      <c r="AR762" s="85"/>
      <c r="AS762" s="85"/>
      <c r="AT762" s="85"/>
      <c r="AU762" s="85"/>
    </row>
    <row r="763" spans="2:47" s="77" customFormat="1" ht="12.95" customHeight="1" x14ac:dyDescent="0.2">
      <c r="B763" s="84"/>
      <c r="AA763" s="85"/>
      <c r="AB763" s="85"/>
      <c r="AC763" s="85"/>
      <c r="AD763" s="85"/>
      <c r="AE763" s="85"/>
      <c r="AF763" s="132"/>
      <c r="AG763" s="9"/>
      <c r="AN763" s="85"/>
      <c r="AO763" s="85"/>
      <c r="AP763" s="85"/>
      <c r="AQ763" s="85"/>
      <c r="AR763" s="85"/>
      <c r="AS763" s="85"/>
      <c r="AT763" s="85"/>
      <c r="AU763" s="85"/>
    </row>
    <row r="764" spans="2:47" s="77" customFormat="1" ht="12.95" customHeight="1" x14ac:dyDescent="0.2">
      <c r="B764" s="84"/>
      <c r="AA764" s="85"/>
      <c r="AB764" s="85"/>
      <c r="AC764" s="85"/>
      <c r="AD764" s="85"/>
      <c r="AE764" s="85"/>
      <c r="AF764" s="132"/>
      <c r="AG764" s="9"/>
      <c r="AN764" s="85"/>
      <c r="AO764" s="85"/>
      <c r="AP764" s="85"/>
      <c r="AQ764" s="85"/>
      <c r="AR764" s="85"/>
      <c r="AS764" s="85"/>
      <c r="AT764" s="85"/>
      <c r="AU764" s="85"/>
    </row>
    <row r="765" spans="2:47" s="77" customFormat="1" ht="12.95" customHeight="1" x14ac:dyDescent="0.2">
      <c r="B765" s="84"/>
      <c r="AA765" s="85"/>
      <c r="AB765" s="85"/>
      <c r="AC765" s="85"/>
      <c r="AD765" s="85"/>
      <c r="AE765" s="85"/>
      <c r="AF765" s="132"/>
      <c r="AG765" s="9"/>
      <c r="AN765" s="85"/>
      <c r="AO765" s="85"/>
      <c r="AP765" s="85"/>
      <c r="AQ765" s="85"/>
      <c r="AR765" s="85"/>
      <c r="AS765" s="85"/>
      <c r="AT765" s="85"/>
      <c r="AU765" s="85"/>
    </row>
    <row r="766" spans="2:47" s="77" customFormat="1" ht="12.95" customHeight="1" x14ac:dyDescent="0.2">
      <c r="B766" s="84"/>
      <c r="AA766" s="85"/>
      <c r="AB766" s="85"/>
      <c r="AC766" s="85"/>
      <c r="AD766" s="85"/>
      <c r="AE766" s="85"/>
      <c r="AF766" s="132"/>
      <c r="AG766" s="9"/>
      <c r="AN766" s="85"/>
      <c r="AO766" s="85"/>
      <c r="AP766" s="85"/>
      <c r="AQ766" s="85"/>
      <c r="AR766" s="85"/>
      <c r="AS766" s="85"/>
      <c r="AT766" s="85"/>
      <c r="AU766" s="85"/>
    </row>
    <row r="767" spans="2:47" s="77" customFormat="1" ht="12.95" customHeight="1" x14ac:dyDescent="0.2">
      <c r="B767" s="84"/>
      <c r="AA767" s="85"/>
      <c r="AB767" s="85"/>
      <c r="AC767" s="85"/>
      <c r="AD767" s="85"/>
      <c r="AE767" s="85"/>
      <c r="AF767" s="132"/>
      <c r="AG767" s="9"/>
      <c r="AN767" s="85"/>
      <c r="AO767" s="85"/>
      <c r="AP767" s="85"/>
      <c r="AQ767" s="85"/>
      <c r="AR767" s="85"/>
      <c r="AS767" s="85"/>
      <c r="AT767" s="85"/>
      <c r="AU767" s="85"/>
    </row>
    <row r="768" spans="2:47" s="77" customFormat="1" ht="12.95" customHeight="1" x14ac:dyDescent="0.2">
      <c r="B768" s="84"/>
      <c r="AA768" s="85"/>
      <c r="AB768" s="85"/>
      <c r="AC768" s="85"/>
      <c r="AD768" s="85"/>
      <c r="AE768" s="85"/>
      <c r="AF768" s="132"/>
      <c r="AG768" s="9"/>
      <c r="AN768" s="85"/>
      <c r="AO768" s="85"/>
      <c r="AP768" s="85"/>
      <c r="AQ768" s="85"/>
      <c r="AR768" s="85"/>
      <c r="AS768" s="85"/>
      <c r="AT768" s="85"/>
      <c r="AU768" s="85"/>
    </row>
    <row r="769" spans="2:47" s="77" customFormat="1" ht="12.95" customHeight="1" x14ac:dyDescent="0.2">
      <c r="B769" s="84"/>
      <c r="AA769" s="85"/>
      <c r="AB769" s="85"/>
      <c r="AC769" s="85"/>
      <c r="AD769" s="85"/>
      <c r="AE769" s="85"/>
      <c r="AF769" s="132"/>
      <c r="AG769" s="9"/>
      <c r="AN769" s="85"/>
      <c r="AO769" s="85"/>
      <c r="AP769" s="85"/>
      <c r="AQ769" s="85"/>
      <c r="AR769" s="85"/>
      <c r="AS769" s="85"/>
      <c r="AT769" s="85"/>
      <c r="AU769" s="85"/>
    </row>
    <row r="770" spans="2:47" s="77" customFormat="1" ht="12.95" customHeight="1" x14ac:dyDescent="0.2">
      <c r="B770" s="84"/>
      <c r="AA770" s="85"/>
      <c r="AB770" s="85"/>
      <c r="AC770" s="85"/>
      <c r="AD770" s="85"/>
      <c r="AE770" s="85"/>
      <c r="AF770" s="132"/>
      <c r="AG770" s="9"/>
      <c r="AN770" s="85"/>
      <c r="AO770" s="85"/>
      <c r="AP770" s="85"/>
      <c r="AQ770" s="85"/>
      <c r="AR770" s="85"/>
      <c r="AS770" s="85"/>
      <c r="AT770" s="85"/>
      <c r="AU770" s="85"/>
    </row>
    <row r="771" spans="2:47" s="77" customFormat="1" ht="12.95" customHeight="1" x14ac:dyDescent="0.2">
      <c r="B771" s="84"/>
      <c r="AA771" s="85"/>
      <c r="AB771" s="85"/>
      <c r="AC771" s="85"/>
      <c r="AD771" s="85"/>
      <c r="AE771" s="85"/>
      <c r="AF771" s="132"/>
      <c r="AG771" s="9"/>
      <c r="AN771" s="85"/>
      <c r="AO771" s="85"/>
      <c r="AP771" s="85"/>
      <c r="AQ771" s="85"/>
      <c r="AR771" s="85"/>
      <c r="AS771" s="85"/>
      <c r="AT771" s="85"/>
      <c r="AU771" s="85"/>
    </row>
    <row r="772" spans="2:47" s="77" customFormat="1" ht="12.95" customHeight="1" x14ac:dyDescent="0.2">
      <c r="B772" s="84"/>
      <c r="AA772" s="85"/>
      <c r="AB772" s="85"/>
      <c r="AC772" s="85"/>
      <c r="AD772" s="85"/>
      <c r="AE772" s="85"/>
      <c r="AF772" s="132"/>
      <c r="AG772" s="9"/>
      <c r="AN772" s="85"/>
      <c r="AO772" s="85"/>
      <c r="AP772" s="85"/>
      <c r="AQ772" s="85"/>
      <c r="AR772" s="85"/>
      <c r="AS772" s="85"/>
      <c r="AT772" s="85"/>
      <c r="AU772" s="85"/>
    </row>
    <row r="773" spans="2:47" s="77" customFormat="1" ht="12.95" customHeight="1" x14ac:dyDescent="0.2">
      <c r="B773" s="84"/>
      <c r="AA773" s="85"/>
      <c r="AB773" s="85"/>
      <c r="AC773" s="85"/>
      <c r="AD773" s="85"/>
      <c r="AE773" s="85"/>
      <c r="AF773" s="132"/>
      <c r="AG773" s="9"/>
      <c r="AN773" s="85"/>
      <c r="AO773" s="85"/>
      <c r="AP773" s="85"/>
      <c r="AQ773" s="85"/>
      <c r="AR773" s="85"/>
      <c r="AS773" s="85"/>
      <c r="AT773" s="85"/>
      <c r="AU773" s="85"/>
    </row>
    <row r="774" spans="2:47" s="77" customFormat="1" ht="12.95" customHeight="1" x14ac:dyDescent="0.2">
      <c r="B774" s="84"/>
      <c r="AA774" s="85"/>
      <c r="AB774" s="85"/>
      <c r="AC774" s="85"/>
      <c r="AD774" s="85"/>
      <c r="AE774" s="85"/>
      <c r="AF774" s="132"/>
      <c r="AG774" s="9"/>
      <c r="AN774" s="85"/>
      <c r="AO774" s="85"/>
      <c r="AP774" s="85"/>
      <c r="AQ774" s="85"/>
      <c r="AR774" s="85"/>
      <c r="AS774" s="85"/>
      <c r="AT774" s="85"/>
      <c r="AU774" s="85"/>
    </row>
    <row r="775" spans="2:47" s="77" customFormat="1" ht="12.95" customHeight="1" x14ac:dyDescent="0.2">
      <c r="B775" s="84"/>
      <c r="AA775" s="85"/>
      <c r="AB775" s="85"/>
      <c r="AC775" s="85"/>
      <c r="AD775" s="85"/>
      <c r="AE775" s="85"/>
      <c r="AF775" s="132"/>
      <c r="AG775" s="9"/>
      <c r="AN775" s="85"/>
      <c r="AO775" s="85"/>
      <c r="AP775" s="85"/>
      <c r="AQ775" s="85"/>
      <c r="AR775" s="85"/>
      <c r="AS775" s="85"/>
      <c r="AT775" s="85"/>
      <c r="AU775" s="85"/>
    </row>
    <row r="776" spans="2:47" s="77" customFormat="1" ht="12.95" customHeight="1" x14ac:dyDescent="0.2">
      <c r="B776" s="84"/>
      <c r="AA776" s="85"/>
      <c r="AB776" s="85"/>
      <c r="AC776" s="85"/>
      <c r="AD776" s="85"/>
      <c r="AE776" s="85"/>
      <c r="AF776" s="132"/>
      <c r="AG776" s="9"/>
      <c r="AN776" s="85"/>
      <c r="AO776" s="85"/>
      <c r="AP776" s="85"/>
      <c r="AQ776" s="85"/>
      <c r="AR776" s="85"/>
      <c r="AS776" s="85"/>
      <c r="AT776" s="85"/>
      <c r="AU776" s="85"/>
    </row>
    <row r="777" spans="2:47" s="77" customFormat="1" ht="12.95" customHeight="1" x14ac:dyDescent="0.2">
      <c r="B777" s="84"/>
      <c r="AA777" s="85"/>
      <c r="AB777" s="85"/>
      <c r="AC777" s="85"/>
      <c r="AD777" s="85"/>
      <c r="AE777" s="85"/>
      <c r="AF777" s="132"/>
      <c r="AG777" s="9"/>
      <c r="AN777" s="85"/>
      <c r="AO777" s="85"/>
      <c r="AP777" s="85"/>
      <c r="AQ777" s="85"/>
      <c r="AR777" s="85"/>
      <c r="AS777" s="85"/>
      <c r="AT777" s="85"/>
      <c r="AU777" s="85"/>
    </row>
    <row r="778" spans="2:47" s="77" customFormat="1" ht="12.95" customHeight="1" x14ac:dyDescent="0.2">
      <c r="B778" s="84"/>
      <c r="AA778" s="85"/>
      <c r="AB778" s="85"/>
      <c r="AC778" s="85"/>
      <c r="AD778" s="85"/>
      <c r="AE778" s="85"/>
      <c r="AF778" s="132"/>
      <c r="AG778" s="9"/>
      <c r="AN778" s="85"/>
      <c r="AO778" s="85"/>
      <c r="AP778" s="85"/>
      <c r="AQ778" s="85"/>
      <c r="AR778" s="85"/>
      <c r="AS778" s="85"/>
      <c r="AT778" s="85"/>
      <c r="AU778" s="85"/>
    </row>
    <row r="779" spans="2:47" s="77" customFormat="1" ht="12.95" customHeight="1" x14ac:dyDescent="0.2">
      <c r="B779" s="84"/>
      <c r="AA779" s="85"/>
      <c r="AB779" s="85"/>
      <c r="AC779" s="85"/>
      <c r="AD779" s="85"/>
      <c r="AE779" s="85"/>
      <c r="AF779" s="132"/>
      <c r="AG779" s="9"/>
      <c r="AN779" s="85"/>
      <c r="AO779" s="85"/>
      <c r="AP779" s="85"/>
      <c r="AQ779" s="85"/>
      <c r="AR779" s="85"/>
      <c r="AS779" s="85"/>
      <c r="AT779" s="85"/>
      <c r="AU779" s="85"/>
    </row>
    <row r="780" spans="2:47" s="77" customFormat="1" ht="12.95" customHeight="1" x14ac:dyDescent="0.2">
      <c r="B780" s="84"/>
      <c r="AA780" s="85"/>
      <c r="AB780" s="85"/>
      <c r="AC780" s="85"/>
      <c r="AD780" s="85"/>
      <c r="AE780" s="85"/>
      <c r="AF780" s="132"/>
      <c r="AG780" s="9"/>
      <c r="AN780" s="85"/>
      <c r="AO780" s="85"/>
      <c r="AP780" s="85"/>
      <c r="AQ780" s="85"/>
      <c r="AR780" s="85"/>
      <c r="AS780" s="85"/>
      <c r="AT780" s="85"/>
      <c r="AU780" s="85"/>
    </row>
    <row r="781" spans="2:47" s="77" customFormat="1" ht="12.95" customHeight="1" x14ac:dyDescent="0.2">
      <c r="B781" s="84"/>
      <c r="AA781" s="85"/>
      <c r="AB781" s="85"/>
      <c r="AC781" s="85"/>
      <c r="AD781" s="85"/>
      <c r="AE781" s="85"/>
      <c r="AF781" s="132"/>
      <c r="AG781" s="9"/>
      <c r="AN781" s="85"/>
      <c r="AO781" s="85"/>
      <c r="AP781" s="85"/>
      <c r="AQ781" s="85"/>
      <c r="AR781" s="85"/>
      <c r="AS781" s="85"/>
      <c r="AT781" s="85"/>
      <c r="AU781" s="85"/>
    </row>
    <row r="782" spans="2:47" s="77" customFormat="1" ht="12.95" customHeight="1" x14ac:dyDescent="0.2">
      <c r="B782" s="84"/>
      <c r="AA782" s="85"/>
      <c r="AB782" s="85"/>
      <c r="AC782" s="85"/>
      <c r="AD782" s="85"/>
      <c r="AE782" s="85"/>
      <c r="AF782" s="132"/>
      <c r="AG782" s="9"/>
      <c r="AN782" s="85"/>
      <c r="AO782" s="85"/>
      <c r="AP782" s="85"/>
      <c r="AQ782" s="85"/>
      <c r="AR782" s="85"/>
      <c r="AS782" s="85"/>
      <c r="AT782" s="85"/>
      <c r="AU782" s="85"/>
    </row>
    <row r="783" spans="2:47" s="77" customFormat="1" ht="12.95" customHeight="1" x14ac:dyDescent="0.2">
      <c r="B783" s="84"/>
      <c r="AA783" s="85"/>
      <c r="AB783" s="85"/>
      <c r="AC783" s="85"/>
      <c r="AD783" s="85"/>
      <c r="AE783" s="85"/>
      <c r="AF783" s="132"/>
      <c r="AG783" s="9"/>
      <c r="AN783" s="85"/>
      <c r="AO783" s="85"/>
      <c r="AP783" s="85"/>
      <c r="AQ783" s="85"/>
      <c r="AR783" s="85"/>
      <c r="AS783" s="85"/>
      <c r="AT783" s="85"/>
      <c r="AU783" s="85"/>
    </row>
    <row r="784" spans="2:47" s="77" customFormat="1" ht="12.95" customHeight="1" x14ac:dyDescent="0.2">
      <c r="B784" s="84"/>
      <c r="AA784" s="85"/>
      <c r="AB784" s="85"/>
      <c r="AC784" s="85"/>
      <c r="AD784" s="85"/>
      <c r="AE784" s="85"/>
      <c r="AF784" s="132"/>
      <c r="AG784" s="9"/>
      <c r="AN784" s="85"/>
      <c r="AO784" s="85"/>
      <c r="AP784" s="85"/>
      <c r="AQ784" s="85"/>
      <c r="AR784" s="85"/>
      <c r="AS784" s="85"/>
      <c r="AT784" s="85"/>
      <c r="AU784" s="85"/>
    </row>
    <row r="785" spans="2:47" s="77" customFormat="1" ht="12.95" customHeight="1" x14ac:dyDescent="0.2">
      <c r="B785" s="84"/>
      <c r="AA785" s="85"/>
      <c r="AB785" s="85"/>
      <c r="AC785" s="85"/>
      <c r="AD785" s="85"/>
      <c r="AE785" s="85"/>
      <c r="AF785" s="132"/>
      <c r="AG785" s="9"/>
      <c r="AN785" s="85"/>
      <c r="AO785" s="85"/>
      <c r="AP785" s="85"/>
      <c r="AQ785" s="85"/>
      <c r="AR785" s="85"/>
      <c r="AS785" s="85"/>
      <c r="AT785" s="85"/>
      <c r="AU785" s="85"/>
    </row>
    <row r="786" spans="2:47" s="77" customFormat="1" ht="12.95" customHeight="1" x14ac:dyDescent="0.2">
      <c r="B786" s="84"/>
      <c r="AA786" s="85"/>
      <c r="AB786" s="85"/>
      <c r="AC786" s="85"/>
      <c r="AD786" s="85"/>
      <c r="AE786" s="85"/>
      <c r="AF786" s="132"/>
      <c r="AG786" s="9"/>
      <c r="AN786" s="85"/>
      <c r="AO786" s="85"/>
      <c r="AP786" s="85"/>
      <c r="AQ786" s="85"/>
      <c r="AR786" s="85"/>
      <c r="AS786" s="85"/>
      <c r="AT786" s="85"/>
      <c r="AU786" s="85"/>
    </row>
    <row r="787" spans="2:47" s="77" customFormat="1" ht="12.95" customHeight="1" x14ac:dyDescent="0.2">
      <c r="B787" s="84"/>
      <c r="AA787" s="85"/>
      <c r="AB787" s="85"/>
      <c r="AC787" s="85"/>
      <c r="AD787" s="85"/>
      <c r="AE787" s="85"/>
      <c r="AF787" s="132"/>
      <c r="AG787" s="9"/>
      <c r="AN787" s="85"/>
      <c r="AO787" s="85"/>
      <c r="AP787" s="85"/>
      <c r="AQ787" s="85"/>
      <c r="AR787" s="85"/>
      <c r="AS787" s="85"/>
      <c r="AT787" s="85"/>
      <c r="AU787" s="85"/>
    </row>
    <row r="788" spans="2:47" s="77" customFormat="1" ht="12.95" customHeight="1" x14ac:dyDescent="0.2">
      <c r="B788" s="84"/>
      <c r="AA788" s="85"/>
      <c r="AB788" s="85"/>
      <c r="AC788" s="85"/>
      <c r="AD788" s="85"/>
      <c r="AE788" s="85"/>
      <c r="AF788" s="132"/>
      <c r="AG788" s="9"/>
      <c r="AN788" s="85"/>
      <c r="AO788" s="85"/>
      <c r="AP788" s="85"/>
      <c r="AQ788" s="85"/>
      <c r="AR788" s="85"/>
      <c r="AS788" s="85"/>
      <c r="AT788" s="85"/>
      <c r="AU788" s="85"/>
    </row>
    <row r="789" spans="2:47" s="77" customFormat="1" ht="12.95" customHeight="1" x14ac:dyDescent="0.2">
      <c r="B789" s="84"/>
      <c r="AA789" s="85"/>
      <c r="AB789" s="85"/>
      <c r="AC789" s="85"/>
      <c r="AD789" s="85"/>
      <c r="AE789" s="85"/>
      <c r="AF789" s="132"/>
      <c r="AG789" s="9"/>
      <c r="AN789" s="85"/>
      <c r="AO789" s="85"/>
      <c r="AP789" s="85"/>
      <c r="AQ789" s="85"/>
      <c r="AR789" s="85"/>
      <c r="AS789" s="85"/>
      <c r="AT789" s="85"/>
      <c r="AU789" s="85"/>
    </row>
    <row r="790" spans="2:47" s="77" customFormat="1" ht="12.95" customHeight="1" x14ac:dyDescent="0.2">
      <c r="B790" s="84"/>
      <c r="AA790" s="85"/>
      <c r="AB790" s="85"/>
      <c r="AC790" s="85"/>
      <c r="AD790" s="85"/>
      <c r="AE790" s="85"/>
      <c r="AF790" s="132"/>
      <c r="AG790" s="9"/>
      <c r="AN790" s="85"/>
      <c r="AO790" s="85"/>
      <c r="AP790" s="85"/>
      <c r="AQ790" s="85"/>
      <c r="AR790" s="85"/>
      <c r="AS790" s="85"/>
      <c r="AT790" s="85"/>
      <c r="AU790" s="85"/>
    </row>
    <row r="791" spans="2:47" s="77" customFormat="1" ht="12.95" customHeight="1" x14ac:dyDescent="0.2">
      <c r="B791" s="84"/>
      <c r="AA791" s="85"/>
      <c r="AB791" s="85"/>
      <c r="AC791" s="85"/>
      <c r="AD791" s="85"/>
      <c r="AE791" s="85"/>
      <c r="AF791" s="132"/>
      <c r="AG791" s="9"/>
      <c r="AN791" s="85"/>
      <c r="AO791" s="85"/>
      <c r="AP791" s="85"/>
      <c r="AQ791" s="85"/>
      <c r="AR791" s="85"/>
      <c r="AS791" s="85"/>
      <c r="AT791" s="85"/>
      <c r="AU791" s="85"/>
    </row>
    <row r="792" spans="2:47" s="77" customFormat="1" ht="12.95" customHeight="1" x14ac:dyDescent="0.2">
      <c r="B792" s="84"/>
      <c r="AA792" s="85"/>
      <c r="AB792" s="85"/>
      <c r="AC792" s="85"/>
      <c r="AD792" s="85"/>
      <c r="AE792" s="85"/>
      <c r="AF792" s="132"/>
      <c r="AG792" s="9"/>
      <c r="AN792" s="85"/>
      <c r="AO792" s="85"/>
      <c r="AP792" s="85"/>
      <c r="AQ792" s="85"/>
      <c r="AR792" s="85"/>
      <c r="AS792" s="85"/>
      <c r="AT792" s="85"/>
      <c r="AU792" s="85"/>
    </row>
    <row r="793" spans="2:47" s="77" customFormat="1" ht="12.95" customHeight="1" x14ac:dyDescent="0.2">
      <c r="B793" s="84"/>
      <c r="AA793" s="85"/>
      <c r="AB793" s="85"/>
      <c r="AC793" s="85"/>
      <c r="AD793" s="85"/>
      <c r="AE793" s="85"/>
      <c r="AF793" s="132"/>
      <c r="AG793" s="9"/>
      <c r="AN793" s="85"/>
      <c r="AO793" s="85"/>
      <c r="AP793" s="85"/>
      <c r="AQ793" s="85"/>
      <c r="AR793" s="85"/>
      <c r="AS793" s="85"/>
      <c r="AT793" s="85"/>
      <c r="AU793" s="85"/>
    </row>
    <row r="794" spans="2:47" s="77" customFormat="1" ht="12.95" customHeight="1" x14ac:dyDescent="0.2">
      <c r="B794" s="84"/>
      <c r="AA794" s="85"/>
      <c r="AB794" s="85"/>
      <c r="AC794" s="85"/>
      <c r="AD794" s="85"/>
      <c r="AE794" s="85"/>
      <c r="AF794" s="132"/>
      <c r="AG794" s="9"/>
      <c r="AN794" s="85"/>
      <c r="AO794" s="85"/>
      <c r="AP794" s="85"/>
      <c r="AQ794" s="85"/>
      <c r="AR794" s="85"/>
      <c r="AS794" s="85"/>
      <c r="AT794" s="85"/>
      <c r="AU794" s="85"/>
    </row>
    <row r="795" spans="2:47" s="77" customFormat="1" ht="12.95" customHeight="1" x14ac:dyDescent="0.2">
      <c r="B795" s="84"/>
      <c r="AA795" s="85"/>
      <c r="AB795" s="85"/>
      <c r="AC795" s="85"/>
      <c r="AD795" s="85"/>
      <c r="AE795" s="85"/>
      <c r="AF795" s="132"/>
      <c r="AG795" s="9"/>
      <c r="AN795" s="85"/>
      <c r="AO795" s="85"/>
      <c r="AP795" s="85"/>
      <c r="AQ795" s="85"/>
      <c r="AR795" s="85"/>
      <c r="AS795" s="85"/>
      <c r="AT795" s="85"/>
      <c r="AU795" s="85"/>
    </row>
    <row r="796" spans="2:47" s="77" customFormat="1" ht="12.95" customHeight="1" x14ac:dyDescent="0.2">
      <c r="B796" s="84"/>
      <c r="AA796" s="85"/>
      <c r="AB796" s="85"/>
      <c r="AC796" s="85"/>
      <c r="AD796" s="85"/>
      <c r="AE796" s="85"/>
      <c r="AF796" s="132"/>
      <c r="AG796" s="9"/>
      <c r="AN796" s="85"/>
      <c r="AO796" s="85"/>
      <c r="AP796" s="85"/>
      <c r="AQ796" s="85"/>
      <c r="AR796" s="85"/>
      <c r="AS796" s="85"/>
      <c r="AT796" s="85"/>
      <c r="AU796" s="85"/>
    </row>
    <row r="797" spans="2:47" s="77" customFormat="1" ht="12.95" customHeight="1" x14ac:dyDescent="0.2">
      <c r="B797" s="84"/>
      <c r="AA797" s="85"/>
      <c r="AB797" s="85"/>
      <c r="AC797" s="85"/>
      <c r="AD797" s="85"/>
      <c r="AE797" s="85"/>
      <c r="AF797" s="132"/>
      <c r="AG797" s="9"/>
      <c r="AN797" s="85"/>
      <c r="AO797" s="85"/>
      <c r="AP797" s="85"/>
      <c r="AQ797" s="85"/>
      <c r="AR797" s="85"/>
      <c r="AS797" s="85"/>
      <c r="AT797" s="85"/>
      <c r="AU797" s="85"/>
    </row>
    <row r="798" spans="2:47" s="77" customFormat="1" ht="12.95" customHeight="1" x14ac:dyDescent="0.2">
      <c r="B798" s="84"/>
      <c r="AA798" s="85"/>
      <c r="AB798" s="85"/>
      <c r="AC798" s="85"/>
      <c r="AD798" s="85"/>
      <c r="AE798" s="85"/>
      <c r="AF798" s="132"/>
      <c r="AG798" s="9"/>
      <c r="AN798" s="85"/>
      <c r="AO798" s="85"/>
      <c r="AP798" s="85"/>
      <c r="AQ798" s="85"/>
      <c r="AR798" s="85"/>
      <c r="AS798" s="85"/>
      <c r="AT798" s="85"/>
      <c r="AU798" s="85"/>
    </row>
    <row r="799" spans="2:47" s="77" customFormat="1" ht="12.95" customHeight="1" x14ac:dyDescent="0.2">
      <c r="B799" s="84"/>
      <c r="AA799" s="85"/>
      <c r="AB799" s="85"/>
      <c r="AC799" s="85"/>
      <c r="AD799" s="85"/>
      <c r="AE799" s="85"/>
      <c r="AF799" s="132"/>
      <c r="AG799" s="9"/>
      <c r="AN799" s="85"/>
      <c r="AO799" s="85"/>
      <c r="AP799" s="85"/>
      <c r="AQ799" s="85"/>
      <c r="AR799" s="85"/>
      <c r="AS799" s="85"/>
      <c r="AT799" s="85"/>
      <c r="AU799" s="85"/>
    </row>
    <row r="800" spans="2:47" s="77" customFormat="1" ht="12.95" customHeight="1" x14ac:dyDescent="0.2">
      <c r="B800" s="84"/>
      <c r="AA800" s="85"/>
      <c r="AB800" s="85"/>
      <c r="AC800" s="85"/>
      <c r="AD800" s="85"/>
      <c r="AE800" s="85"/>
      <c r="AF800" s="132"/>
      <c r="AG800" s="9"/>
      <c r="AN800" s="85"/>
      <c r="AO800" s="85"/>
      <c r="AP800" s="85"/>
      <c r="AQ800" s="85"/>
      <c r="AR800" s="85"/>
      <c r="AS800" s="85"/>
      <c r="AT800" s="85"/>
      <c r="AU800" s="85"/>
    </row>
    <row r="801" spans="2:47" s="77" customFormat="1" ht="12.95" customHeight="1" x14ac:dyDescent="0.2">
      <c r="B801" s="84"/>
      <c r="AA801" s="85"/>
      <c r="AB801" s="85"/>
      <c r="AC801" s="85"/>
      <c r="AD801" s="85"/>
      <c r="AE801" s="85"/>
      <c r="AF801" s="132"/>
      <c r="AG801" s="9"/>
      <c r="AN801" s="85"/>
      <c r="AO801" s="85"/>
      <c r="AP801" s="85"/>
      <c r="AQ801" s="85"/>
      <c r="AR801" s="85"/>
      <c r="AS801" s="85"/>
      <c r="AT801" s="85"/>
      <c r="AU801" s="85"/>
    </row>
    <row r="802" spans="2:47" s="77" customFormat="1" ht="12.95" customHeight="1" x14ac:dyDescent="0.2">
      <c r="B802" s="84"/>
      <c r="AA802" s="85"/>
      <c r="AB802" s="85"/>
      <c r="AC802" s="85"/>
      <c r="AD802" s="85"/>
      <c r="AE802" s="85"/>
      <c r="AF802" s="132"/>
      <c r="AG802" s="9"/>
      <c r="AN802" s="85"/>
      <c r="AO802" s="85"/>
      <c r="AP802" s="85"/>
      <c r="AQ802" s="85"/>
      <c r="AR802" s="85"/>
      <c r="AS802" s="85"/>
      <c r="AT802" s="85"/>
      <c r="AU802" s="85"/>
    </row>
    <row r="803" spans="2:47" s="77" customFormat="1" ht="12.95" customHeight="1" x14ac:dyDescent="0.2">
      <c r="B803" s="84"/>
      <c r="AA803" s="85"/>
      <c r="AB803" s="85"/>
      <c r="AC803" s="85"/>
      <c r="AD803" s="85"/>
      <c r="AE803" s="85"/>
      <c r="AF803" s="132"/>
      <c r="AG803" s="9"/>
      <c r="AN803" s="85"/>
      <c r="AO803" s="85"/>
      <c r="AP803" s="85"/>
      <c r="AQ803" s="85"/>
      <c r="AR803" s="85"/>
      <c r="AS803" s="85"/>
      <c r="AT803" s="85"/>
      <c r="AU803" s="85"/>
    </row>
    <row r="804" spans="2:47" s="77" customFormat="1" ht="12.95" customHeight="1" x14ac:dyDescent="0.2">
      <c r="B804" s="84"/>
      <c r="AA804" s="85"/>
      <c r="AB804" s="85"/>
      <c r="AC804" s="85"/>
      <c r="AD804" s="85"/>
      <c r="AE804" s="85"/>
      <c r="AF804" s="132"/>
      <c r="AG804" s="9"/>
      <c r="AN804" s="85"/>
      <c r="AO804" s="85"/>
      <c r="AP804" s="85"/>
      <c r="AQ804" s="85"/>
      <c r="AR804" s="85"/>
      <c r="AS804" s="85"/>
      <c r="AT804" s="85"/>
      <c r="AU804" s="85"/>
    </row>
    <row r="805" spans="2:47" s="77" customFormat="1" ht="12.95" customHeight="1" x14ac:dyDescent="0.2">
      <c r="B805" s="84"/>
      <c r="AA805" s="85"/>
      <c r="AB805" s="85"/>
      <c r="AC805" s="85"/>
      <c r="AD805" s="85"/>
      <c r="AE805" s="85"/>
      <c r="AF805" s="132"/>
      <c r="AG805" s="9"/>
      <c r="AN805" s="85"/>
      <c r="AO805" s="85"/>
      <c r="AP805" s="85"/>
      <c r="AQ805" s="85"/>
      <c r="AR805" s="85"/>
      <c r="AS805" s="85"/>
      <c r="AT805" s="85"/>
      <c r="AU805" s="85"/>
    </row>
    <row r="806" spans="2:47" s="77" customFormat="1" ht="12.95" customHeight="1" x14ac:dyDescent="0.2">
      <c r="B806" s="84"/>
      <c r="AA806" s="85"/>
      <c r="AB806" s="85"/>
      <c r="AC806" s="85"/>
      <c r="AD806" s="85"/>
      <c r="AE806" s="85"/>
      <c r="AF806" s="132"/>
      <c r="AG806" s="9"/>
      <c r="AN806" s="85"/>
      <c r="AO806" s="85"/>
      <c r="AP806" s="85"/>
      <c r="AQ806" s="85"/>
      <c r="AR806" s="85"/>
      <c r="AS806" s="85"/>
      <c r="AT806" s="85"/>
      <c r="AU806" s="85"/>
    </row>
    <row r="807" spans="2:47" s="77" customFormat="1" ht="12.95" customHeight="1" x14ac:dyDescent="0.2">
      <c r="B807" s="84"/>
      <c r="AA807" s="85"/>
      <c r="AB807" s="85"/>
      <c r="AC807" s="85"/>
      <c r="AD807" s="85"/>
      <c r="AE807" s="85"/>
      <c r="AF807" s="132"/>
      <c r="AG807" s="9"/>
      <c r="AN807" s="85"/>
      <c r="AO807" s="85"/>
      <c r="AP807" s="85"/>
      <c r="AQ807" s="85"/>
      <c r="AR807" s="85"/>
      <c r="AS807" s="85"/>
      <c r="AT807" s="85"/>
      <c r="AU807" s="85"/>
    </row>
    <row r="808" spans="2:47" s="77" customFormat="1" ht="12.95" customHeight="1" x14ac:dyDescent="0.2">
      <c r="B808" s="84"/>
      <c r="AA808" s="85"/>
      <c r="AB808" s="85"/>
      <c r="AC808" s="85"/>
      <c r="AD808" s="85"/>
      <c r="AE808" s="85"/>
      <c r="AF808" s="132"/>
      <c r="AG808" s="9"/>
      <c r="AN808" s="85"/>
      <c r="AO808" s="85"/>
      <c r="AP808" s="85"/>
      <c r="AQ808" s="85"/>
      <c r="AR808" s="85"/>
      <c r="AS808" s="85"/>
      <c r="AT808" s="85"/>
      <c r="AU808" s="85"/>
    </row>
    <row r="809" spans="2:47" s="77" customFormat="1" ht="12.95" customHeight="1" x14ac:dyDescent="0.2">
      <c r="B809" s="84"/>
      <c r="AA809" s="85"/>
      <c r="AB809" s="85"/>
      <c r="AC809" s="85"/>
      <c r="AD809" s="85"/>
      <c r="AE809" s="85"/>
      <c r="AF809" s="132"/>
      <c r="AG809" s="9"/>
      <c r="AN809" s="85"/>
      <c r="AO809" s="85"/>
      <c r="AP809" s="85"/>
      <c r="AQ809" s="85"/>
      <c r="AR809" s="85"/>
      <c r="AS809" s="85"/>
      <c r="AT809" s="85"/>
      <c r="AU809" s="85"/>
    </row>
    <row r="810" spans="2:47" s="77" customFormat="1" ht="12.95" customHeight="1" x14ac:dyDescent="0.2">
      <c r="B810" s="84"/>
      <c r="AA810" s="85"/>
      <c r="AB810" s="85"/>
      <c r="AC810" s="85"/>
      <c r="AD810" s="85"/>
      <c r="AE810" s="85"/>
      <c r="AF810" s="132"/>
      <c r="AG810" s="9"/>
      <c r="AN810" s="85"/>
      <c r="AO810" s="85"/>
      <c r="AP810" s="85"/>
      <c r="AQ810" s="85"/>
      <c r="AR810" s="85"/>
      <c r="AS810" s="85"/>
      <c r="AT810" s="85"/>
      <c r="AU810" s="85"/>
    </row>
    <row r="811" spans="2:47" s="77" customFormat="1" ht="12.95" customHeight="1" x14ac:dyDescent="0.2">
      <c r="B811" s="84"/>
      <c r="AA811" s="85"/>
      <c r="AB811" s="85"/>
      <c r="AC811" s="85"/>
      <c r="AD811" s="85"/>
      <c r="AE811" s="85"/>
      <c r="AF811" s="132"/>
      <c r="AG811" s="9"/>
      <c r="AN811" s="85"/>
      <c r="AO811" s="85"/>
      <c r="AP811" s="85"/>
      <c r="AQ811" s="85"/>
      <c r="AR811" s="85"/>
      <c r="AS811" s="85"/>
      <c r="AT811" s="85"/>
      <c r="AU811" s="85"/>
    </row>
    <row r="812" spans="2:47" s="77" customFormat="1" ht="12.95" customHeight="1" x14ac:dyDescent="0.2">
      <c r="B812" s="84"/>
      <c r="AA812" s="85"/>
      <c r="AB812" s="85"/>
      <c r="AC812" s="85"/>
      <c r="AD812" s="85"/>
      <c r="AE812" s="85"/>
      <c r="AF812" s="132"/>
      <c r="AG812" s="9"/>
      <c r="AN812" s="85"/>
      <c r="AO812" s="85"/>
      <c r="AP812" s="85"/>
      <c r="AQ812" s="85"/>
      <c r="AR812" s="85"/>
      <c r="AS812" s="85"/>
      <c r="AT812" s="85"/>
      <c r="AU812" s="85"/>
    </row>
    <row r="813" spans="2:47" s="77" customFormat="1" ht="12.95" customHeight="1" x14ac:dyDescent="0.2">
      <c r="B813" s="84"/>
      <c r="AA813" s="85"/>
      <c r="AB813" s="85"/>
      <c r="AC813" s="85"/>
      <c r="AD813" s="85"/>
      <c r="AE813" s="85"/>
      <c r="AF813" s="132"/>
      <c r="AG813" s="9"/>
      <c r="AN813" s="85"/>
      <c r="AO813" s="85"/>
      <c r="AP813" s="85"/>
      <c r="AQ813" s="85"/>
      <c r="AR813" s="85"/>
      <c r="AS813" s="85"/>
      <c r="AT813" s="85"/>
      <c r="AU813" s="85"/>
    </row>
    <row r="814" spans="2:47" s="77" customFormat="1" ht="12.95" customHeight="1" x14ac:dyDescent="0.2">
      <c r="B814" s="84"/>
      <c r="AA814" s="85"/>
      <c r="AB814" s="85"/>
      <c r="AC814" s="85"/>
      <c r="AD814" s="85"/>
      <c r="AE814" s="85"/>
      <c r="AF814" s="132"/>
      <c r="AG814" s="9"/>
      <c r="AN814" s="85"/>
      <c r="AO814" s="85"/>
      <c r="AP814" s="85"/>
      <c r="AQ814" s="85"/>
      <c r="AR814" s="85"/>
      <c r="AS814" s="85"/>
      <c r="AT814" s="85"/>
      <c r="AU814" s="85"/>
    </row>
    <row r="815" spans="2:47" s="77" customFormat="1" ht="12.95" customHeight="1" x14ac:dyDescent="0.2">
      <c r="B815" s="84"/>
      <c r="AA815" s="85"/>
      <c r="AB815" s="85"/>
      <c r="AC815" s="85"/>
      <c r="AD815" s="85"/>
      <c r="AE815" s="85"/>
      <c r="AF815" s="132"/>
      <c r="AG815" s="9"/>
      <c r="AN815" s="85"/>
      <c r="AO815" s="85"/>
      <c r="AP815" s="85"/>
      <c r="AQ815" s="85"/>
      <c r="AR815" s="85"/>
      <c r="AS815" s="85"/>
      <c r="AT815" s="85"/>
      <c r="AU815" s="85"/>
    </row>
    <row r="816" spans="2:47" s="77" customFormat="1" ht="12.95" customHeight="1" x14ac:dyDescent="0.2">
      <c r="B816" s="84"/>
      <c r="AA816" s="85"/>
      <c r="AB816" s="85"/>
      <c r="AC816" s="85"/>
      <c r="AD816" s="85"/>
      <c r="AE816" s="85"/>
      <c r="AF816" s="132"/>
      <c r="AG816" s="9"/>
      <c r="AN816" s="85"/>
      <c r="AO816" s="85"/>
      <c r="AP816" s="85"/>
      <c r="AQ816" s="85"/>
      <c r="AR816" s="85"/>
      <c r="AS816" s="85"/>
      <c r="AT816" s="85"/>
      <c r="AU816" s="85"/>
    </row>
    <row r="817" spans="2:47" s="77" customFormat="1" ht="12.95" customHeight="1" x14ac:dyDescent="0.2">
      <c r="B817" s="84"/>
      <c r="AA817" s="85"/>
      <c r="AB817" s="85"/>
      <c r="AC817" s="85"/>
      <c r="AD817" s="85"/>
      <c r="AE817" s="85"/>
      <c r="AF817" s="132"/>
      <c r="AG817" s="9"/>
      <c r="AN817" s="85"/>
      <c r="AO817" s="85"/>
      <c r="AP817" s="85"/>
      <c r="AQ817" s="85"/>
      <c r="AR817" s="85"/>
      <c r="AS817" s="85"/>
      <c r="AT817" s="85"/>
      <c r="AU817" s="85"/>
    </row>
    <row r="818" spans="2:47" s="77" customFormat="1" ht="12.95" customHeight="1" x14ac:dyDescent="0.2">
      <c r="B818" s="84"/>
      <c r="AA818" s="85"/>
      <c r="AB818" s="85"/>
      <c r="AC818" s="85"/>
      <c r="AD818" s="85"/>
      <c r="AE818" s="85"/>
      <c r="AF818" s="132"/>
      <c r="AG818" s="9"/>
      <c r="AN818" s="85"/>
      <c r="AO818" s="85"/>
      <c r="AP818" s="85"/>
      <c r="AQ818" s="85"/>
      <c r="AR818" s="85"/>
      <c r="AS818" s="85"/>
      <c r="AT818" s="85"/>
      <c r="AU818" s="85"/>
    </row>
    <row r="819" spans="2:47" s="77" customFormat="1" ht="12.95" customHeight="1" x14ac:dyDescent="0.2">
      <c r="B819" s="84"/>
      <c r="AA819" s="85"/>
      <c r="AB819" s="85"/>
      <c r="AC819" s="85"/>
      <c r="AD819" s="85"/>
      <c r="AE819" s="85"/>
      <c r="AF819" s="132"/>
      <c r="AG819" s="9"/>
      <c r="AN819" s="85"/>
      <c r="AO819" s="85"/>
      <c r="AP819" s="85"/>
      <c r="AQ819" s="85"/>
      <c r="AR819" s="85"/>
      <c r="AS819" s="85"/>
      <c r="AT819" s="85"/>
      <c r="AU819" s="85"/>
    </row>
    <row r="820" spans="2:47" s="77" customFormat="1" ht="12.95" customHeight="1" x14ac:dyDescent="0.2">
      <c r="B820" s="84"/>
      <c r="AA820" s="85"/>
      <c r="AB820" s="85"/>
      <c r="AC820" s="85"/>
      <c r="AD820" s="85"/>
      <c r="AE820" s="85"/>
      <c r="AF820" s="132"/>
      <c r="AG820" s="9"/>
      <c r="AN820" s="85"/>
      <c r="AO820" s="85"/>
      <c r="AP820" s="85"/>
      <c r="AQ820" s="85"/>
      <c r="AR820" s="85"/>
      <c r="AS820" s="85"/>
      <c r="AT820" s="85"/>
      <c r="AU820" s="85"/>
    </row>
    <row r="821" spans="2:47" s="77" customFormat="1" ht="12.95" customHeight="1" x14ac:dyDescent="0.2">
      <c r="B821" s="84"/>
      <c r="AA821" s="85"/>
      <c r="AB821" s="85"/>
      <c r="AC821" s="85"/>
      <c r="AD821" s="85"/>
      <c r="AE821" s="85"/>
      <c r="AF821" s="132"/>
      <c r="AG821" s="9"/>
      <c r="AN821" s="85"/>
      <c r="AO821" s="85"/>
      <c r="AP821" s="85"/>
      <c r="AQ821" s="85"/>
      <c r="AR821" s="85"/>
      <c r="AS821" s="85"/>
      <c r="AT821" s="85"/>
      <c r="AU821" s="85"/>
    </row>
    <row r="822" spans="2:47" s="77" customFormat="1" ht="12.95" customHeight="1" x14ac:dyDescent="0.2">
      <c r="B822" s="84"/>
      <c r="AA822" s="85"/>
      <c r="AB822" s="85"/>
      <c r="AC822" s="85"/>
      <c r="AD822" s="85"/>
      <c r="AE822" s="85"/>
      <c r="AF822" s="132"/>
      <c r="AG822" s="9"/>
      <c r="AN822" s="85"/>
      <c r="AO822" s="85"/>
      <c r="AP822" s="85"/>
      <c r="AQ822" s="85"/>
      <c r="AR822" s="85"/>
      <c r="AS822" s="85"/>
      <c r="AT822" s="85"/>
      <c r="AU822" s="85"/>
    </row>
    <row r="823" spans="2:47" s="77" customFormat="1" ht="12.95" customHeight="1" x14ac:dyDescent="0.2">
      <c r="B823" s="84"/>
      <c r="AA823" s="85"/>
      <c r="AB823" s="85"/>
      <c r="AC823" s="85"/>
      <c r="AD823" s="85"/>
      <c r="AE823" s="85"/>
      <c r="AF823" s="132"/>
      <c r="AG823" s="9"/>
      <c r="AN823" s="85"/>
      <c r="AO823" s="85"/>
      <c r="AP823" s="85"/>
      <c r="AQ823" s="85"/>
      <c r="AR823" s="85"/>
      <c r="AS823" s="85"/>
      <c r="AT823" s="85"/>
      <c r="AU823" s="85"/>
    </row>
    <row r="824" spans="2:47" s="77" customFormat="1" ht="12.95" customHeight="1" x14ac:dyDescent="0.2">
      <c r="B824" s="84"/>
      <c r="AA824" s="85"/>
      <c r="AB824" s="85"/>
      <c r="AC824" s="85"/>
      <c r="AD824" s="85"/>
      <c r="AE824" s="85"/>
      <c r="AF824" s="132"/>
      <c r="AG824" s="9"/>
      <c r="AN824" s="85"/>
      <c r="AO824" s="85"/>
      <c r="AP824" s="85"/>
      <c r="AQ824" s="85"/>
      <c r="AR824" s="85"/>
      <c r="AS824" s="85"/>
      <c r="AT824" s="85"/>
      <c r="AU824" s="85"/>
    </row>
    <row r="825" spans="2:47" s="77" customFormat="1" ht="12.95" customHeight="1" x14ac:dyDescent="0.2">
      <c r="B825" s="84"/>
      <c r="AA825" s="85"/>
      <c r="AB825" s="85"/>
      <c r="AC825" s="85"/>
      <c r="AD825" s="85"/>
      <c r="AE825" s="85"/>
      <c r="AF825" s="132"/>
      <c r="AG825" s="9"/>
      <c r="AN825" s="85"/>
      <c r="AO825" s="85"/>
      <c r="AP825" s="85"/>
      <c r="AQ825" s="85"/>
      <c r="AR825" s="85"/>
      <c r="AS825" s="85"/>
      <c r="AT825" s="85"/>
      <c r="AU825" s="85"/>
    </row>
    <row r="826" spans="2:47" s="77" customFormat="1" ht="12.95" customHeight="1" x14ac:dyDescent="0.2">
      <c r="B826" s="84"/>
      <c r="AA826" s="85"/>
      <c r="AB826" s="85"/>
      <c r="AC826" s="85"/>
      <c r="AD826" s="85"/>
      <c r="AE826" s="85"/>
      <c r="AF826" s="132"/>
      <c r="AG826" s="9"/>
      <c r="AN826" s="85"/>
      <c r="AO826" s="85"/>
      <c r="AP826" s="85"/>
      <c r="AQ826" s="85"/>
      <c r="AR826" s="85"/>
      <c r="AS826" s="85"/>
      <c r="AT826" s="85"/>
      <c r="AU826" s="85"/>
    </row>
    <row r="827" spans="2:47" s="77" customFormat="1" ht="12.95" customHeight="1" x14ac:dyDescent="0.2">
      <c r="B827" s="84"/>
      <c r="AA827" s="85"/>
      <c r="AB827" s="85"/>
      <c r="AC827" s="85"/>
      <c r="AD827" s="85"/>
      <c r="AE827" s="85"/>
      <c r="AF827" s="132"/>
      <c r="AG827" s="9"/>
      <c r="AN827" s="85"/>
      <c r="AO827" s="85"/>
      <c r="AP827" s="85"/>
      <c r="AQ827" s="85"/>
      <c r="AR827" s="85"/>
      <c r="AS827" s="85"/>
      <c r="AT827" s="85"/>
      <c r="AU827" s="85"/>
    </row>
    <row r="828" spans="2:47" s="77" customFormat="1" ht="12.95" customHeight="1" x14ac:dyDescent="0.2">
      <c r="B828" s="84"/>
      <c r="AA828" s="85"/>
      <c r="AB828" s="85"/>
      <c r="AC828" s="85"/>
      <c r="AD828" s="85"/>
      <c r="AE828" s="85"/>
      <c r="AF828" s="132"/>
      <c r="AG828" s="9"/>
      <c r="AN828" s="85"/>
      <c r="AO828" s="85"/>
      <c r="AP828" s="85"/>
      <c r="AQ828" s="85"/>
      <c r="AR828" s="85"/>
      <c r="AS828" s="85"/>
      <c r="AT828" s="85"/>
      <c r="AU828" s="85"/>
    </row>
    <row r="829" spans="2:47" s="77" customFormat="1" ht="12.95" customHeight="1" x14ac:dyDescent="0.2">
      <c r="B829" s="84"/>
      <c r="AA829" s="85"/>
      <c r="AB829" s="85"/>
      <c r="AC829" s="85"/>
      <c r="AD829" s="85"/>
      <c r="AE829" s="85"/>
      <c r="AF829" s="132"/>
      <c r="AG829" s="9"/>
      <c r="AN829" s="85"/>
      <c r="AO829" s="85"/>
      <c r="AP829" s="85"/>
      <c r="AQ829" s="85"/>
      <c r="AR829" s="85"/>
      <c r="AS829" s="85"/>
      <c r="AT829" s="85"/>
      <c r="AU829" s="85"/>
    </row>
    <row r="830" spans="2:47" s="77" customFormat="1" ht="12.95" customHeight="1" x14ac:dyDescent="0.2">
      <c r="B830" s="84"/>
      <c r="AA830" s="85"/>
      <c r="AB830" s="85"/>
      <c r="AC830" s="85"/>
      <c r="AD830" s="85"/>
      <c r="AE830" s="85"/>
      <c r="AF830" s="132"/>
      <c r="AG830" s="9"/>
      <c r="AN830" s="85"/>
      <c r="AO830" s="85"/>
      <c r="AP830" s="85"/>
      <c r="AQ830" s="85"/>
      <c r="AR830" s="85"/>
      <c r="AS830" s="85"/>
      <c r="AT830" s="85"/>
      <c r="AU830" s="85"/>
    </row>
    <row r="831" spans="2:47" s="77" customFormat="1" ht="12.95" customHeight="1" x14ac:dyDescent="0.2">
      <c r="B831" s="84"/>
      <c r="AA831" s="85"/>
      <c r="AB831" s="85"/>
      <c r="AC831" s="85"/>
      <c r="AD831" s="85"/>
      <c r="AE831" s="85"/>
      <c r="AF831" s="132"/>
      <c r="AG831" s="9"/>
      <c r="AN831" s="85"/>
      <c r="AO831" s="85"/>
      <c r="AP831" s="85"/>
      <c r="AQ831" s="85"/>
      <c r="AR831" s="85"/>
      <c r="AS831" s="85"/>
      <c r="AT831" s="85"/>
      <c r="AU831" s="85"/>
    </row>
    <row r="832" spans="2:47" s="77" customFormat="1" ht="12.95" customHeight="1" x14ac:dyDescent="0.2">
      <c r="B832" s="84"/>
      <c r="AA832" s="85"/>
      <c r="AB832" s="85"/>
      <c r="AC832" s="85"/>
      <c r="AD832" s="85"/>
      <c r="AE832" s="85"/>
      <c r="AF832" s="132"/>
      <c r="AG832" s="9"/>
      <c r="AN832" s="85"/>
      <c r="AO832" s="85"/>
      <c r="AP832" s="85"/>
      <c r="AQ832" s="85"/>
      <c r="AR832" s="85"/>
      <c r="AS832" s="85"/>
      <c r="AT832" s="85"/>
      <c r="AU832" s="85"/>
    </row>
    <row r="833" spans="2:47" s="77" customFormat="1" ht="12.95" customHeight="1" x14ac:dyDescent="0.2">
      <c r="B833" s="84"/>
      <c r="AA833" s="85"/>
      <c r="AB833" s="85"/>
      <c r="AC833" s="85"/>
      <c r="AD833" s="85"/>
      <c r="AE833" s="85"/>
      <c r="AF833" s="132"/>
      <c r="AG833" s="9"/>
      <c r="AN833" s="85"/>
      <c r="AO833" s="85"/>
      <c r="AP833" s="85"/>
      <c r="AQ833" s="85"/>
      <c r="AR833" s="85"/>
      <c r="AS833" s="85"/>
      <c r="AT833" s="85"/>
      <c r="AU833" s="85"/>
    </row>
    <row r="834" spans="2:47" s="77" customFormat="1" ht="12.95" customHeight="1" x14ac:dyDescent="0.2">
      <c r="B834" s="84"/>
      <c r="AA834" s="85"/>
      <c r="AB834" s="85"/>
      <c r="AC834" s="85"/>
      <c r="AD834" s="85"/>
      <c r="AE834" s="85"/>
      <c r="AF834" s="132"/>
      <c r="AG834" s="9"/>
      <c r="AN834" s="85"/>
      <c r="AO834" s="85"/>
      <c r="AP834" s="85"/>
      <c r="AQ834" s="85"/>
      <c r="AR834" s="85"/>
      <c r="AS834" s="85"/>
      <c r="AT834" s="85"/>
      <c r="AU834" s="85"/>
    </row>
    <row r="835" spans="2:47" s="77" customFormat="1" ht="12.95" customHeight="1" x14ac:dyDescent="0.2">
      <c r="B835" s="84"/>
      <c r="AA835" s="85"/>
      <c r="AB835" s="85"/>
      <c r="AC835" s="85"/>
      <c r="AD835" s="85"/>
      <c r="AE835" s="85"/>
      <c r="AF835" s="132"/>
      <c r="AG835" s="9"/>
      <c r="AN835" s="85"/>
      <c r="AO835" s="85"/>
      <c r="AP835" s="85"/>
      <c r="AQ835" s="85"/>
      <c r="AR835" s="85"/>
      <c r="AS835" s="85"/>
      <c r="AT835" s="85"/>
      <c r="AU835" s="85"/>
    </row>
    <row r="836" spans="2:47" s="77" customFormat="1" ht="12.95" customHeight="1" x14ac:dyDescent="0.2">
      <c r="B836" s="84"/>
      <c r="AA836" s="85"/>
      <c r="AB836" s="85"/>
      <c r="AC836" s="85"/>
      <c r="AD836" s="85"/>
      <c r="AE836" s="85"/>
      <c r="AF836" s="132"/>
      <c r="AG836" s="9"/>
      <c r="AN836" s="85"/>
      <c r="AO836" s="85"/>
      <c r="AP836" s="85"/>
      <c r="AQ836" s="85"/>
      <c r="AR836" s="85"/>
      <c r="AS836" s="85"/>
      <c r="AT836" s="85"/>
      <c r="AU836" s="85"/>
    </row>
    <row r="837" spans="2:47" s="77" customFormat="1" ht="12.95" customHeight="1" x14ac:dyDescent="0.2">
      <c r="B837" s="84"/>
      <c r="AA837" s="85"/>
      <c r="AB837" s="85"/>
      <c r="AC837" s="85"/>
      <c r="AD837" s="85"/>
      <c r="AE837" s="85"/>
      <c r="AF837" s="132"/>
      <c r="AG837" s="9"/>
      <c r="AN837" s="85"/>
      <c r="AO837" s="85"/>
      <c r="AP837" s="85"/>
      <c r="AQ837" s="85"/>
      <c r="AR837" s="85"/>
      <c r="AS837" s="85"/>
      <c r="AT837" s="85"/>
      <c r="AU837" s="85"/>
    </row>
    <row r="838" spans="2:47" s="77" customFormat="1" ht="12.95" customHeight="1" x14ac:dyDescent="0.2">
      <c r="B838" s="84"/>
      <c r="AA838" s="85"/>
      <c r="AB838" s="85"/>
      <c r="AC838" s="85"/>
      <c r="AD838" s="85"/>
      <c r="AE838" s="85"/>
      <c r="AF838" s="132"/>
      <c r="AG838" s="9"/>
      <c r="AN838" s="85"/>
      <c r="AO838" s="85"/>
      <c r="AP838" s="85"/>
      <c r="AQ838" s="85"/>
      <c r="AR838" s="85"/>
      <c r="AS838" s="85"/>
      <c r="AT838" s="85"/>
      <c r="AU838" s="85"/>
    </row>
    <row r="839" spans="2:47" s="77" customFormat="1" ht="12.95" customHeight="1" x14ac:dyDescent="0.2">
      <c r="B839" s="84"/>
      <c r="AA839" s="85"/>
      <c r="AB839" s="85"/>
      <c r="AC839" s="85"/>
      <c r="AD839" s="85"/>
      <c r="AE839" s="85"/>
      <c r="AF839" s="132"/>
      <c r="AG839" s="9"/>
      <c r="AN839" s="85"/>
      <c r="AO839" s="85"/>
      <c r="AP839" s="85"/>
      <c r="AQ839" s="85"/>
      <c r="AR839" s="85"/>
      <c r="AS839" s="85"/>
      <c r="AT839" s="85"/>
      <c r="AU839" s="85"/>
    </row>
    <row r="840" spans="2:47" s="77" customFormat="1" ht="12.95" customHeight="1" x14ac:dyDescent="0.2">
      <c r="B840" s="84"/>
      <c r="AA840" s="85"/>
      <c r="AB840" s="85"/>
      <c r="AC840" s="85"/>
      <c r="AD840" s="85"/>
      <c r="AE840" s="85"/>
      <c r="AF840" s="132"/>
      <c r="AG840" s="9"/>
      <c r="AN840" s="85"/>
      <c r="AO840" s="85"/>
      <c r="AP840" s="85"/>
      <c r="AQ840" s="85"/>
      <c r="AR840" s="85"/>
      <c r="AS840" s="85"/>
      <c r="AT840" s="85"/>
      <c r="AU840" s="85"/>
    </row>
    <row r="841" spans="2:47" s="77" customFormat="1" ht="12.95" customHeight="1" x14ac:dyDescent="0.2">
      <c r="B841" s="84"/>
      <c r="AA841" s="85"/>
      <c r="AB841" s="85"/>
      <c r="AC841" s="85"/>
      <c r="AD841" s="85"/>
      <c r="AE841" s="85"/>
      <c r="AF841" s="132"/>
      <c r="AG841" s="9"/>
      <c r="AN841" s="85"/>
      <c r="AO841" s="85"/>
      <c r="AP841" s="85"/>
      <c r="AQ841" s="85"/>
      <c r="AR841" s="85"/>
      <c r="AS841" s="85"/>
      <c r="AT841" s="85"/>
      <c r="AU841" s="85"/>
    </row>
    <row r="842" spans="2:47" s="77" customFormat="1" ht="12.95" customHeight="1" x14ac:dyDescent="0.2">
      <c r="B842" s="84"/>
      <c r="AA842" s="85"/>
      <c r="AB842" s="85"/>
      <c r="AC842" s="85"/>
      <c r="AD842" s="85"/>
      <c r="AE842" s="85"/>
      <c r="AF842" s="132"/>
      <c r="AG842" s="9"/>
      <c r="AN842" s="85"/>
      <c r="AO842" s="85"/>
      <c r="AP842" s="85"/>
      <c r="AQ842" s="85"/>
      <c r="AR842" s="85"/>
      <c r="AS842" s="85"/>
      <c r="AT842" s="85"/>
      <c r="AU842" s="85"/>
    </row>
    <row r="843" spans="2:47" s="77" customFormat="1" ht="12.95" customHeight="1" x14ac:dyDescent="0.2">
      <c r="B843" s="84"/>
      <c r="AA843" s="85"/>
      <c r="AB843" s="85"/>
      <c r="AC843" s="85"/>
      <c r="AD843" s="85"/>
      <c r="AE843" s="85"/>
      <c r="AF843" s="132"/>
      <c r="AG843" s="9"/>
      <c r="AN843" s="85"/>
      <c r="AO843" s="85"/>
      <c r="AP843" s="85"/>
      <c r="AQ843" s="85"/>
      <c r="AR843" s="85"/>
      <c r="AS843" s="85"/>
      <c r="AT843" s="85"/>
      <c r="AU843" s="85"/>
    </row>
    <row r="844" spans="2:47" s="77" customFormat="1" ht="12.95" customHeight="1" x14ac:dyDescent="0.2">
      <c r="B844" s="84"/>
      <c r="AA844" s="85"/>
      <c r="AB844" s="85"/>
      <c r="AC844" s="85"/>
      <c r="AD844" s="85"/>
      <c r="AE844" s="85"/>
      <c r="AF844" s="132"/>
      <c r="AG844" s="9"/>
      <c r="AN844" s="85"/>
      <c r="AO844" s="85"/>
      <c r="AP844" s="85"/>
      <c r="AQ844" s="85"/>
      <c r="AR844" s="85"/>
      <c r="AS844" s="85"/>
      <c r="AT844" s="85"/>
      <c r="AU844" s="85"/>
    </row>
    <row r="845" spans="2:47" s="77" customFormat="1" ht="12.95" customHeight="1" x14ac:dyDescent="0.2">
      <c r="B845" s="84"/>
      <c r="AA845" s="85"/>
      <c r="AB845" s="85"/>
      <c r="AC845" s="85"/>
      <c r="AD845" s="85"/>
      <c r="AE845" s="85"/>
      <c r="AF845" s="132"/>
      <c r="AG845" s="9"/>
      <c r="AN845" s="85"/>
      <c r="AO845" s="85"/>
      <c r="AP845" s="85"/>
      <c r="AQ845" s="85"/>
      <c r="AR845" s="85"/>
      <c r="AS845" s="85"/>
      <c r="AT845" s="85"/>
      <c r="AU845" s="85"/>
    </row>
    <row r="846" spans="2:47" s="77" customFormat="1" ht="12.95" customHeight="1" x14ac:dyDescent="0.2">
      <c r="B846" s="84"/>
      <c r="AA846" s="85"/>
      <c r="AB846" s="85"/>
      <c r="AC846" s="85"/>
      <c r="AD846" s="85"/>
      <c r="AE846" s="85"/>
      <c r="AF846" s="132"/>
      <c r="AG846" s="9"/>
      <c r="AN846" s="85"/>
      <c r="AO846" s="85"/>
      <c r="AP846" s="85"/>
      <c r="AQ846" s="85"/>
      <c r="AR846" s="85"/>
      <c r="AS846" s="85"/>
      <c r="AT846" s="85"/>
      <c r="AU846" s="85"/>
    </row>
    <row r="847" spans="2:47" s="77" customFormat="1" ht="12.95" customHeight="1" x14ac:dyDescent="0.2">
      <c r="B847" s="84"/>
      <c r="AA847" s="85"/>
      <c r="AB847" s="85"/>
      <c r="AC847" s="85"/>
      <c r="AD847" s="85"/>
      <c r="AE847" s="85"/>
      <c r="AF847" s="132"/>
      <c r="AG847" s="9"/>
      <c r="AN847" s="85"/>
      <c r="AO847" s="85"/>
      <c r="AP847" s="85"/>
      <c r="AQ847" s="85"/>
      <c r="AR847" s="85"/>
      <c r="AS847" s="85"/>
      <c r="AT847" s="85"/>
      <c r="AU847" s="85"/>
    </row>
    <row r="848" spans="2:47" s="77" customFormat="1" ht="12.95" customHeight="1" x14ac:dyDescent="0.2">
      <c r="B848" s="84"/>
      <c r="AA848" s="85"/>
      <c r="AB848" s="85"/>
      <c r="AC848" s="85"/>
      <c r="AD848" s="85"/>
      <c r="AE848" s="85"/>
      <c r="AF848" s="132"/>
      <c r="AG848" s="9"/>
      <c r="AN848" s="85"/>
      <c r="AO848" s="85"/>
      <c r="AP848" s="85"/>
      <c r="AQ848" s="85"/>
      <c r="AR848" s="85"/>
      <c r="AS848" s="85"/>
      <c r="AT848" s="85"/>
      <c r="AU848" s="85"/>
    </row>
    <row r="849" spans="2:47" s="77" customFormat="1" ht="12.95" customHeight="1" x14ac:dyDescent="0.2">
      <c r="B849" s="84"/>
      <c r="AA849" s="85"/>
      <c r="AB849" s="85"/>
      <c r="AC849" s="85"/>
      <c r="AD849" s="85"/>
      <c r="AE849" s="85"/>
      <c r="AF849" s="132"/>
      <c r="AG849" s="9"/>
      <c r="AN849" s="85"/>
      <c r="AO849" s="85"/>
      <c r="AP849" s="85"/>
      <c r="AQ849" s="85"/>
      <c r="AR849" s="85"/>
      <c r="AS849" s="85"/>
      <c r="AT849" s="85"/>
      <c r="AU849" s="85"/>
    </row>
    <row r="850" spans="2:47" s="77" customFormat="1" ht="12.95" customHeight="1" x14ac:dyDescent="0.2">
      <c r="B850" s="84"/>
      <c r="AA850" s="85"/>
      <c r="AB850" s="85"/>
      <c r="AC850" s="85"/>
      <c r="AD850" s="85"/>
      <c r="AE850" s="85"/>
      <c r="AF850" s="132"/>
      <c r="AG850" s="9"/>
      <c r="AN850" s="85"/>
      <c r="AO850" s="85"/>
      <c r="AP850" s="85"/>
      <c r="AQ850" s="85"/>
      <c r="AR850" s="85"/>
      <c r="AS850" s="85"/>
      <c r="AT850" s="85"/>
      <c r="AU850" s="85"/>
    </row>
    <row r="851" spans="2:47" s="77" customFormat="1" ht="12.95" customHeight="1" x14ac:dyDescent="0.2">
      <c r="B851" s="84"/>
      <c r="AA851" s="85"/>
      <c r="AB851" s="85"/>
      <c r="AC851" s="85"/>
      <c r="AD851" s="85"/>
      <c r="AE851" s="85"/>
      <c r="AF851" s="132"/>
      <c r="AG851" s="9"/>
      <c r="AN851" s="85"/>
      <c r="AO851" s="85"/>
      <c r="AP851" s="85"/>
      <c r="AQ851" s="85"/>
      <c r="AR851" s="85"/>
      <c r="AS851" s="85"/>
      <c r="AT851" s="85"/>
      <c r="AU851" s="85"/>
    </row>
    <row r="852" spans="2:47" s="77" customFormat="1" ht="12.95" customHeight="1" x14ac:dyDescent="0.2">
      <c r="B852" s="84"/>
      <c r="AA852" s="85"/>
      <c r="AB852" s="85"/>
      <c r="AC852" s="85"/>
      <c r="AD852" s="85"/>
      <c r="AE852" s="85"/>
      <c r="AF852" s="132"/>
      <c r="AG852" s="9"/>
      <c r="AN852" s="85"/>
      <c r="AO852" s="85"/>
      <c r="AP852" s="85"/>
      <c r="AQ852" s="85"/>
      <c r="AR852" s="85"/>
      <c r="AS852" s="85"/>
      <c r="AT852" s="85"/>
      <c r="AU852" s="85"/>
    </row>
    <row r="853" spans="2:47" s="77" customFormat="1" ht="12.95" customHeight="1" x14ac:dyDescent="0.2">
      <c r="B853" s="84"/>
      <c r="AA853" s="85"/>
      <c r="AB853" s="85"/>
      <c r="AC853" s="85"/>
      <c r="AD853" s="85"/>
      <c r="AE853" s="85"/>
      <c r="AF853" s="132"/>
      <c r="AG853" s="9"/>
      <c r="AN853" s="85"/>
      <c r="AO853" s="85"/>
      <c r="AP853" s="85"/>
      <c r="AQ853" s="85"/>
      <c r="AR853" s="85"/>
      <c r="AS853" s="85"/>
      <c r="AT853" s="85"/>
      <c r="AU853" s="85"/>
    </row>
    <row r="854" spans="2:47" s="77" customFormat="1" ht="12.95" customHeight="1" x14ac:dyDescent="0.2">
      <c r="B854" s="84"/>
      <c r="AA854" s="85"/>
      <c r="AB854" s="85"/>
      <c r="AC854" s="85"/>
      <c r="AD854" s="85"/>
      <c r="AE854" s="85"/>
      <c r="AF854" s="132"/>
      <c r="AG854" s="9"/>
      <c r="AN854" s="85"/>
      <c r="AO854" s="85"/>
      <c r="AP854" s="85"/>
      <c r="AQ854" s="85"/>
      <c r="AR854" s="85"/>
      <c r="AS854" s="85"/>
      <c r="AT854" s="85"/>
      <c r="AU854" s="85"/>
    </row>
    <row r="855" spans="2:47" s="77" customFormat="1" ht="12.95" customHeight="1" x14ac:dyDescent="0.2">
      <c r="B855" s="84"/>
      <c r="AA855" s="85"/>
      <c r="AB855" s="85"/>
      <c r="AC855" s="85"/>
      <c r="AD855" s="85"/>
      <c r="AE855" s="85"/>
      <c r="AF855" s="132"/>
      <c r="AG855" s="9"/>
      <c r="AN855" s="85"/>
      <c r="AO855" s="85"/>
      <c r="AP855" s="85"/>
      <c r="AQ855" s="85"/>
      <c r="AR855" s="85"/>
      <c r="AS855" s="85"/>
      <c r="AT855" s="85"/>
      <c r="AU855" s="85"/>
    </row>
    <row r="856" spans="2:47" s="77" customFormat="1" ht="12.95" customHeight="1" x14ac:dyDescent="0.2">
      <c r="B856" s="84"/>
      <c r="AA856" s="85"/>
      <c r="AB856" s="85"/>
      <c r="AC856" s="85"/>
      <c r="AD856" s="85"/>
      <c r="AE856" s="85"/>
      <c r="AF856" s="132"/>
      <c r="AG856" s="9"/>
      <c r="AN856" s="85"/>
      <c r="AO856" s="85"/>
      <c r="AP856" s="85"/>
      <c r="AQ856" s="85"/>
      <c r="AR856" s="85"/>
      <c r="AS856" s="85"/>
      <c r="AT856" s="85"/>
      <c r="AU856" s="85"/>
    </row>
    <row r="857" spans="2:47" s="77" customFormat="1" ht="12.95" customHeight="1" x14ac:dyDescent="0.2">
      <c r="B857" s="84"/>
      <c r="AA857" s="85"/>
      <c r="AB857" s="85"/>
      <c r="AC857" s="85"/>
      <c r="AD857" s="85"/>
      <c r="AE857" s="85"/>
      <c r="AF857" s="132"/>
      <c r="AG857" s="9"/>
      <c r="AN857" s="85"/>
      <c r="AO857" s="85"/>
      <c r="AP857" s="85"/>
      <c r="AQ857" s="85"/>
      <c r="AR857" s="85"/>
      <c r="AS857" s="85"/>
      <c r="AT857" s="85"/>
      <c r="AU857" s="85"/>
    </row>
    <row r="858" spans="2:47" s="77" customFormat="1" ht="12.95" customHeight="1" x14ac:dyDescent="0.2">
      <c r="B858" s="84"/>
      <c r="AA858" s="85"/>
      <c r="AB858" s="85"/>
      <c r="AC858" s="85"/>
      <c r="AD858" s="85"/>
      <c r="AE858" s="85"/>
      <c r="AF858" s="132"/>
      <c r="AG858" s="9"/>
      <c r="AN858" s="85"/>
      <c r="AO858" s="85"/>
      <c r="AP858" s="85"/>
      <c r="AQ858" s="85"/>
      <c r="AR858" s="85"/>
      <c r="AS858" s="85"/>
      <c r="AT858" s="85"/>
      <c r="AU858" s="85"/>
    </row>
    <row r="859" spans="2:47" s="77" customFormat="1" ht="12.95" customHeight="1" x14ac:dyDescent="0.2">
      <c r="B859" s="84"/>
      <c r="AA859" s="85"/>
      <c r="AB859" s="85"/>
      <c r="AC859" s="85"/>
      <c r="AD859" s="85"/>
      <c r="AE859" s="85"/>
      <c r="AF859" s="132"/>
      <c r="AG859" s="9"/>
      <c r="AN859" s="85"/>
      <c r="AO859" s="85"/>
      <c r="AP859" s="85"/>
      <c r="AQ859" s="85"/>
      <c r="AR859" s="85"/>
      <c r="AS859" s="85"/>
      <c r="AT859" s="85"/>
      <c r="AU859" s="85"/>
    </row>
    <row r="860" spans="2:47" s="77" customFormat="1" ht="12.95" customHeight="1" x14ac:dyDescent="0.2">
      <c r="B860" s="84"/>
      <c r="AA860" s="85"/>
      <c r="AB860" s="85"/>
      <c r="AC860" s="85"/>
      <c r="AD860" s="85"/>
      <c r="AE860" s="85"/>
      <c r="AF860" s="132"/>
      <c r="AG860" s="9"/>
      <c r="AN860" s="85"/>
      <c r="AO860" s="85"/>
      <c r="AP860" s="85"/>
      <c r="AQ860" s="85"/>
      <c r="AR860" s="85"/>
      <c r="AS860" s="85"/>
      <c r="AT860" s="85"/>
      <c r="AU860" s="85"/>
    </row>
    <row r="861" spans="2:47" s="77" customFormat="1" ht="12.95" customHeight="1" x14ac:dyDescent="0.2">
      <c r="B861" s="84"/>
      <c r="AA861" s="85"/>
      <c r="AB861" s="85"/>
      <c r="AC861" s="85"/>
      <c r="AD861" s="85"/>
      <c r="AE861" s="85"/>
      <c r="AF861" s="132"/>
      <c r="AG861" s="9"/>
      <c r="AN861" s="85"/>
      <c r="AO861" s="85"/>
      <c r="AP861" s="85"/>
      <c r="AQ861" s="85"/>
      <c r="AR861" s="85"/>
      <c r="AS861" s="85"/>
      <c r="AT861" s="85"/>
      <c r="AU861" s="85"/>
    </row>
    <row r="862" spans="2:47" s="77" customFormat="1" ht="12.95" customHeight="1" x14ac:dyDescent="0.2">
      <c r="B862" s="84"/>
      <c r="AA862" s="85"/>
      <c r="AB862" s="85"/>
      <c r="AC862" s="85"/>
      <c r="AD862" s="85"/>
      <c r="AE862" s="85"/>
      <c r="AF862" s="132"/>
      <c r="AG862" s="9"/>
      <c r="AN862" s="85"/>
      <c r="AO862" s="85"/>
      <c r="AP862" s="85"/>
      <c r="AQ862" s="85"/>
      <c r="AR862" s="85"/>
      <c r="AS862" s="85"/>
      <c r="AT862" s="85"/>
      <c r="AU862" s="85"/>
    </row>
    <row r="863" spans="2:47" s="77" customFormat="1" ht="12.95" customHeight="1" x14ac:dyDescent="0.2">
      <c r="B863" s="84"/>
      <c r="AA863" s="85"/>
      <c r="AB863" s="85"/>
      <c r="AC863" s="85"/>
      <c r="AD863" s="85"/>
      <c r="AE863" s="85"/>
      <c r="AF863" s="132"/>
      <c r="AG863" s="9"/>
      <c r="AN863" s="85"/>
      <c r="AO863" s="85"/>
      <c r="AP863" s="85"/>
      <c r="AQ863" s="85"/>
      <c r="AR863" s="85"/>
      <c r="AS863" s="85"/>
      <c r="AT863" s="85"/>
      <c r="AU863" s="85"/>
    </row>
    <row r="864" spans="2:47" s="77" customFormat="1" ht="12.95" customHeight="1" x14ac:dyDescent="0.2">
      <c r="B864" s="84"/>
      <c r="AA864" s="85"/>
      <c r="AB864" s="85"/>
      <c r="AC864" s="85"/>
      <c r="AD864" s="85"/>
      <c r="AE864" s="85"/>
      <c r="AF864" s="132"/>
      <c r="AG864" s="9"/>
      <c r="AN864" s="85"/>
      <c r="AO864" s="85"/>
      <c r="AP864" s="85"/>
      <c r="AQ864" s="85"/>
      <c r="AR864" s="85"/>
      <c r="AS864" s="85"/>
      <c r="AT864" s="85"/>
      <c r="AU864" s="85"/>
    </row>
    <row r="865" spans="2:47" s="77" customFormat="1" ht="12.95" customHeight="1" x14ac:dyDescent="0.2">
      <c r="B865" s="84"/>
      <c r="AA865" s="85"/>
      <c r="AB865" s="85"/>
      <c r="AC865" s="85"/>
      <c r="AD865" s="85"/>
      <c r="AE865" s="85"/>
      <c r="AF865" s="132"/>
      <c r="AG865" s="9"/>
      <c r="AN865" s="85"/>
      <c r="AO865" s="85"/>
      <c r="AP865" s="85"/>
      <c r="AQ865" s="85"/>
      <c r="AR865" s="85"/>
      <c r="AS865" s="85"/>
      <c r="AT865" s="85"/>
      <c r="AU865" s="85"/>
    </row>
    <row r="866" spans="2:47" s="77" customFormat="1" ht="12.95" customHeight="1" x14ac:dyDescent="0.2">
      <c r="B866" s="84"/>
      <c r="AA866" s="85"/>
      <c r="AB866" s="85"/>
      <c r="AC866" s="85"/>
      <c r="AD866" s="85"/>
      <c r="AE866" s="85"/>
      <c r="AF866" s="132"/>
      <c r="AG866" s="9"/>
      <c r="AN866" s="85"/>
      <c r="AO866" s="85"/>
      <c r="AP866" s="85"/>
      <c r="AQ866" s="85"/>
      <c r="AR866" s="85"/>
      <c r="AS866" s="85"/>
      <c r="AT866" s="85"/>
      <c r="AU866" s="85"/>
    </row>
    <row r="867" spans="2:47" s="77" customFormat="1" ht="12.95" customHeight="1" x14ac:dyDescent="0.2">
      <c r="B867" s="84"/>
      <c r="AA867" s="85"/>
      <c r="AB867" s="85"/>
      <c r="AC867" s="85"/>
      <c r="AD867" s="85"/>
      <c r="AE867" s="85"/>
      <c r="AF867" s="132"/>
      <c r="AG867" s="9"/>
      <c r="AN867" s="85"/>
      <c r="AO867" s="85"/>
      <c r="AP867" s="85"/>
      <c r="AQ867" s="85"/>
      <c r="AR867" s="85"/>
      <c r="AS867" s="85"/>
      <c r="AT867" s="85"/>
      <c r="AU867" s="85"/>
    </row>
    <row r="868" spans="2:47" s="77" customFormat="1" ht="12.95" customHeight="1" x14ac:dyDescent="0.2">
      <c r="B868" s="84"/>
      <c r="AA868" s="85"/>
      <c r="AB868" s="85"/>
      <c r="AC868" s="85"/>
      <c r="AD868" s="85"/>
      <c r="AE868" s="85"/>
      <c r="AF868" s="132"/>
      <c r="AG868" s="9"/>
      <c r="AN868" s="85"/>
      <c r="AO868" s="85"/>
      <c r="AP868" s="85"/>
      <c r="AQ868" s="85"/>
      <c r="AR868" s="85"/>
      <c r="AS868" s="85"/>
      <c r="AT868" s="85"/>
      <c r="AU868" s="85"/>
    </row>
    <row r="869" spans="2:47" s="77" customFormat="1" ht="12.95" customHeight="1" x14ac:dyDescent="0.2">
      <c r="B869" s="84"/>
      <c r="AA869" s="85"/>
      <c r="AB869" s="85"/>
      <c r="AC869" s="85"/>
      <c r="AD869" s="85"/>
      <c r="AE869" s="85"/>
      <c r="AF869" s="132"/>
      <c r="AG869" s="9"/>
      <c r="AN869" s="85"/>
      <c r="AO869" s="85"/>
      <c r="AP869" s="85"/>
      <c r="AQ869" s="85"/>
      <c r="AR869" s="85"/>
      <c r="AS869" s="85"/>
      <c r="AT869" s="85"/>
      <c r="AU869" s="85"/>
    </row>
    <row r="870" spans="2:47" s="77" customFormat="1" ht="12.95" customHeight="1" x14ac:dyDescent="0.2">
      <c r="B870" s="84"/>
      <c r="AA870" s="85"/>
      <c r="AB870" s="85"/>
      <c r="AC870" s="85"/>
      <c r="AD870" s="85"/>
      <c r="AE870" s="85"/>
      <c r="AF870" s="132"/>
      <c r="AG870" s="9"/>
      <c r="AN870" s="85"/>
      <c r="AO870" s="85"/>
      <c r="AP870" s="85"/>
      <c r="AQ870" s="85"/>
      <c r="AR870" s="85"/>
      <c r="AS870" s="85"/>
      <c r="AT870" s="85"/>
      <c r="AU870" s="85"/>
    </row>
    <row r="871" spans="2:47" s="77" customFormat="1" ht="12.95" customHeight="1" x14ac:dyDescent="0.2">
      <c r="B871" s="84"/>
      <c r="AA871" s="85"/>
      <c r="AB871" s="85"/>
      <c r="AC871" s="85"/>
      <c r="AD871" s="85"/>
      <c r="AE871" s="85"/>
      <c r="AF871" s="132"/>
      <c r="AG871" s="9"/>
      <c r="AN871" s="85"/>
      <c r="AO871" s="85"/>
      <c r="AP871" s="85"/>
      <c r="AQ871" s="85"/>
      <c r="AR871" s="85"/>
      <c r="AS871" s="85"/>
      <c r="AT871" s="85"/>
      <c r="AU871" s="85"/>
    </row>
    <row r="872" spans="2:47" s="77" customFormat="1" ht="12.95" customHeight="1" x14ac:dyDescent="0.2">
      <c r="B872" s="84"/>
      <c r="AA872" s="85"/>
      <c r="AB872" s="85"/>
      <c r="AC872" s="85"/>
      <c r="AD872" s="85"/>
      <c r="AE872" s="85"/>
      <c r="AF872" s="132"/>
      <c r="AG872" s="9"/>
      <c r="AN872" s="85"/>
      <c r="AO872" s="85"/>
      <c r="AP872" s="85"/>
      <c r="AQ872" s="85"/>
      <c r="AR872" s="85"/>
      <c r="AS872" s="85"/>
      <c r="AT872" s="85"/>
      <c r="AU872" s="85"/>
    </row>
    <row r="873" spans="2:47" s="77" customFormat="1" ht="12.95" customHeight="1" x14ac:dyDescent="0.2">
      <c r="B873" s="84"/>
      <c r="AA873" s="85"/>
      <c r="AB873" s="85"/>
      <c r="AC873" s="85"/>
      <c r="AD873" s="85"/>
      <c r="AE873" s="85"/>
      <c r="AF873" s="132"/>
      <c r="AG873" s="9"/>
      <c r="AN873" s="85"/>
      <c r="AO873" s="85"/>
      <c r="AP873" s="85"/>
      <c r="AQ873" s="85"/>
      <c r="AR873" s="85"/>
      <c r="AS873" s="85"/>
      <c r="AT873" s="85"/>
      <c r="AU873" s="85"/>
    </row>
    <row r="874" spans="2:47" s="77" customFormat="1" ht="12.95" customHeight="1" x14ac:dyDescent="0.2">
      <c r="B874" s="84"/>
      <c r="AA874" s="85"/>
      <c r="AB874" s="85"/>
      <c r="AC874" s="85"/>
      <c r="AD874" s="85"/>
      <c r="AE874" s="85"/>
      <c r="AF874" s="132"/>
      <c r="AG874" s="9"/>
      <c r="AN874" s="85"/>
      <c r="AO874" s="85"/>
      <c r="AP874" s="85"/>
      <c r="AQ874" s="85"/>
      <c r="AR874" s="85"/>
      <c r="AS874" s="85"/>
      <c r="AT874" s="85"/>
      <c r="AU874" s="85"/>
    </row>
    <row r="875" spans="2:47" s="77" customFormat="1" ht="12.95" customHeight="1" x14ac:dyDescent="0.2">
      <c r="B875" s="84"/>
      <c r="AA875" s="85"/>
      <c r="AB875" s="85"/>
      <c r="AC875" s="85"/>
      <c r="AD875" s="85"/>
      <c r="AE875" s="85"/>
      <c r="AF875" s="132"/>
      <c r="AG875" s="9"/>
      <c r="AN875" s="85"/>
      <c r="AO875" s="85"/>
      <c r="AP875" s="85"/>
      <c r="AQ875" s="85"/>
      <c r="AR875" s="85"/>
      <c r="AS875" s="85"/>
      <c r="AT875" s="85"/>
      <c r="AU875" s="85"/>
    </row>
    <row r="876" spans="2:47" s="77" customFormat="1" ht="12.95" customHeight="1" x14ac:dyDescent="0.2">
      <c r="B876" s="84"/>
      <c r="AA876" s="85"/>
      <c r="AB876" s="85"/>
      <c r="AC876" s="85"/>
      <c r="AD876" s="85"/>
      <c r="AE876" s="85"/>
      <c r="AF876" s="132"/>
      <c r="AG876" s="9"/>
      <c r="AN876" s="85"/>
      <c r="AO876" s="85"/>
      <c r="AP876" s="85"/>
      <c r="AQ876" s="85"/>
      <c r="AR876" s="85"/>
      <c r="AS876" s="85"/>
      <c r="AT876" s="85"/>
      <c r="AU876" s="85"/>
    </row>
    <row r="877" spans="2:47" s="77" customFormat="1" ht="12.95" customHeight="1" x14ac:dyDescent="0.2">
      <c r="B877" s="84"/>
      <c r="AA877" s="85"/>
      <c r="AB877" s="85"/>
      <c r="AC877" s="85"/>
      <c r="AD877" s="85"/>
      <c r="AE877" s="85"/>
      <c r="AF877" s="132"/>
      <c r="AG877" s="9"/>
      <c r="AN877" s="85"/>
      <c r="AO877" s="85"/>
      <c r="AP877" s="85"/>
      <c r="AQ877" s="85"/>
      <c r="AR877" s="85"/>
      <c r="AS877" s="85"/>
      <c r="AT877" s="85"/>
      <c r="AU877" s="85"/>
    </row>
    <row r="878" spans="2:47" s="77" customFormat="1" ht="12.95" customHeight="1" x14ac:dyDescent="0.2">
      <c r="B878" s="84"/>
      <c r="AA878" s="85"/>
      <c r="AB878" s="85"/>
      <c r="AC878" s="85"/>
      <c r="AD878" s="85"/>
      <c r="AE878" s="85"/>
      <c r="AF878" s="132"/>
      <c r="AG878" s="9"/>
      <c r="AN878" s="85"/>
      <c r="AO878" s="85"/>
      <c r="AP878" s="85"/>
      <c r="AQ878" s="85"/>
      <c r="AR878" s="85"/>
      <c r="AS878" s="85"/>
      <c r="AT878" s="85"/>
      <c r="AU878" s="85"/>
    </row>
    <row r="879" spans="2:47" s="77" customFormat="1" ht="12.95" customHeight="1" x14ac:dyDescent="0.2">
      <c r="B879" s="84"/>
      <c r="AA879" s="85"/>
      <c r="AB879" s="85"/>
      <c r="AC879" s="85"/>
      <c r="AD879" s="85"/>
      <c r="AE879" s="85"/>
      <c r="AF879" s="132"/>
      <c r="AG879" s="9"/>
      <c r="AN879" s="85"/>
      <c r="AO879" s="85"/>
      <c r="AP879" s="85"/>
      <c r="AQ879" s="85"/>
      <c r="AR879" s="85"/>
      <c r="AS879" s="85"/>
      <c r="AT879" s="85"/>
      <c r="AU879" s="85"/>
    </row>
    <row r="880" spans="2:47" s="77" customFormat="1" ht="12.95" customHeight="1" x14ac:dyDescent="0.2">
      <c r="B880" s="84"/>
      <c r="AA880" s="85"/>
      <c r="AB880" s="85"/>
      <c r="AC880" s="85"/>
      <c r="AD880" s="85"/>
      <c r="AE880" s="85"/>
      <c r="AF880" s="132"/>
      <c r="AG880" s="9"/>
      <c r="AN880" s="85"/>
      <c r="AO880" s="85"/>
      <c r="AP880" s="85"/>
      <c r="AQ880" s="85"/>
      <c r="AR880" s="85"/>
      <c r="AS880" s="85"/>
      <c r="AT880" s="85"/>
      <c r="AU880" s="85"/>
    </row>
    <row r="881" spans="2:47" s="77" customFormat="1" ht="12.95" customHeight="1" x14ac:dyDescent="0.2">
      <c r="B881" s="84"/>
      <c r="AA881" s="85"/>
      <c r="AB881" s="85"/>
      <c r="AC881" s="85"/>
      <c r="AD881" s="85"/>
      <c r="AE881" s="85"/>
      <c r="AF881" s="132"/>
      <c r="AG881" s="9"/>
      <c r="AN881" s="85"/>
      <c r="AO881" s="85"/>
      <c r="AP881" s="85"/>
      <c r="AQ881" s="85"/>
      <c r="AR881" s="85"/>
      <c r="AS881" s="85"/>
      <c r="AT881" s="85"/>
      <c r="AU881" s="85"/>
    </row>
    <row r="882" spans="2:47" s="77" customFormat="1" ht="12.95" customHeight="1" x14ac:dyDescent="0.2">
      <c r="B882" s="84"/>
      <c r="AA882" s="85"/>
      <c r="AB882" s="85"/>
      <c r="AC882" s="85"/>
      <c r="AD882" s="85"/>
      <c r="AE882" s="85"/>
      <c r="AF882" s="132"/>
      <c r="AG882" s="9"/>
      <c r="AN882" s="85"/>
      <c r="AO882" s="85"/>
      <c r="AP882" s="85"/>
      <c r="AQ882" s="85"/>
      <c r="AR882" s="85"/>
      <c r="AS882" s="85"/>
      <c r="AT882" s="85"/>
      <c r="AU882" s="85"/>
    </row>
    <row r="883" spans="2:47" s="77" customFormat="1" ht="12.95" customHeight="1" x14ac:dyDescent="0.2">
      <c r="B883" s="84"/>
      <c r="AA883" s="85"/>
      <c r="AB883" s="85"/>
      <c r="AC883" s="85"/>
      <c r="AD883" s="85"/>
      <c r="AE883" s="85"/>
      <c r="AF883" s="132"/>
      <c r="AG883" s="9"/>
      <c r="AN883" s="85"/>
      <c r="AO883" s="85"/>
      <c r="AP883" s="85"/>
      <c r="AQ883" s="85"/>
      <c r="AR883" s="85"/>
      <c r="AS883" s="85"/>
      <c r="AT883" s="85"/>
      <c r="AU883" s="85"/>
    </row>
    <row r="884" spans="2:47" s="77" customFormat="1" ht="12.95" customHeight="1" x14ac:dyDescent="0.2">
      <c r="B884" s="84"/>
      <c r="AA884" s="85"/>
      <c r="AB884" s="85"/>
      <c r="AC884" s="85"/>
      <c r="AD884" s="85"/>
      <c r="AE884" s="85"/>
      <c r="AF884" s="132"/>
      <c r="AG884" s="9"/>
      <c r="AN884" s="85"/>
      <c r="AO884" s="85"/>
      <c r="AP884" s="85"/>
      <c r="AQ884" s="85"/>
      <c r="AR884" s="85"/>
      <c r="AS884" s="85"/>
      <c r="AT884" s="85"/>
      <c r="AU884" s="85"/>
    </row>
    <row r="885" spans="2:47" s="77" customFormat="1" ht="12.95" customHeight="1" x14ac:dyDescent="0.2">
      <c r="B885" s="84"/>
      <c r="AA885" s="85"/>
      <c r="AB885" s="85"/>
      <c r="AC885" s="85"/>
      <c r="AD885" s="85"/>
      <c r="AE885" s="85"/>
      <c r="AF885" s="132"/>
      <c r="AG885" s="9"/>
      <c r="AN885" s="85"/>
      <c r="AO885" s="85"/>
      <c r="AP885" s="85"/>
      <c r="AQ885" s="85"/>
      <c r="AR885" s="85"/>
      <c r="AS885" s="85"/>
      <c r="AT885" s="85"/>
      <c r="AU885" s="85"/>
    </row>
    <row r="886" spans="2:47" s="77" customFormat="1" ht="12.95" customHeight="1" x14ac:dyDescent="0.2">
      <c r="B886" s="84"/>
      <c r="AA886" s="85"/>
      <c r="AB886" s="85"/>
      <c r="AC886" s="85"/>
      <c r="AD886" s="85"/>
      <c r="AE886" s="85"/>
      <c r="AF886" s="132"/>
      <c r="AG886" s="9"/>
      <c r="AN886" s="85"/>
      <c r="AO886" s="85"/>
      <c r="AP886" s="85"/>
      <c r="AQ886" s="85"/>
      <c r="AR886" s="85"/>
      <c r="AS886" s="85"/>
      <c r="AT886" s="85"/>
      <c r="AU886" s="85"/>
    </row>
    <row r="887" spans="2:47" s="77" customFormat="1" ht="12.95" customHeight="1" x14ac:dyDescent="0.2">
      <c r="B887" s="84"/>
      <c r="AA887" s="85"/>
      <c r="AB887" s="85"/>
      <c r="AC887" s="85"/>
      <c r="AD887" s="85"/>
      <c r="AE887" s="85"/>
      <c r="AF887" s="132"/>
      <c r="AG887" s="9"/>
      <c r="AN887" s="85"/>
      <c r="AO887" s="85"/>
      <c r="AP887" s="85"/>
      <c r="AQ887" s="85"/>
      <c r="AR887" s="85"/>
      <c r="AS887" s="85"/>
      <c r="AT887" s="85"/>
      <c r="AU887" s="85"/>
    </row>
    <row r="888" spans="2:47" s="77" customFormat="1" ht="12.95" customHeight="1" x14ac:dyDescent="0.2">
      <c r="B888" s="84"/>
      <c r="AA888" s="85"/>
      <c r="AB888" s="85"/>
      <c r="AC888" s="85"/>
      <c r="AD888" s="85"/>
      <c r="AE888" s="85"/>
      <c r="AF888" s="132"/>
      <c r="AG888" s="9"/>
      <c r="AN888" s="85"/>
      <c r="AO888" s="85"/>
      <c r="AP888" s="85"/>
      <c r="AQ888" s="85"/>
      <c r="AR888" s="85"/>
      <c r="AS888" s="85"/>
      <c r="AT888" s="85"/>
      <c r="AU888" s="85"/>
    </row>
    <row r="889" spans="2:47" s="77" customFormat="1" ht="12.95" customHeight="1" x14ac:dyDescent="0.2">
      <c r="B889" s="84"/>
      <c r="AA889" s="85"/>
      <c r="AB889" s="85"/>
      <c r="AC889" s="85"/>
      <c r="AD889" s="85"/>
      <c r="AE889" s="85"/>
      <c r="AF889" s="132"/>
      <c r="AG889" s="9"/>
      <c r="AN889" s="85"/>
      <c r="AO889" s="85"/>
      <c r="AP889" s="85"/>
      <c r="AQ889" s="85"/>
      <c r="AR889" s="85"/>
      <c r="AS889" s="85"/>
      <c r="AT889" s="85"/>
      <c r="AU889" s="85"/>
    </row>
    <row r="890" spans="2:47" s="77" customFormat="1" ht="12.95" customHeight="1" x14ac:dyDescent="0.2">
      <c r="B890" s="84"/>
      <c r="AA890" s="85"/>
      <c r="AB890" s="85"/>
      <c r="AC890" s="85"/>
      <c r="AD890" s="85"/>
      <c r="AE890" s="85"/>
      <c r="AF890" s="132"/>
      <c r="AG890" s="9"/>
      <c r="AN890" s="85"/>
      <c r="AO890" s="85"/>
      <c r="AP890" s="85"/>
      <c r="AQ890" s="85"/>
      <c r="AR890" s="85"/>
      <c r="AS890" s="85"/>
      <c r="AT890" s="85"/>
      <c r="AU890" s="85"/>
    </row>
    <row r="891" spans="2:47" s="77" customFormat="1" ht="12.95" customHeight="1" x14ac:dyDescent="0.2">
      <c r="B891" s="84"/>
      <c r="AA891" s="85"/>
      <c r="AB891" s="85"/>
      <c r="AC891" s="85"/>
      <c r="AD891" s="85"/>
      <c r="AE891" s="85"/>
      <c r="AF891" s="132"/>
      <c r="AG891" s="9"/>
      <c r="AN891" s="85"/>
      <c r="AO891" s="85"/>
      <c r="AP891" s="85"/>
      <c r="AQ891" s="85"/>
      <c r="AR891" s="85"/>
      <c r="AS891" s="85"/>
      <c r="AT891" s="85"/>
      <c r="AU891" s="85"/>
    </row>
    <row r="892" spans="2:47" s="77" customFormat="1" ht="12.95" customHeight="1" x14ac:dyDescent="0.2">
      <c r="B892" s="84"/>
      <c r="AA892" s="85"/>
      <c r="AB892" s="85"/>
      <c r="AC892" s="85"/>
      <c r="AD892" s="85"/>
      <c r="AE892" s="85"/>
      <c r="AF892" s="132"/>
      <c r="AG892" s="9"/>
      <c r="AN892" s="85"/>
      <c r="AO892" s="85"/>
      <c r="AP892" s="85"/>
      <c r="AQ892" s="85"/>
      <c r="AR892" s="85"/>
      <c r="AS892" s="85"/>
      <c r="AT892" s="85"/>
      <c r="AU892" s="85"/>
    </row>
    <row r="893" spans="2:47" s="77" customFormat="1" ht="12.95" customHeight="1" x14ac:dyDescent="0.2">
      <c r="B893" s="84"/>
      <c r="AA893" s="85"/>
      <c r="AB893" s="85"/>
      <c r="AC893" s="85"/>
      <c r="AD893" s="85"/>
      <c r="AE893" s="85"/>
      <c r="AF893" s="132"/>
      <c r="AG893" s="9"/>
      <c r="AN893" s="85"/>
      <c r="AO893" s="85"/>
      <c r="AP893" s="85"/>
      <c r="AQ893" s="85"/>
      <c r="AR893" s="85"/>
      <c r="AS893" s="85"/>
      <c r="AT893" s="85"/>
      <c r="AU893" s="85"/>
    </row>
    <row r="894" spans="2:47" s="77" customFormat="1" ht="12.95" customHeight="1" x14ac:dyDescent="0.2">
      <c r="B894" s="84"/>
      <c r="AA894" s="85"/>
      <c r="AB894" s="85"/>
      <c r="AC894" s="85"/>
      <c r="AD894" s="85"/>
      <c r="AE894" s="85"/>
      <c r="AF894" s="132"/>
      <c r="AG894" s="9"/>
      <c r="AN894" s="85"/>
      <c r="AO894" s="85"/>
      <c r="AP894" s="85"/>
      <c r="AQ894" s="85"/>
      <c r="AR894" s="85"/>
      <c r="AS894" s="85"/>
      <c r="AT894" s="85"/>
      <c r="AU894" s="85"/>
    </row>
    <row r="895" spans="2:47" s="77" customFormat="1" ht="12.95" customHeight="1" x14ac:dyDescent="0.2">
      <c r="B895" s="84"/>
      <c r="AA895" s="85"/>
      <c r="AB895" s="85"/>
      <c r="AC895" s="85"/>
      <c r="AD895" s="85"/>
      <c r="AE895" s="85"/>
      <c r="AF895" s="132"/>
      <c r="AG895" s="9"/>
      <c r="AN895" s="85"/>
      <c r="AO895" s="85"/>
      <c r="AP895" s="85"/>
      <c r="AQ895" s="85"/>
      <c r="AR895" s="85"/>
      <c r="AS895" s="85"/>
      <c r="AT895" s="85"/>
      <c r="AU895" s="85"/>
    </row>
    <row r="896" spans="2:47" s="77" customFormat="1" ht="12.95" customHeight="1" x14ac:dyDescent="0.2">
      <c r="B896" s="84"/>
      <c r="AA896" s="85"/>
      <c r="AB896" s="85"/>
      <c r="AC896" s="85"/>
      <c r="AD896" s="85"/>
      <c r="AE896" s="85"/>
      <c r="AF896" s="132"/>
      <c r="AG896" s="9"/>
      <c r="AN896" s="85"/>
      <c r="AO896" s="85"/>
      <c r="AP896" s="85"/>
      <c r="AQ896" s="85"/>
      <c r="AR896" s="85"/>
      <c r="AS896" s="85"/>
      <c r="AT896" s="85"/>
      <c r="AU896" s="85"/>
    </row>
    <row r="897" spans="2:47" s="77" customFormat="1" ht="12.95" customHeight="1" x14ac:dyDescent="0.2">
      <c r="B897" s="84"/>
      <c r="AA897" s="85"/>
      <c r="AB897" s="85"/>
      <c r="AC897" s="85"/>
      <c r="AD897" s="85"/>
      <c r="AE897" s="85"/>
      <c r="AF897" s="132"/>
      <c r="AG897" s="9"/>
      <c r="AN897" s="85"/>
      <c r="AO897" s="85"/>
      <c r="AP897" s="85"/>
      <c r="AQ897" s="85"/>
      <c r="AR897" s="85"/>
      <c r="AS897" s="85"/>
      <c r="AT897" s="85"/>
      <c r="AU897" s="85"/>
    </row>
    <row r="898" spans="2:47" s="77" customFormat="1" ht="12.95" customHeight="1" x14ac:dyDescent="0.2">
      <c r="B898" s="84"/>
      <c r="AA898" s="85"/>
      <c r="AB898" s="85"/>
      <c r="AC898" s="85"/>
      <c r="AD898" s="85"/>
      <c r="AE898" s="85"/>
      <c r="AF898" s="132"/>
      <c r="AG898" s="9"/>
      <c r="AN898" s="85"/>
      <c r="AO898" s="85"/>
      <c r="AP898" s="85"/>
      <c r="AQ898" s="85"/>
      <c r="AR898" s="85"/>
      <c r="AS898" s="85"/>
      <c r="AT898" s="85"/>
      <c r="AU898" s="85"/>
    </row>
    <row r="899" spans="2:47" s="77" customFormat="1" ht="12.95" customHeight="1" x14ac:dyDescent="0.2">
      <c r="B899" s="84"/>
      <c r="AA899" s="85"/>
      <c r="AB899" s="85"/>
      <c r="AC899" s="85"/>
      <c r="AD899" s="85"/>
      <c r="AE899" s="85"/>
      <c r="AF899" s="132"/>
      <c r="AG899" s="9"/>
      <c r="AN899" s="85"/>
      <c r="AO899" s="85"/>
      <c r="AP899" s="85"/>
      <c r="AQ899" s="85"/>
      <c r="AR899" s="85"/>
      <c r="AS899" s="85"/>
      <c r="AT899" s="85"/>
      <c r="AU899" s="85"/>
    </row>
    <row r="900" spans="2:47" s="77" customFormat="1" ht="12.95" customHeight="1" x14ac:dyDescent="0.2">
      <c r="B900" s="84"/>
      <c r="AA900" s="85"/>
      <c r="AB900" s="85"/>
      <c r="AC900" s="85"/>
      <c r="AD900" s="85"/>
      <c r="AE900" s="85"/>
      <c r="AF900" s="132"/>
      <c r="AG900" s="9"/>
      <c r="AN900" s="85"/>
      <c r="AO900" s="85"/>
      <c r="AP900" s="85"/>
      <c r="AQ900" s="85"/>
      <c r="AR900" s="85"/>
      <c r="AS900" s="85"/>
      <c r="AT900" s="85"/>
      <c r="AU900" s="85"/>
    </row>
    <row r="901" spans="2:47" s="77" customFormat="1" ht="12.95" customHeight="1" x14ac:dyDescent="0.2">
      <c r="B901" s="84"/>
      <c r="AA901" s="85"/>
      <c r="AB901" s="85"/>
      <c r="AC901" s="85"/>
      <c r="AD901" s="85"/>
      <c r="AE901" s="85"/>
      <c r="AF901" s="132"/>
      <c r="AG901" s="9"/>
      <c r="AN901" s="85"/>
      <c r="AO901" s="85"/>
      <c r="AP901" s="85"/>
      <c r="AQ901" s="85"/>
      <c r="AR901" s="85"/>
      <c r="AS901" s="85"/>
      <c r="AT901" s="85"/>
      <c r="AU901" s="85"/>
    </row>
    <row r="902" spans="2:47" s="77" customFormat="1" ht="12.95" customHeight="1" x14ac:dyDescent="0.2">
      <c r="B902" s="84"/>
      <c r="AA902" s="85"/>
      <c r="AB902" s="85"/>
      <c r="AC902" s="85"/>
      <c r="AD902" s="85"/>
      <c r="AE902" s="85"/>
      <c r="AF902" s="132"/>
      <c r="AG902" s="9"/>
      <c r="AN902" s="85"/>
      <c r="AO902" s="85"/>
      <c r="AP902" s="85"/>
      <c r="AQ902" s="85"/>
      <c r="AR902" s="85"/>
      <c r="AS902" s="85"/>
      <c r="AT902" s="85"/>
      <c r="AU902" s="85"/>
    </row>
    <row r="903" spans="2:47" s="77" customFormat="1" ht="12.95" customHeight="1" x14ac:dyDescent="0.2">
      <c r="B903" s="84"/>
      <c r="AA903" s="85"/>
      <c r="AB903" s="85"/>
      <c r="AC903" s="85"/>
      <c r="AD903" s="85"/>
      <c r="AE903" s="85"/>
      <c r="AF903" s="132"/>
      <c r="AG903" s="9"/>
      <c r="AN903" s="85"/>
      <c r="AO903" s="85"/>
      <c r="AP903" s="85"/>
      <c r="AQ903" s="85"/>
      <c r="AR903" s="85"/>
      <c r="AS903" s="85"/>
      <c r="AT903" s="85"/>
      <c r="AU903" s="85"/>
    </row>
    <row r="904" spans="2:47" s="77" customFormat="1" ht="12.95" customHeight="1" x14ac:dyDescent="0.2">
      <c r="B904" s="84"/>
      <c r="AA904" s="85"/>
      <c r="AB904" s="85"/>
      <c r="AC904" s="85"/>
      <c r="AD904" s="85"/>
      <c r="AE904" s="85"/>
      <c r="AF904" s="132"/>
      <c r="AG904" s="9"/>
      <c r="AN904" s="85"/>
      <c r="AO904" s="85"/>
      <c r="AP904" s="85"/>
      <c r="AQ904" s="85"/>
      <c r="AR904" s="85"/>
      <c r="AS904" s="85"/>
      <c r="AT904" s="85"/>
      <c r="AU904" s="85"/>
    </row>
    <row r="905" spans="2:47" s="77" customFormat="1" ht="12.95" customHeight="1" x14ac:dyDescent="0.2">
      <c r="B905" s="84"/>
      <c r="AA905" s="85"/>
      <c r="AB905" s="85"/>
      <c r="AC905" s="85"/>
      <c r="AD905" s="85"/>
      <c r="AE905" s="85"/>
      <c r="AF905" s="132"/>
      <c r="AG905" s="9"/>
      <c r="AN905" s="85"/>
      <c r="AO905" s="85"/>
      <c r="AP905" s="85"/>
      <c r="AQ905" s="85"/>
      <c r="AR905" s="85"/>
      <c r="AS905" s="85"/>
      <c r="AT905" s="85"/>
      <c r="AU905" s="85"/>
    </row>
    <row r="906" spans="2:47" s="77" customFormat="1" ht="12.95" customHeight="1" x14ac:dyDescent="0.2">
      <c r="B906" s="84"/>
      <c r="AA906" s="85"/>
      <c r="AB906" s="85"/>
      <c r="AC906" s="85"/>
      <c r="AD906" s="85"/>
      <c r="AE906" s="85"/>
      <c r="AF906" s="132"/>
      <c r="AG906" s="9"/>
      <c r="AN906" s="85"/>
      <c r="AO906" s="85"/>
      <c r="AP906" s="85"/>
      <c r="AQ906" s="85"/>
      <c r="AR906" s="85"/>
      <c r="AS906" s="85"/>
      <c r="AT906" s="85"/>
      <c r="AU906" s="85"/>
    </row>
    <row r="907" spans="2:47" s="77" customFormat="1" ht="12.95" customHeight="1" x14ac:dyDescent="0.2">
      <c r="B907" s="84"/>
      <c r="AA907" s="85"/>
      <c r="AB907" s="85"/>
      <c r="AC907" s="85"/>
      <c r="AD907" s="85"/>
      <c r="AE907" s="85"/>
      <c r="AF907" s="132"/>
      <c r="AG907" s="9"/>
      <c r="AN907" s="85"/>
      <c r="AO907" s="85"/>
      <c r="AP907" s="85"/>
      <c r="AQ907" s="85"/>
      <c r="AR907" s="85"/>
      <c r="AS907" s="85"/>
      <c r="AT907" s="85"/>
      <c r="AU907" s="85"/>
    </row>
    <row r="908" spans="2:47" s="77" customFormat="1" ht="12.95" customHeight="1" x14ac:dyDescent="0.2">
      <c r="B908" s="84"/>
      <c r="AA908" s="85"/>
      <c r="AB908" s="85"/>
      <c r="AC908" s="85"/>
      <c r="AD908" s="85"/>
      <c r="AE908" s="85"/>
      <c r="AF908" s="132"/>
      <c r="AG908" s="9"/>
      <c r="AN908" s="85"/>
      <c r="AO908" s="85"/>
      <c r="AP908" s="85"/>
      <c r="AQ908" s="85"/>
      <c r="AR908" s="85"/>
      <c r="AS908" s="85"/>
      <c r="AT908" s="85"/>
      <c r="AU908" s="85"/>
    </row>
    <row r="909" spans="2:47" s="77" customFormat="1" ht="12.95" customHeight="1" x14ac:dyDescent="0.2">
      <c r="B909" s="84"/>
      <c r="AA909" s="85"/>
      <c r="AB909" s="85"/>
      <c r="AC909" s="85"/>
      <c r="AD909" s="85"/>
      <c r="AE909" s="85"/>
      <c r="AF909" s="132"/>
      <c r="AG909" s="9"/>
      <c r="AN909" s="85"/>
      <c r="AO909" s="85"/>
      <c r="AP909" s="85"/>
      <c r="AQ909" s="85"/>
      <c r="AR909" s="85"/>
      <c r="AS909" s="85"/>
      <c r="AT909" s="85"/>
      <c r="AU909" s="85"/>
    </row>
    <row r="910" spans="2:47" s="77" customFormat="1" ht="12.95" customHeight="1" x14ac:dyDescent="0.2">
      <c r="B910" s="84"/>
      <c r="AA910" s="85"/>
      <c r="AB910" s="85"/>
      <c r="AC910" s="85"/>
      <c r="AD910" s="85"/>
      <c r="AE910" s="85"/>
      <c r="AF910" s="132"/>
      <c r="AG910" s="9"/>
      <c r="AN910" s="85"/>
      <c r="AO910" s="85"/>
      <c r="AP910" s="85"/>
      <c r="AQ910" s="85"/>
      <c r="AR910" s="85"/>
      <c r="AS910" s="85"/>
      <c r="AT910" s="85"/>
      <c r="AU910" s="85"/>
    </row>
    <row r="911" spans="2:47" s="77" customFormat="1" ht="12.95" customHeight="1" x14ac:dyDescent="0.2">
      <c r="B911" s="84"/>
      <c r="AA911" s="85"/>
      <c r="AB911" s="85"/>
      <c r="AC911" s="85"/>
      <c r="AD911" s="85"/>
      <c r="AE911" s="85"/>
      <c r="AF911" s="132"/>
      <c r="AG911" s="9"/>
      <c r="AN911" s="85"/>
      <c r="AO911" s="85"/>
      <c r="AP911" s="85"/>
      <c r="AQ911" s="85"/>
      <c r="AR911" s="85"/>
      <c r="AS911" s="85"/>
      <c r="AT911" s="85"/>
      <c r="AU911" s="85"/>
    </row>
    <row r="912" spans="2:47" s="77" customFormat="1" ht="12.95" customHeight="1" x14ac:dyDescent="0.2">
      <c r="B912" s="84"/>
      <c r="AA912" s="85"/>
      <c r="AB912" s="85"/>
      <c r="AC912" s="85"/>
      <c r="AD912" s="85"/>
      <c r="AE912" s="85"/>
      <c r="AF912" s="132"/>
      <c r="AG912" s="9"/>
      <c r="AN912" s="85"/>
      <c r="AO912" s="85"/>
      <c r="AP912" s="85"/>
      <c r="AQ912" s="85"/>
      <c r="AR912" s="85"/>
      <c r="AS912" s="85"/>
      <c r="AT912" s="85"/>
      <c r="AU912" s="85"/>
    </row>
    <row r="913" spans="2:47" s="77" customFormat="1" ht="12.95" customHeight="1" x14ac:dyDescent="0.2">
      <c r="B913" s="84"/>
      <c r="AA913" s="85"/>
      <c r="AB913" s="85"/>
      <c r="AC913" s="85"/>
      <c r="AD913" s="85"/>
      <c r="AE913" s="85"/>
      <c r="AF913" s="132"/>
      <c r="AG913" s="9"/>
      <c r="AN913" s="85"/>
      <c r="AO913" s="85"/>
      <c r="AP913" s="85"/>
      <c r="AQ913" s="85"/>
      <c r="AR913" s="85"/>
      <c r="AS913" s="85"/>
      <c r="AT913" s="85"/>
      <c r="AU913" s="85"/>
    </row>
    <row r="914" spans="2:47" s="77" customFormat="1" ht="12.95" customHeight="1" x14ac:dyDescent="0.2">
      <c r="B914" s="84"/>
      <c r="AA914" s="85"/>
      <c r="AB914" s="85"/>
      <c r="AC914" s="85"/>
      <c r="AD914" s="85"/>
      <c r="AE914" s="85"/>
      <c r="AF914" s="132"/>
      <c r="AG914" s="9"/>
      <c r="AN914" s="85"/>
      <c r="AO914" s="85"/>
      <c r="AP914" s="85"/>
      <c r="AQ914" s="85"/>
      <c r="AR914" s="85"/>
      <c r="AS914" s="85"/>
      <c r="AT914" s="85"/>
      <c r="AU914" s="85"/>
    </row>
    <row r="915" spans="2:47" s="77" customFormat="1" ht="12.95" customHeight="1" x14ac:dyDescent="0.2">
      <c r="B915" s="84"/>
      <c r="AA915" s="85"/>
      <c r="AB915" s="85"/>
      <c r="AC915" s="85"/>
      <c r="AD915" s="85"/>
      <c r="AE915" s="85"/>
      <c r="AF915" s="132"/>
      <c r="AG915" s="9"/>
      <c r="AN915" s="85"/>
      <c r="AO915" s="85"/>
      <c r="AP915" s="85"/>
      <c r="AQ915" s="85"/>
      <c r="AR915" s="85"/>
      <c r="AS915" s="85"/>
      <c r="AT915" s="85"/>
      <c r="AU915" s="85"/>
    </row>
    <row r="916" spans="2:47" s="77" customFormat="1" ht="12.95" customHeight="1" x14ac:dyDescent="0.2">
      <c r="B916" s="84"/>
      <c r="AA916" s="85"/>
      <c r="AB916" s="85"/>
      <c r="AC916" s="85"/>
      <c r="AD916" s="85"/>
      <c r="AE916" s="85"/>
      <c r="AF916" s="132"/>
      <c r="AG916" s="9"/>
      <c r="AN916" s="85"/>
      <c r="AO916" s="85"/>
      <c r="AP916" s="85"/>
      <c r="AQ916" s="85"/>
      <c r="AR916" s="85"/>
      <c r="AS916" s="85"/>
      <c r="AT916" s="85"/>
      <c r="AU916" s="85"/>
    </row>
    <row r="917" spans="2:47" s="77" customFormat="1" ht="12.95" customHeight="1" x14ac:dyDescent="0.2">
      <c r="B917" s="84"/>
      <c r="AA917" s="85"/>
      <c r="AB917" s="85"/>
      <c r="AC917" s="85"/>
      <c r="AD917" s="85"/>
      <c r="AE917" s="85"/>
      <c r="AF917" s="132"/>
      <c r="AG917" s="9"/>
      <c r="AN917" s="85"/>
      <c r="AO917" s="85"/>
      <c r="AP917" s="85"/>
      <c r="AQ917" s="85"/>
      <c r="AR917" s="85"/>
      <c r="AS917" s="85"/>
      <c r="AT917" s="85"/>
      <c r="AU917" s="85"/>
    </row>
    <row r="918" spans="2:47" s="77" customFormat="1" ht="12.95" customHeight="1" x14ac:dyDescent="0.2">
      <c r="B918" s="84"/>
      <c r="AA918" s="85"/>
      <c r="AB918" s="85"/>
      <c r="AC918" s="85"/>
      <c r="AD918" s="85"/>
      <c r="AE918" s="85"/>
      <c r="AF918" s="132"/>
      <c r="AG918" s="9"/>
      <c r="AN918" s="85"/>
      <c r="AO918" s="85"/>
      <c r="AP918" s="85"/>
      <c r="AQ918" s="85"/>
      <c r="AR918" s="85"/>
      <c r="AS918" s="85"/>
      <c r="AT918" s="85"/>
      <c r="AU918" s="85"/>
    </row>
    <row r="919" spans="2:47" s="77" customFormat="1" ht="12.95" customHeight="1" x14ac:dyDescent="0.2">
      <c r="B919" s="84"/>
      <c r="AA919" s="85"/>
      <c r="AB919" s="85"/>
      <c r="AC919" s="85"/>
      <c r="AD919" s="85"/>
      <c r="AE919" s="85"/>
      <c r="AF919" s="132"/>
      <c r="AG919" s="9"/>
      <c r="AN919" s="85"/>
      <c r="AO919" s="85"/>
      <c r="AP919" s="85"/>
      <c r="AQ919" s="85"/>
      <c r="AR919" s="85"/>
      <c r="AS919" s="85"/>
      <c r="AT919" s="85"/>
      <c r="AU919" s="85"/>
    </row>
    <row r="920" spans="2:47" s="77" customFormat="1" ht="12.95" customHeight="1" x14ac:dyDescent="0.2">
      <c r="B920" s="84"/>
      <c r="AA920" s="85"/>
      <c r="AB920" s="85"/>
      <c r="AC920" s="85"/>
      <c r="AD920" s="85"/>
      <c r="AE920" s="85"/>
      <c r="AF920" s="132"/>
      <c r="AG920" s="9"/>
      <c r="AN920" s="85"/>
      <c r="AO920" s="85"/>
      <c r="AP920" s="85"/>
      <c r="AQ920" s="85"/>
      <c r="AR920" s="85"/>
      <c r="AS920" s="85"/>
      <c r="AT920" s="85"/>
      <c r="AU920" s="85"/>
    </row>
    <row r="921" spans="2:47" s="77" customFormat="1" ht="12.95" customHeight="1" x14ac:dyDescent="0.2">
      <c r="B921" s="84"/>
      <c r="AA921" s="85"/>
      <c r="AB921" s="85"/>
      <c r="AC921" s="85"/>
      <c r="AD921" s="85"/>
      <c r="AE921" s="85"/>
      <c r="AF921" s="132"/>
      <c r="AG921" s="9"/>
      <c r="AN921" s="85"/>
      <c r="AO921" s="85"/>
      <c r="AP921" s="85"/>
      <c r="AQ921" s="85"/>
      <c r="AR921" s="85"/>
      <c r="AS921" s="85"/>
      <c r="AT921" s="85"/>
      <c r="AU921" s="85"/>
    </row>
    <row r="922" spans="2:47" s="77" customFormat="1" ht="12.95" customHeight="1" x14ac:dyDescent="0.2">
      <c r="B922" s="84"/>
      <c r="AA922" s="85"/>
      <c r="AB922" s="85"/>
      <c r="AC922" s="85"/>
      <c r="AD922" s="85"/>
      <c r="AE922" s="85"/>
      <c r="AF922" s="132"/>
      <c r="AG922" s="9"/>
      <c r="AN922" s="85"/>
      <c r="AO922" s="85"/>
      <c r="AP922" s="85"/>
      <c r="AQ922" s="85"/>
      <c r="AR922" s="85"/>
      <c r="AS922" s="85"/>
      <c r="AT922" s="85"/>
      <c r="AU922" s="85"/>
    </row>
    <row r="923" spans="2:47" s="77" customFormat="1" ht="12.95" customHeight="1" x14ac:dyDescent="0.2">
      <c r="B923" s="84"/>
      <c r="AA923" s="85"/>
      <c r="AB923" s="85"/>
      <c r="AC923" s="85"/>
      <c r="AD923" s="85"/>
      <c r="AE923" s="85"/>
      <c r="AF923" s="132"/>
      <c r="AG923" s="9"/>
      <c r="AN923" s="85"/>
      <c r="AO923" s="85"/>
      <c r="AP923" s="85"/>
      <c r="AQ923" s="85"/>
      <c r="AR923" s="85"/>
      <c r="AS923" s="85"/>
      <c r="AT923" s="85"/>
      <c r="AU923" s="85"/>
    </row>
    <row r="924" spans="2:47" s="77" customFormat="1" ht="12.95" customHeight="1" x14ac:dyDescent="0.2">
      <c r="B924" s="84"/>
      <c r="AA924" s="85"/>
      <c r="AB924" s="85"/>
      <c r="AC924" s="85"/>
      <c r="AD924" s="85"/>
      <c r="AE924" s="85"/>
      <c r="AF924" s="132"/>
      <c r="AG924" s="9"/>
      <c r="AN924" s="85"/>
      <c r="AO924" s="85"/>
      <c r="AP924" s="85"/>
      <c r="AQ924" s="85"/>
      <c r="AR924" s="85"/>
      <c r="AS924" s="85"/>
      <c r="AT924" s="85"/>
      <c r="AU924" s="85"/>
    </row>
    <row r="925" spans="2:47" s="77" customFormat="1" ht="12.95" customHeight="1" x14ac:dyDescent="0.2">
      <c r="B925" s="84"/>
      <c r="AA925" s="85"/>
      <c r="AB925" s="85"/>
      <c r="AC925" s="85"/>
      <c r="AD925" s="85"/>
      <c r="AE925" s="85"/>
      <c r="AF925" s="132"/>
      <c r="AG925" s="9"/>
      <c r="AN925" s="85"/>
      <c r="AO925" s="85"/>
      <c r="AP925" s="85"/>
      <c r="AQ925" s="85"/>
      <c r="AR925" s="85"/>
      <c r="AS925" s="85"/>
      <c r="AT925" s="85"/>
      <c r="AU925" s="85"/>
    </row>
    <row r="926" spans="2:47" s="77" customFormat="1" ht="12.95" customHeight="1" x14ac:dyDescent="0.2">
      <c r="B926" s="84"/>
      <c r="AA926" s="85"/>
      <c r="AB926" s="85"/>
      <c r="AC926" s="85"/>
      <c r="AD926" s="85"/>
      <c r="AE926" s="85"/>
      <c r="AF926" s="132"/>
      <c r="AG926" s="9"/>
      <c r="AN926" s="85"/>
      <c r="AO926" s="85"/>
      <c r="AP926" s="85"/>
      <c r="AQ926" s="85"/>
      <c r="AR926" s="85"/>
      <c r="AS926" s="85"/>
      <c r="AT926" s="85"/>
      <c r="AU926" s="85"/>
    </row>
    <row r="927" spans="2:47" s="77" customFormat="1" ht="12.95" customHeight="1" x14ac:dyDescent="0.2">
      <c r="B927" s="84"/>
      <c r="AA927" s="85"/>
      <c r="AB927" s="85"/>
      <c r="AC927" s="85"/>
      <c r="AD927" s="85"/>
      <c r="AE927" s="85"/>
      <c r="AF927" s="132"/>
      <c r="AG927" s="9"/>
      <c r="AN927" s="85"/>
      <c r="AO927" s="85"/>
      <c r="AP927" s="85"/>
      <c r="AQ927" s="85"/>
      <c r="AR927" s="85"/>
      <c r="AS927" s="85"/>
      <c r="AT927" s="85"/>
      <c r="AU927" s="85"/>
    </row>
    <row r="928" spans="2:47" s="77" customFormat="1" ht="12.95" customHeight="1" x14ac:dyDescent="0.2">
      <c r="B928" s="84"/>
      <c r="AA928" s="85"/>
      <c r="AB928" s="85"/>
      <c r="AC928" s="85"/>
      <c r="AD928" s="85"/>
      <c r="AE928" s="85"/>
      <c r="AF928" s="132"/>
      <c r="AG928" s="9"/>
      <c r="AN928" s="85"/>
      <c r="AO928" s="85"/>
      <c r="AP928" s="85"/>
      <c r="AQ928" s="85"/>
      <c r="AR928" s="85"/>
      <c r="AS928" s="85"/>
      <c r="AT928" s="85"/>
      <c r="AU928" s="85"/>
    </row>
    <row r="929" spans="2:47" s="77" customFormat="1" ht="12.95" customHeight="1" x14ac:dyDescent="0.2">
      <c r="B929" s="84"/>
      <c r="AA929" s="85"/>
      <c r="AB929" s="85"/>
      <c r="AC929" s="85"/>
      <c r="AD929" s="85"/>
      <c r="AE929" s="85"/>
      <c r="AF929" s="132"/>
      <c r="AG929" s="9"/>
      <c r="AN929" s="85"/>
      <c r="AO929" s="85"/>
      <c r="AP929" s="85"/>
      <c r="AQ929" s="85"/>
      <c r="AR929" s="85"/>
      <c r="AS929" s="85"/>
      <c r="AT929" s="85"/>
      <c r="AU929" s="85"/>
    </row>
    <row r="930" spans="2:47" s="77" customFormat="1" ht="12.95" customHeight="1" x14ac:dyDescent="0.2">
      <c r="B930" s="84"/>
      <c r="AA930" s="85"/>
      <c r="AB930" s="85"/>
      <c r="AC930" s="85"/>
      <c r="AD930" s="85"/>
      <c r="AE930" s="85"/>
      <c r="AF930" s="132"/>
      <c r="AG930" s="9"/>
      <c r="AN930" s="85"/>
      <c r="AO930" s="85"/>
      <c r="AP930" s="85"/>
      <c r="AQ930" s="85"/>
      <c r="AR930" s="85"/>
      <c r="AS930" s="85"/>
      <c r="AT930" s="85"/>
      <c r="AU930" s="85"/>
    </row>
    <row r="931" spans="2:47" s="77" customFormat="1" ht="12.95" customHeight="1" x14ac:dyDescent="0.2">
      <c r="B931" s="84"/>
      <c r="AA931" s="85"/>
      <c r="AB931" s="85"/>
      <c r="AC931" s="85"/>
      <c r="AD931" s="85"/>
      <c r="AE931" s="85"/>
      <c r="AF931" s="132"/>
      <c r="AG931" s="9"/>
      <c r="AN931" s="85"/>
      <c r="AO931" s="85"/>
      <c r="AP931" s="85"/>
      <c r="AQ931" s="85"/>
      <c r="AR931" s="85"/>
      <c r="AS931" s="85"/>
      <c r="AT931" s="85"/>
      <c r="AU931" s="85"/>
    </row>
    <row r="932" spans="2:47" s="77" customFormat="1" ht="12.95" customHeight="1" x14ac:dyDescent="0.2">
      <c r="B932" s="84"/>
      <c r="AA932" s="85"/>
      <c r="AB932" s="85"/>
      <c r="AC932" s="85"/>
      <c r="AD932" s="85"/>
      <c r="AE932" s="85"/>
      <c r="AF932" s="132"/>
      <c r="AG932" s="9"/>
      <c r="AN932" s="85"/>
      <c r="AO932" s="85"/>
      <c r="AP932" s="85"/>
      <c r="AQ932" s="85"/>
      <c r="AR932" s="85"/>
      <c r="AS932" s="85"/>
      <c r="AT932" s="85"/>
      <c r="AU932" s="85"/>
    </row>
    <row r="933" spans="2:47" s="77" customFormat="1" ht="12.95" customHeight="1" x14ac:dyDescent="0.2">
      <c r="B933" s="84"/>
      <c r="AA933" s="85"/>
      <c r="AB933" s="85"/>
      <c r="AC933" s="85"/>
      <c r="AD933" s="85"/>
      <c r="AE933" s="85"/>
      <c r="AF933" s="132"/>
      <c r="AG933" s="9"/>
      <c r="AN933" s="85"/>
      <c r="AO933" s="85"/>
      <c r="AP933" s="85"/>
      <c r="AQ933" s="85"/>
      <c r="AR933" s="85"/>
      <c r="AS933" s="85"/>
      <c r="AT933" s="85"/>
      <c r="AU933" s="85"/>
    </row>
    <row r="934" spans="2:47" s="77" customFormat="1" ht="12.95" customHeight="1" x14ac:dyDescent="0.2">
      <c r="B934" s="84"/>
      <c r="AA934" s="85"/>
      <c r="AB934" s="85"/>
      <c r="AC934" s="85"/>
      <c r="AD934" s="85"/>
      <c r="AE934" s="85"/>
      <c r="AF934" s="132"/>
      <c r="AG934" s="9"/>
      <c r="AN934" s="85"/>
      <c r="AO934" s="85"/>
      <c r="AP934" s="85"/>
      <c r="AQ934" s="85"/>
      <c r="AR934" s="85"/>
      <c r="AS934" s="85"/>
      <c r="AT934" s="85"/>
      <c r="AU934" s="85"/>
    </row>
    <row r="935" spans="2:47" s="77" customFormat="1" ht="12.95" customHeight="1" x14ac:dyDescent="0.2">
      <c r="B935" s="84"/>
      <c r="AA935" s="85"/>
      <c r="AB935" s="85"/>
      <c r="AC935" s="85"/>
      <c r="AD935" s="85"/>
      <c r="AE935" s="85"/>
      <c r="AF935" s="132"/>
      <c r="AG935" s="9"/>
      <c r="AN935" s="85"/>
      <c r="AO935" s="85"/>
      <c r="AP935" s="85"/>
      <c r="AQ935" s="85"/>
      <c r="AR935" s="85"/>
      <c r="AS935" s="85"/>
      <c r="AT935" s="85"/>
      <c r="AU935" s="85"/>
    </row>
    <row r="936" spans="2:47" s="77" customFormat="1" ht="12.95" customHeight="1" x14ac:dyDescent="0.2">
      <c r="B936" s="84"/>
      <c r="AA936" s="85"/>
      <c r="AB936" s="85"/>
      <c r="AC936" s="85"/>
      <c r="AD936" s="85"/>
      <c r="AE936" s="85"/>
      <c r="AF936" s="132"/>
      <c r="AG936" s="9"/>
      <c r="AN936" s="85"/>
      <c r="AO936" s="85"/>
      <c r="AP936" s="85"/>
      <c r="AQ936" s="85"/>
      <c r="AR936" s="85"/>
      <c r="AS936" s="85"/>
      <c r="AT936" s="85"/>
      <c r="AU936" s="85"/>
    </row>
    <row r="937" spans="2:47" s="77" customFormat="1" ht="12.95" customHeight="1" x14ac:dyDescent="0.2">
      <c r="B937" s="84"/>
      <c r="AA937" s="85"/>
      <c r="AB937" s="85"/>
      <c r="AC937" s="85"/>
      <c r="AD937" s="85"/>
      <c r="AE937" s="85"/>
      <c r="AF937" s="132"/>
      <c r="AG937" s="9"/>
      <c r="AN937" s="85"/>
      <c r="AO937" s="85"/>
      <c r="AP937" s="85"/>
      <c r="AQ937" s="85"/>
      <c r="AR937" s="85"/>
      <c r="AS937" s="85"/>
      <c r="AT937" s="85"/>
      <c r="AU937" s="85"/>
    </row>
    <row r="938" spans="2:47" s="77" customFormat="1" ht="12.95" customHeight="1" x14ac:dyDescent="0.2">
      <c r="B938" s="84"/>
      <c r="AA938" s="85"/>
      <c r="AB938" s="85"/>
      <c r="AC938" s="85"/>
      <c r="AD938" s="85"/>
      <c r="AE938" s="85"/>
      <c r="AF938" s="132"/>
      <c r="AG938" s="9"/>
      <c r="AN938" s="85"/>
      <c r="AO938" s="85"/>
      <c r="AP938" s="85"/>
      <c r="AQ938" s="85"/>
      <c r="AR938" s="85"/>
      <c r="AS938" s="85"/>
      <c r="AT938" s="85"/>
      <c r="AU938" s="85"/>
    </row>
    <row r="939" spans="2:47" s="77" customFormat="1" ht="12.95" customHeight="1" x14ac:dyDescent="0.2">
      <c r="B939" s="84"/>
      <c r="AA939" s="85"/>
      <c r="AB939" s="85"/>
      <c r="AC939" s="85"/>
      <c r="AD939" s="85"/>
      <c r="AE939" s="85"/>
      <c r="AF939" s="132"/>
      <c r="AG939" s="9"/>
      <c r="AN939" s="85"/>
      <c r="AO939" s="85"/>
      <c r="AP939" s="85"/>
      <c r="AQ939" s="85"/>
      <c r="AR939" s="85"/>
      <c r="AS939" s="85"/>
      <c r="AT939" s="85"/>
      <c r="AU939" s="85"/>
    </row>
    <row r="940" spans="2:47" s="77" customFormat="1" ht="12.95" customHeight="1" x14ac:dyDescent="0.2">
      <c r="B940" s="84"/>
      <c r="AA940" s="85"/>
      <c r="AB940" s="85"/>
      <c r="AC940" s="85"/>
      <c r="AD940" s="85"/>
      <c r="AE940" s="85"/>
      <c r="AF940" s="132"/>
      <c r="AG940" s="9"/>
      <c r="AN940" s="85"/>
      <c r="AO940" s="85"/>
      <c r="AP940" s="85"/>
      <c r="AQ940" s="85"/>
      <c r="AR940" s="85"/>
      <c r="AS940" s="85"/>
      <c r="AT940" s="85"/>
      <c r="AU940" s="85"/>
    </row>
    <row r="941" spans="2:47" s="77" customFormat="1" ht="12.95" customHeight="1" x14ac:dyDescent="0.2">
      <c r="B941" s="84"/>
      <c r="AA941" s="85"/>
      <c r="AB941" s="85"/>
      <c r="AC941" s="85"/>
      <c r="AD941" s="85"/>
      <c r="AE941" s="85"/>
      <c r="AF941" s="132"/>
      <c r="AG941" s="9"/>
      <c r="AN941" s="85"/>
      <c r="AO941" s="85"/>
      <c r="AP941" s="85"/>
      <c r="AQ941" s="85"/>
      <c r="AR941" s="85"/>
      <c r="AS941" s="85"/>
      <c r="AT941" s="85"/>
      <c r="AU941" s="85"/>
    </row>
    <row r="942" spans="2:47" s="77" customFormat="1" ht="12.95" customHeight="1" x14ac:dyDescent="0.2">
      <c r="B942" s="84"/>
      <c r="AA942" s="85"/>
      <c r="AB942" s="85"/>
      <c r="AC942" s="85"/>
      <c r="AD942" s="85"/>
      <c r="AE942" s="85"/>
      <c r="AF942" s="132"/>
      <c r="AG942" s="9"/>
      <c r="AN942" s="85"/>
      <c r="AO942" s="85"/>
      <c r="AP942" s="85"/>
      <c r="AQ942" s="85"/>
      <c r="AR942" s="85"/>
      <c r="AS942" s="85"/>
      <c r="AT942" s="85"/>
      <c r="AU942" s="85"/>
    </row>
    <row r="943" spans="2:47" s="77" customFormat="1" ht="12.95" customHeight="1" x14ac:dyDescent="0.2">
      <c r="B943" s="84"/>
      <c r="AA943" s="85"/>
      <c r="AB943" s="85"/>
      <c r="AC943" s="85"/>
      <c r="AD943" s="85"/>
      <c r="AE943" s="85"/>
      <c r="AF943" s="132"/>
      <c r="AG943" s="9"/>
      <c r="AN943" s="85"/>
      <c r="AO943" s="85"/>
      <c r="AP943" s="85"/>
      <c r="AQ943" s="85"/>
      <c r="AR943" s="85"/>
      <c r="AS943" s="85"/>
      <c r="AT943" s="85"/>
      <c r="AU943" s="85"/>
    </row>
    <row r="944" spans="2:47" s="77" customFormat="1" ht="12.95" customHeight="1" x14ac:dyDescent="0.2">
      <c r="B944" s="84"/>
      <c r="AA944" s="85"/>
      <c r="AB944" s="85"/>
      <c r="AC944" s="85"/>
      <c r="AD944" s="85"/>
      <c r="AE944" s="85"/>
      <c r="AF944" s="132"/>
      <c r="AG944" s="9"/>
      <c r="AN944" s="85"/>
      <c r="AO944" s="85"/>
      <c r="AP944" s="85"/>
      <c r="AQ944" s="85"/>
      <c r="AR944" s="85"/>
      <c r="AS944" s="85"/>
      <c r="AT944" s="85"/>
      <c r="AU944" s="85"/>
    </row>
    <row r="945" spans="2:47" s="77" customFormat="1" ht="12.95" customHeight="1" x14ac:dyDescent="0.2">
      <c r="B945" s="84"/>
      <c r="AA945" s="85"/>
      <c r="AB945" s="85"/>
      <c r="AC945" s="85"/>
      <c r="AD945" s="85"/>
      <c r="AE945" s="85"/>
      <c r="AF945" s="132"/>
      <c r="AG945" s="9"/>
      <c r="AN945" s="85"/>
      <c r="AO945" s="85"/>
      <c r="AP945" s="85"/>
      <c r="AQ945" s="85"/>
      <c r="AR945" s="85"/>
      <c r="AS945" s="85"/>
      <c r="AT945" s="85"/>
      <c r="AU945" s="85"/>
    </row>
    <row r="946" spans="2:47" s="77" customFormat="1" ht="12.95" customHeight="1" x14ac:dyDescent="0.2">
      <c r="B946" s="84"/>
      <c r="AA946" s="85"/>
      <c r="AB946" s="85"/>
      <c r="AC946" s="85"/>
      <c r="AD946" s="85"/>
      <c r="AE946" s="85"/>
      <c r="AF946" s="132"/>
      <c r="AG946" s="9"/>
      <c r="AN946" s="85"/>
      <c r="AO946" s="85"/>
      <c r="AP946" s="85"/>
      <c r="AQ946" s="85"/>
      <c r="AR946" s="85"/>
      <c r="AS946" s="85"/>
      <c r="AT946" s="85"/>
      <c r="AU946" s="85"/>
    </row>
    <row r="947" spans="2:47" s="77" customFormat="1" ht="12.95" customHeight="1" x14ac:dyDescent="0.2">
      <c r="B947" s="84"/>
      <c r="AA947" s="85"/>
      <c r="AB947" s="85"/>
      <c r="AC947" s="85"/>
      <c r="AD947" s="85"/>
      <c r="AE947" s="85"/>
      <c r="AF947" s="132"/>
      <c r="AG947" s="9"/>
      <c r="AN947" s="85"/>
      <c r="AO947" s="85"/>
      <c r="AP947" s="85"/>
      <c r="AQ947" s="85"/>
      <c r="AR947" s="85"/>
      <c r="AS947" s="85"/>
      <c r="AT947" s="85"/>
      <c r="AU947" s="85"/>
    </row>
    <row r="948" spans="2:47" s="77" customFormat="1" ht="12.95" customHeight="1" x14ac:dyDescent="0.2">
      <c r="B948" s="84"/>
      <c r="AA948" s="85"/>
      <c r="AB948" s="85"/>
      <c r="AC948" s="85"/>
      <c r="AD948" s="85"/>
      <c r="AE948" s="85"/>
      <c r="AF948" s="132"/>
      <c r="AG948" s="9"/>
      <c r="AN948" s="85"/>
      <c r="AO948" s="85"/>
      <c r="AP948" s="85"/>
      <c r="AQ948" s="85"/>
      <c r="AR948" s="85"/>
      <c r="AS948" s="85"/>
      <c r="AT948" s="85"/>
      <c r="AU948" s="85"/>
    </row>
    <row r="949" spans="2:47" s="77" customFormat="1" ht="12.95" customHeight="1" x14ac:dyDescent="0.2">
      <c r="B949" s="84"/>
      <c r="AA949" s="85"/>
      <c r="AB949" s="85"/>
      <c r="AC949" s="85"/>
      <c r="AD949" s="85"/>
      <c r="AE949" s="85"/>
      <c r="AF949" s="132"/>
      <c r="AG949" s="9"/>
      <c r="AN949" s="85"/>
      <c r="AO949" s="85"/>
      <c r="AP949" s="85"/>
      <c r="AQ949" s="85"/>
      <c r="AR949" s="85"/>
      <c r="AS949" s="85"/>
      <c r="AT949" s="85"/>
      <c r="AU949" s="85"/>
    </row>
    <row r="950" spans="2:47" s="77" customFormat="1" ht="12.95" customHeight="1" x14ac:dyDescent="0.2">
      <c r="B950" s="84"/>
      <c r="AA950" s="85"/>
      <c r="AB950" s="85"/>
      <c r="AC950" s="85"/>
      <c r="AD950" s="85"/>
      <c r="AE950" s="85"/>
      <c r="AF950" s="132"/>
      <c r="AG950" s="9"/>
      <c r="AN950" s="85"/>
      <c r="AO950" s="85"/>
      <c r="AP950" s="85"/>
      <c r="AQ950" s="85"/>
      <c r="AR950" s="85"/>
      <c r="AS950" s="85"/>
      <c r="AT950" s="85"/>
      <c r="AU950" s="85"/>
    </row>
    <row r="951" spans="2:47" s="77" customFormat="1" ht="12.95" customHeight="1" x14ac:dyDescent="0.2">
      <c r="B951" s="84"/>
      <c r="AA951" s="85"/>
      <c r="AB951" s="85"/>
      <c r="AC951" s="85"/>
      <c r="AD951" s="85"/>
      <c r="AE951" s="85"/>
      <c r="AF951" s="132"/>
      <c r="AG951" s="9"/>
      <c r="AN951" s="85"/>
      <c r="AO951" s="85"/>
      <c r="AP951" s="85"/>
      <c r="AQ951" s="85"/>
      <c r="AR951" s="85"/>
      <c r="AS951" s="85"/>
      <c r="AT951" s="85"/>
      <c r="AU951" s="85"/>
    </row>
    <row r="952" spans="2:47" s="77" customFormat="1" ht="12.95" customHeight="1" x14ac:dyDescent="0.2">
      <c r="B952" s="84"/>
      <c r="AA952" s="85"/>
      <c r="AB952" s="85"/>
      <c r="AC952" s="85"/>
      <c r="AD952" s="85"/>
      <c r="AE952" s="85"/>
      <c r="AF952" s="132"/>
      <c r="AG952" s="9"/>
      <c r="AN952" s="85"/>
      <c r="AO952" s="85"/>
      <c r="AP952" s="85"/>
      <c r="AQ952" s="85"/>
      <c r="AR952" s="85"/>
      <c r="AS952" s="85"/>
      <c r="AT952" s="85"/>
      <c r="AU952" s="85"/>
    </row>
    <row r="953" spans="2:47" s="77" customFormat="1" ht="12.95" customHeight="1" x14ac:dyDescent="0.2">
      <c r="B953" s="84"/>
      <c r="AA953" s="85"/>
      <c r="AB953" s="85"/>
      <c r="AC953" s="85"/>
      <c r="AD953" s="85"/>
      <c r="AE953" s="85"/>
      <c r="AF953" s="132"/>
      <c r="AG953" s="9"/>
      <c r="AN953" s="85"/>
      <c r="AO953" s="85"/>
      <c r="AP953" s="85"/>
      <c r="AQ953" s="85"/>
      <c r="AR953" s="85"/>
      <c r="AS953" s="85"/>
      <c r="AT953" s="85"/>
      <c r="AU953" s="85"/>
    </row>
    <row r="954" spans="2:47" s="77" customFormat="1" ht="12.95" customHeight="1" x14ac:dyDescent="0.2">
      <c r="B954" s="84"/>
      <c r="AA954" s="85"/>
      <c r="AB954" s="85"/>
      <c r="AC954" s="85"/>
      <c r="AD954" s="85"/>
      <c r="AE954" s="85"/>
      <c r="AF954" s="132"/>
      <c r="AG954" s="9"/>
      <c r="AN954" s="85"/>
      <c r="AO954" s="85"/>
      <c r="AP954" s="85"/>
      <c r="AQ954" s="85"/>
      <c r="AR954" s="85"/>
      <c r="AS954" s="85"/>
      <c r="AT954" s="85"/>
      <c r="AU954" s="85"/>
    </row>
    <row r="955" spans="2:47" s="77" customFormat="1" ht="12.95" customHeight="1" x14ac:dyDescent="0.2">
      <c r="B955" s="84"/>
      <c r="AA955" s="85"/>
      <c r="AB955" s="85"/>
      <c r="AC955" s="85"/>
      <c r="AD955" s="85"/>
      <c r="AE955" s="85"/>
      <c r="AF955" s="132"/>
      <c r="AG955" s="9"/>
      <c r="AN955" s="85"/>
      <c r="AO955" s="85"/>
      <c r="AP955" s="85"/>
      <c r="AQ955" s="85"/>
      <c r="AR955" s="85"/>
      <c r="AS955" s="85"/>
      <c r="AT955" s="85"/>
      <c r="AU955" s="85"/>
    </row>
    <row r="956" spans="2:47" s="77" customFormat="1" ht="12.95" customHeight="1" x14ac:dyDescent="0.2">
      <c r="B956" s="84"/>
      <c r="AA956" s="85"/>
      <c r="AB956" s="85"/>
      <c r="AC956" s="85"/>
      <c r="AD956" s="85"/>
      <c r="AE956" s="85"/>
      <c r="AF956" s="132"/>
      <c r="AG956" s="9"/>
      <c r="AN956" s="85"/>
      <c r="AO956" s="85"/>
      <c r="AP956" s="85"/>
      <c r="AQ956" s="85"/>
      <c r="AR956" s="85"/>
      <c r="AS956" s="85"/>
      <c r="AT956" s="85"/>
      <c r="AU956" s="85"/>
    </row>
    <row r="957" spans="2:47" s="77" customFormat="1" ht="12.95" customHeight="1" x14ac:dyDescent="0.2">
      <c r="B957" s="84"/>
      <c r="AA957" s="85"/>
      <c r="AB957" s="85"/>
      <c r="AC957" s="85"/>
      <c r="AD957" s="85"/>
      <c r="AE957" s="85"/>
      <c r="AF957" s="132"/>
      <c r="AG957" s="9"/>
      <c r="AN957" s="85"/>
      <c r="AO957" s="85"/>
      <c r="AP957" s="85"/>
      <c r="AQ957" s="85"/>
      <c r="AR957" s="85"/>
      <c r="AS957" s="85"/>
      <c r="AT957" s="85"/>
      <c r="AU957" s="85"/>
    </row>
    <row r="958" spans="2:47" s="77" customFormat="1" ht="12.95" customHeight="1" x14ac:dyDescent="0.2">
      <c r="B958" s="84"/>
      <c r="AA958" s="85"/>
      <c r="AB958" s="85"/>
      <c r="AC958" s="85"/>
      <c r="AD958" s="85"/>
      <c r="AE958" s="85"/>
      <c r="AF958" s="132"/>
      <c r="AG958" s="9"/>
      <c r="AN958" s="85"/>
      <c r="AO958" s="85"/>
      <c r="AP958" s="85"/>
      <c r="AQ958" s="85"/>
      <c r="AR958" s="85"/>
      <c r="AS958" s="85"/>
      <c r="AT958" s="85"/>
      <c r="AU958" s="85"/>
    </row>
    <row r="959" spans="2:47" s="77" customFormat="1" ht="12.95" customHeight="1" x14ac:dyDescent="0.2">
      <c r="B959" s="84"/>
      <c r="AA959" s="85"/>
      <c r="AB959" s="85"/>
      <c r="AC959" s="85"/>
      <c r="AD959" s="85"/>
      <c r="AE959" s="85"/>
      <c r="AF959" s="132"/>
      <c r="AG959" s="9"/>
      <c r="AN959" s="85"/>
      <c r="AO959" s="85"/>
      <c r="AP959" s="85"/>
      <c r="AQ959" s="85"/>
      <c r="AR959" s="85"/>
      <c r="AS959" s="85"/>
      <c r="AT959" s="85"/>
      <c r="AU959" s="85"/>
    </row>
    <row r="960" spans="2:47" s="77" customFormat="1" ht="12.95" customHeight="1" x14ac:dyDescent="0.2">
      <c r="B960" s="84"/>
      <c r="AA960" s="85"/>
      <c r="AB960" s="85"/>
      <c r="AC960" s="85"/>
      <c r="AD960" s="85"/>
      <c r="AE960" s="85"/>
      <c r="AF960" s="132"/>
      <c r="AG960" s="9"/>
      <c r="AN960" s="85"/>
      <c r="AO960" s="85"/>
      <c r="AP960" s="85"/>
      <c r="AQ960" s="85"/>
      <c r="AR960" s="85"/>
      <c r="AS960" s="85"/>
      <c r="AT960" s="85"/>
      <c r="AU960" s="85"/>
    </row>
    <row r="961" spans="2:47" s="77" customFormat="1" ht="12.95" customHeight="1" x14ac:dyDescent="0.2">
      <c r="B961" s="84"/>
      <c r="AA961" s="85"/>
      <c r="AB961" s="85"/>
      <c r="AC961" s="85"/>
      <c r="AD961" s="85"/>
      <c r="AE961" s="85"/>
      <c r="AF961" s="132"/>
      <c r="AG961" s="9"/>
      <c r="AN961" s="85"/>
      <c r="AO961" s="85"/>
      <c r="AP961" s="85"/>
      <c r="AQ961" s="85"/>
      <c r="AR961" s="85"/>
      <c r="AS961" s="85"/>
      <c r="AT961" s="85"/>
      <c r="AU961" s="85"/>
    </row>
    <row r="962" spans="2:47" s="77" customFormat="1" ht="12.95" customHeight="1" x14ac:dyDescent="0.2">
      <c r="B962" s="84"/>
      <c r="AA962" s="85"/>
      <c r="AB962" s="85"/>
      <c r="AC962" s="85"/>
      <c r="AD962" s="85"/>
      <c r="AE962" s="85"/>
      <c r="AF962" s="132"/>
      <c r="AG962" s="9"/>
      <c r="AN962" s="85"/>
      <c r="AO962" s="85"/>
      <c r="AP962" s="85"/>
      <c r="AQ962" s="85"/>
      <c r="AR962" s="85"/>
      <c r="AS962" s="85"/>
      <c r="AT962" s="85"/>
      <c r="AU962" s="85"/>
    </row>
    <row r="963" spans="2:47" s="77" customFormat="1" ht="12.95" customHeight="1" x14ac:dyDescent="0.2">
      <c r="B963" s="84"/>
      <c r="AA963" s="85"/>
      <c r="AB963" s="85"/>
      <c r="AC963" s="85"/>
      <c r="AD963" s="85"/>
      <c r="AE963" s="85"/>
      <c r="AF963" s="132"/>
      <c r="AG963" s="9"/>
      <c r="AN963" s="85"/>
      <c r="AO963" s="85"/>
      <c r="AP963" s="85"/>
      <c r="AQ963" s="85"/>
      <c r="AR963" s="85"/>
      <c r="AS963" s="85"/>
      <c r="AT963" s="85"/>
      <c r="AU963" s="85"/>
    </row>
    <row r="964" spans="2:47" s="77" customFormat="1" ht="12.95" customHeight="1" x14ac:dyDescent="0.2">
      <c r="B964" s="84"/>
      <c r="AA964" s="85"/>
      <c r="AB964" s="85"/>
      <c r="AC964" s="85"/>
      <c r="AD964" s="85"/>
      <c r="AE964" s="85"/>
      <c r="AF964" s="132"/>
      <c r="AG964" s="9"/>
      <c r="AN964" s="85"/>
      <c r="AO964" s="85"/>
      <c r="AP964" s="85"/>
      <c r="AQ964" s="85"/>
      <c r="AR964" s="85"/>
      <c r="AS964" s="85"/>
      <c r="AT964" s="85"/>
      <c r="AU964" s="85"/>
    </row>
    <row r="965" spans="2:47" s="77" customFormat="1" ht="12.95" customHeight="1" x14ac:dyDescent="0.2">
      <c r="B965" s="84"/>
      <c r="AA965" s="85"/>
      <c r="AB965" s="85"/>
      <c r="AC965" s="85"/>
      <c r="AD965" s="85"/>
      <c r="AE965" s="85"/>
      <c r="AF965" s="132"/>
      <c r="AG965" s="9"/>
      <c r="AN965" s="85"/>
      <c r="AO965" s="85"/>
      <c r="AP965" s="85"/>
      <c r="AQ965" s="85"/>
      <c r="AR965" s="85"/>
      <c r="AS965" s="85"/>
      <c r="AT965" s="85"/>
      <c r="AU965" s="85"/>
    </row>
    <row r="966" spans="2:47" s="77" customFormat="1" ht="12.95" customHeight="1" x14ac:dyDescent="0.2">
      <c r="B966" s="84"/>
      <c r="AA966" s="85"/>
      <c r="AB966" s="85"/>
      <c r="AC966" s="85"/>
      <c r="AD966" s="85"/>
      <c r="AE966" s="85"/>
      <c r="AF966" s="132"/>
      <c r="AG966" s="9"/>
      <c r="AN966" s="85"/>
      <c r="AO966" s="85"/>
      <c r="AP966" s="85"/>
      <c r="AQ966" s="85"/>
      <c r="AR966" s="85"/>
      <c r="AS966" s="85"/>
      <c r="AT966" s="85"/>
      <c r="AU966" s="85"/>
    </row>
    <row r="967" spans="2:47" s="77" customFormat="1" ht="12.95" customHeight="1" x14ac:dyDescent="0.2">
      <c r="B967" s="84"/>
      <c r="AA967" s="85"/>
      <c r="AB967" s="85"/>
      <c r="AC967" s="85"/>
      <c r="AD967" s="85"/>
      <c r="AE967" s="85"/>
      <c r="AF967" s="132"/>
      <c r="AG967" s="9"/>
      <c r="AN967" s="85"/>
      <c r="AO967" s="85"/>
      <c r="AP967" s="85"/>
      <c r="AQ967" s="85"/>
      <c r="AR967" s="85"/>
      <c r="AS967" s="85"/>
      <c r="AT967" s="85"/>
      <c r="AU967" s="85"/>
    </row>
    <row r="968" spans="2:47" s="77" customFormat="1" ht="12.95" customHeight="1" x14ac:dyDescent="0.2">
      <c r="B968" s="84"/>
      <c r="AA968" s="85"/>
      <c r="AB968" s="85"/>
      <c r="AC968" s="85"/>
      <c r="AD968" s="85"/>
      <c r="AE968" s="85"/>
      <c r="AF968" s="132"/>
      <c r="AG968" s="9"/>
      <c r="AN968" s="85"/>
      <c r="AO968" s="85"/>
      <c r="AP968" s="85"/>
      <c r="AQ968" s="85"/>
      <c r="AR968" s="85"/>
      <c r="AS968" s="85"/>
      <c r="AT968" s="85"/>
      <c r="AU968" s="85"/>
    </row>
    <row r="969" spans="2:47" s="77" customFormat="1" ht="12.95" customHeight="1" x14ac:dyDescent="0.2">
      <c r="B969" s="84"/>
      <c r="AA969" s="85"/>
      <c r="AB969" s="85"/>
      <c r="AC969" s="85"/>
      <c r="AD969" s="85"/>
      <c r="AE969" s="85"/>
      <c r="AF969" s="132"/>
      <c r="AG969" s="9"/>
      <c r="AN969" s="85"/>
      <c r="AO969" s="85"/>
      <c r="AP969" s="85"/>
      <c r="AQ969" s="85"/>
      <c r="AR969" s="85"/>
      <c r="AS969" s="85"/>
      <c r="AT969" s="85"/>
      <c r="AU969" s="85"/>
    </row>
    <row r="970" spans="2:47" s="77" customFormat="1" ht="12.95" customHeight="1" x14ac:dyDescent="0.2">
      <c r="B970" s="84"/>
      <c r="AA970" s="85"/>
      <c r="AB970" s="85"/>
      <c r="AC970" s="85"/>
      <c r="AD970" s="85"/>
      <c r="AE970" s="85"/>
      <c r="AF970" s="132"/>
      <c r="AG970" s="9"/>
      <c r="AN970" s="85"/>
      <c r="AO970" s="85"/>
      <c r="AP970" s="85"/>
      <c r="AQ970" s="85"/>
      <c r="AR970" s="85"/>
      <c r="AS970" s="85"/>
      <c r="AT970" s="85"/>
      <c r="AU970" s="85"/>
    </row>
    <row r="971" spans="2:47" s="77" customFormat="1" ht="12.95" customHeight="1" x14ac:dyDescent="0.2">
      <c r="B971" s="84"/>
      <c r="AA971" s="85"/>
      <c r="AB971" s="85"/>
      <c r="AC971" s="85"/>
      <c r="AD971" s="85"/>
      <c r="AE971" s="85"/>
      <c r="AF971" s="132"/>
      <c r="AG971" s="9"/>
      <c r="AN971" s="85"/>
      <c r="AO971" s="85"/>
      <c r="AP971" s="85"/>
      <c r="AQ971" s="85"/>
      <c r="AR971" s="85"/>
      <c r="AS971" s="85"/>
      <c r="AT971" s="85"/>
      <c r="AU971" s="85"/>
    </row>
    <row r="972" spans="2:47" s="77" customFormat="1" ht="12.95" customHeight="1" x14ac:dyDescent="0.2">
      <c r="B972" s="84"/>
      <c r="AA972" s="85"/>
      <c r="AB972" s="85"/>
      <c r="AC972" s="85"/>
      <c r="AD972" s="85"/>
      <c r="AE972" s="85"/>
      <c r="AF972" s="132"/>
      <c r="AG972" s="9"/>
      <c r="AN972" s="85"/>
      <c r="AO972" s="85"/>
      <c r="AP972" s="85"/>
      <c r="AQ972" s="85"/>
      <c r="AR972" s="85"/>
      <c r="AS972" s="85"/>
      <c r="AT972" s="85"/>
      <c r="AU972" s="85"/>
    </row>
    <row r="973" spans="2:47" s="77" customFormat="1" ht="12.95" customHeight="1" x14ac:dyDescent="0.2">
      <c r="B973" s="84"/>
      <c r="AA973" s="85"/>
      <c r="AB973" s="85"/>
      <c r="AC973" s="85"/>
      <c r="AD973" s="85"/>
      <c r="AE973" s="85"/>
      <c r="AF973" s="132"/>
      <c r="AG973" s="9"/>
      <c r="AN973" s="85"/>
      <c r="AO973" s="85"/>
      <c r="AP973" s="85"/>
      <c r="AQ973" s="85"/>
      <c r="AR973" s="85"/>
      <c r="AS973" s="85"/>
      <c r="AT973" s="85"/>
      <c r="AU973" s="85"/>
    </row>
    <row r="974" spans="2:47" s="77" customFormat="1" ht="12.95" customHeight="1" x14ac:dyDescent="0.2">
      <c r="B974" s="84"/>
      <c r="AA974" s="85"/>
      <c r="AB974" s="85"/>
      <c r="AC974" s="85"/>
      <c r="AD974" s="85"/>
      <c r="AE974" s="85"/>
      <c r="AF974" s="132"/>
      <c r="AG974" s="9"/>
      <c r="AN974" s="85"/>
      <c r="AO974" s="85"/>
      <c r="AP974" s="85"/>
      <c r="AQ974" s="85"/>
      <c r="AR974" s="85"/>
      <c r="AS974" s="85"/>
      <c r="AT974" s="85"/>
      <c r="AU974" s="85"/>
    </row>
    <row r="975" spans="2:47" s="77" customFormat="1" ht="12.95" customHeight="1" x14ac:dyDescent="0.2">
      <c r="B975" s="84"/>
      <c r="AA975" s="85"/>
      <c r="AB975" s="85"/>
      <c r="AC975" s="85"/>
      <c r="AD975" s="85"/>
      <c r="AE975" s="85"/>
      <c r="AF975" s="132"/>
      <c r="AG975" s="9"/>
      <c r="AN975" s="85"/>
      <c r="AO975" s="85"/>
      <c r="AP975" s="85"/>
      <c r="AQ975" s="85"/>
      <c r="AR975" s="85"/>
      <c r="AS975" s="85"/>
      <c r="AT975" s="85"/>
      <c r="AU975" s="85"/>
    </row>
    <row r="976" spans="2:47" s="77" customFormat="1" ht="12.95" customHeight="1" x14ac:dyDescent="0.2">
      <c r="B976" s="84"/>
      <c r="AA976" s="85"/>
      <c r="AB976" s="85"/>
      <c r="AC976" s="85"/>
      <c r="AD976" s="85"/>
      <c r="AE976" s="85"/>
      <c r="AF976" s="132"/>
      <c r="AG976" s="9"/>
      <c r="AN976" s="85"/>
      <c r="AO976" s="85"/>
      <c r="AP976" s="85"/>
      <c r="AQ976" s="85"/>
      <c r="AR976" s="85"/>
      <c r="AS976" s="85"/>
      <c r="AT976" s="85"/>
      <c r="AU976" s="85"/>
    </row>
    <row r="977" spans="2:47" s="77" customFormat="1" ht="12.95" customHeight="1" x14ac:dyDescent="0.2">
      <c r="B977" s="84"/>
      <c r="AA977" s="85"/>
      <c r="AB977" s="85"/>
      <c r="AC977" s="85"/>
      <c r="AD977" s="85"/>
      <c r="AE977" s="85"/>
      <c r="AF977" s="132"/>
      <c r="AG977" s="9"/>
      <c r="AN977" s="85"/>
      <c r="AO977" s="85"/>
      <c r="AP977" s="85"/>
      <c r="AQ977" s="85"/>
      <c r="AR977" s="85"/>
      <c r="AS977" s="85"/>
      <c r="AT977" s="85"/>
      <c r="AU977" s="85"/>
    </row>
    <row r="978" spans="2:47" s="77" customFormat="1" ht="12.95" customHeight="1" x14ac:dyDescent="0.2">
      <c r="B978" s="84"/>
      <c r="AA978" s="85"/>
      <c r="AB978" s="85"/>
      <c r="AC978" s="85"/>
      <c r="AD978" s="85"/>
      <c r="AE978" s="85"/>
      <c r="AF978" s="132"/>
      <c r="AG978" s="9"/>
      <c r="AN978" s="85"/>
      <c r="AO978" s="85"/>
      <c r="AP978" s="85"/>
      <c r="AQ978" s="85"/>
      <c r="AR978" s="85"/>
      <c r="AS978" s="85"/>
      <c r="AT978" s="85"/>
      <c r="AU978" s="85"/>
    </row>
    <row r="979" spans="2:47" s="77" customFormat="1" ht="12.95" customHeight="1" x14ac:dyDescent="0.2">
      <c r="B979" s="84"/>
      <c r="AA979" s="85"/>
      <c r="AB979" s="85"/>
      <c r="AC979" s="85"/>
      <c r="AD979" s="85"/>
      <c r="AE979" s="85"/>
      <c r="AF979" s="132"/>
      <c r="AG979" s="9"/>
      <c r="AN979" s="85"/>
      <c r="AO979" s="85"/>
      <c r="AP979" s="85"/>
      <c r="AQ979" s="85"/>
      <c r="AR979" s="85"/>
      <c r="AS979" s="85"/>
      <c r="AT979" s="85"/>
      <c r="AU979" s="85"/>
    </row>
    <row r="980" spans="2:47" s="77" customFormat="1" ht="12.95" customHeight="1" x14ac:dyDescent="0.2">
      <c r="B980" s="84"/>
      <c r="AA980" s="85"/>
      <c r="AB980" s="85"/>
      <c r="AC980" s="85"/>
      <c r="AD980" s="85"/>
      <c r="AE980" s="85"/>
      <c r="AF980" s="132"/>
      <c r="AG980" s="9"/>
      <c r="AN980" s="85"/>
      <c r="AO980" s="85"/>
      <c r="AP980" s="85"/>
      <c r="AQ980" s="85"/>
      <c r="AR980" s="85"/>
      <c r="AS980" s="85"/>
      <c r="AT980" s="85"/>
      <c r="AU980" s="85"/>
    </row>
    <row r="981" spans="2:47" s="77" customFormat="1" ht="12.95" customHeight="1" x14ac:dyDescent="0.2">
      <c r="B981" s="84"/>
      <c r="AA981" s="85"/>
      <c r="AB981" s="85"/>
      <c r="AC981" s="85"/>
      <c r="AD981" s="85"/>
      <c r="AE981" s="85"/>
      <c r="AF981" s="132"/>
      <c r="AG981" s="9"/>
      <c r="AN981" s="85"/>
      <c r="AO981" s="85"/>
      <c r="AP981" s="85"/>
      <c r="AQ981" s="85"/>
      <c r="AR981" s="85"/>
      <c r="AS981" s="85"/>
      <c r="AT981" s="85"/>
      <c r="AU981" s="85"/>
    </row>
    <row r="982" spans="2:47" s="77" customFormat="1" ht="12.95" customHeight="1" x14ac:dyDescent="0.2">
      <c r="B982" s="84"/>
      <c r="AA982" s="85"/>
      <c r="AB982" s="85"/>
      <c r="AC982" s="85"/>
      <c r="AD982" s="85"/>
      <c r="AE982" s="85"/>
      <c r="AF982" s="132"/>
      <c r="AG982" s="9"/>
      <c r="AN982" s="85"/>
      <c r="AO982" s="85"/>
      <c r="AP982" s="85"/>
      <c r="AQ982" s="85"/>
      <c r="AR982" s="85"/>
      <c r="AS982" s="85"/>
      <c r="AT982" s="85"/>
      <c r="AU982" s="85"/>
    </row>
    <row r="983" spans="2:47" s="77" customFormat="1" ht="12.95" customHeight="1" x14ac:dyDescent="0.2">
      <c r="B983" s="84"/>
      <c r="AA983" s="85"/>
      <c r="AB983" s="85"/>
      <c r="AC983" s="85"/>
      <c r="AD983" s="85"/>
      <c r="AE983" s="85"/>
      <c r="AF983" s="132"/>
      <c r="AG983" s="9"/>
      <c r="AN983" s="85"/>
      <c r="AO983" s="85"/>
      <c r="AP983" s="85"/>
      <c r="AQ983" s="85"/>
      <c r="AR983" s="85"/>
      <c r="AS983" s="85"/>
      <c r="AT983" s="85"/>
      <c r="AU983" s="85"/>
    </row>
    <row r="984" spans="2:47" s="77" customFormat="1" ht="12.95" customHeight="1" x14ac:dyDescent="0.2">
      <c r="B984" s="84"/>
      <c r="AA984" s="85"/>
      <c r="AB984" s="85"/>
      <c r="AC984" s="85"/>
      <c r="AD984" s="85"/>
      <c r="AE984" s="85"/>
      <c r="AF984" s="132"/>
      <c r="AG984" s="9"/>
      <c r="AN984" s="85"/>
      <c r="AO984" s="85"/>
      <c r="AP984" s="85"/>
      <c r="AQ984" s="85"/>
      <c r="AR984" s="85"/>
      <c r="AS984" s="85"/>
      <c r="AT984" s="85"/>
      <c r="AU984" s="85"/>
    </row>
    <row r="985" spans="2:47" s="77" customFormat="1" ht="12.95" customHeight="1" x14ac:dyDescent="0.2">
      <c r="B985" s="84"/>
      <c r="AA985" s="85"/>
      <c r="AB985" s="85"/>
      <c r="AC985" s="85"/>
      <c r="AD985" s="85"/>
      <c r="AE985" s="85"/>
      <c r="AF985" s="132"/>
      <c r="AG985" s="9"/>
      <c r="AN985" s="85"/>
      <c r="AO985" s="85"/>
      <c r="AP985" s="85"/>
      <c r="AQ985" s="85"/>
      <c r="AR985" s="85"/>
      <c r="AS985" s="85"/>
      <c r="AT985" s="85"/>
      <c r="AU985" s="85"/>
    </row>
    <row r="986" spans="2:47" s="77" customFormat="1" ht="12.95" customHeight="1" x14ac:dyDescent="0.2">
      <c r="B986" s="84"/>
      <c r="AA986" s="85"/>
      <c r="AB986" s="85"/>
      <c r="AC986" s="85"/>
      <c r="AD986" s="85"/>
      <c r="AE986" s="85"/>
      <c r="AF986" s="132"/>
      <c r="AG986" s="9"/>
      <c r="AN986" s="85"/>
      <c r="AO986" s="85"/>
      <c r="AP986" s="85"/>
      <c r="AQ986" s="85"/>
      <c r="AR986" s="85"/>
      <c r="AS986" s="85"/>
      <c r="AT986" s="85"/>
      <c r="AU986" s="85"/>
    </row>
    <row r="987" spans="2:47" s="77" customFormat="1" ht="12.95" customHeight="1" x14ac:dyDescent="0.2">
      <c r="B987" s="84"/>
      <c r="AA987" s="85"/>
      <c r="AB987" s="85"/>
      <c r="AC987" s="85"/>
      <c r="AD987" s="85"/>
      <c r="AE987" s="85"/>
      <c r="AF987" s="132"/>
      <c r="AG987" s="9"/>
      <c r="AN987" s="85"/>
      <c r="AO987" s="85"/>
      <c r="AP987" s="85"/>
      <c r="AQ987" s="85"/>
      <c r="AR987" s="85"/>
      <c r="AS987" s="85"/>
      <c r="AT987" s="85"/>
      <c r="AU987" s="85"/>
    </row>
    <row r="988" spans="2:47" s="77" customFormat="1" ht="12.95" customHeight="1" x14ac:dyDescent="0.2">
      <c r="B988" s="84"/>
      <c r="AA988" s="85"/>
      <c r="AB988" s="85"/>
      <c r="AC988" s="85"/>
      <c r="AD988" s="85"/>
      <c r="AE988" s="85"/>
      <c r="AF988" s="132"/>
      <c r="AG988" s="9"/>
      <c r="AN988" s="85"/>
      <c r="AO988" s="85"/>
      <c r="AP988" s="85"/>
      <c r="AQ988" s="85"/>
      <c r="AR988" s="85"/>
      <c r="AS988" s="85"/>
      <c r="AT988" s="85"/>
      <c r="AU988" s="85"/>
    </row>
    <row r="989" spans="2:47" s="77" customFormat="1" ht="12.95" customHeight="1" x14ac:dyDescent="0.2">
      <c r="B989" s="84"/>
      <c r="AA989" s="85"/>
      <c r="AB989" s="85"/>
      <c r="AC989" s="85"/>
      <c r="AD989" s="85"/>
      <c r="AE989" s="85"/>
      <c r="AF989" s="132"/>
      <c r="AG989" s="9"/>
      <c r="AN989" s="85"/>
      <c r="AO989" s="85"/>
      <c r="AP989" s="85"/>
      <c r="AQ989" s="85"/>
      <c r="AR989" s="85"/>
      <c r="AS989" s="85"/>
      <c r="AT989" s="85"/>
      <c r="AU989" s="85"/>
    </row>
    <row r="990" spans="2:47" s="77" customFormat="1" ht="12.95" customHeight="1" x14ac:dyDescent="0.2">
      <c r="B990" s="84"/>
      <c r="AA990" s="85"/>
      <c r="AB990" s="85"/>
      <c r="AC990" s="85"/>
      <c r="AD990" s="85"/>
      <c r="AE990" s="85"/>
      <c r="AF990" s="132"/>
      <c r="AG990" s="9"/>
      <c r="AN990" s="85"/>
      <c r="AO990" s="85"/>
      <c r="AP990" s="85"/>
      <c r="AQ990" s="85"/>
      <c r="AR990" s="85"/>
      <c r="AS990" s="85"/>
      <c r="AT990" s="85"/>
      <c r="AU990" s="85"/>
    </row>
    <row r="991" spans="2:47" s="77" customFormat="1" ht="12.95" customHeight="1" x14ac:dyDescent="0.2">
      <c r="B991" s="84"/>
      <c r="AA991" s="85"/>
      <c r="AB991" s="85"/>
      <c r="AC991" s="85"/>
      <c r="AD991" s="85"/>
      <c r="AE991" s="85"/>
      <c r="AF991" s="132"/>
      <c r="AG991" s="9"/>
      <c r="AN991" s="85"/>
      <c r="AO991" s="85"/>
      <c r="AP991" s="85"/>
      <c r="AQ991" s="85"/>
      <c r="AR991" s="85"/>
      <c r="AS991" s="85"/>
      <c r="AT991" s="85"/>
      <c r="AU991" s="85"/>
    </row>
    <row r="992" spans="2:47" s="77" customFormat="1" ht="12.95" customHeight="1" x14ac:dyDescent="0.2">
      <c r="B992" s="84"/>
      <c r="AA992" s="85"/>
      <c r="AB992" s="85"/>
      <c r="AC992" s="85"/>
      <c r="AD992" s="85"/>
      <c r="AE992" s="85"/>
      <c r="AF992" s="132"/>
      <c r="AG992" s="9"/>
      <c r="AN992" s="85"/>
      <c r="AO992" s="85"/>
      <c r="AP992" s="85"/>
      <c r="AQ992" s="85"/>
      <c r="AR992" s="85"/>
      <c r="AS992" s="85"/>
      <c r="AT992" s="85"/>
      <c r="AU992" s="85"/>
    </row>
    <row r="993" spans="2:47" s="77" customFormat="1" ht="12.95" customHeight="1" x14ac:dyDescent="0.2">
      <c r="B993" s="84"/>
      <c r="AA993" s="85"/>
      <c r="AB993" s="85"/>
      <c r="AC993" s="85"/>
      <c r="AD993" s="85"/>
      <c r="AE993" s="85"/>
      <c r="AF993" s="132"/>
      <c r="AG993" s="9"/>
      <c r="AN993" s="85"/>
      <c r="AO993" s="85"/>
      <c r="AP993" s="85"/>
      <c r="AQ993" s="85"/>
      <c r="AR993" s="85"/>
      <c r="AS993" s="85"/>
      <c r="AT993" s="85"/>
      <c r="AU993" s="85"/>
    </row>
    <row r="994" spans="2:47" x14ac:dyDescent="0.2">
      <c r="AA994" s="30"/>
      <c r="AB994" s="30"/>
      <c r="AC994" s="30"/>
      <c r="AD994" s="30"/>
      <c r="AE994" s="30"/>
      <c r="AF994" s="33"/>
      <c r="AG994" s="31"/>
      <c r="AN994" s="30"/>
      <c r="AO994" s="30"/>
      <c r="AP994" s="30"/>
      <c r="AQ994" s="30"/>
      <c r="AR994" s="30"/>
      <c r="AS994" s="30"/>
      <c r="AT994" s="30"/>
      <c r="AU994" s="30"/>
    </row>
    <row r="995" spans="2:47" x14ac:dyDescent="0.2">
      <c r="AA995" s="30"/>
      <c r="AB995" s="30"/>
      <c r="AC995" s="30"/>
      <c r="AD995" s="30"/>
      <c r="AE995" s="30"/>
      <c r="AF995" s="33"/>
      <c r="AG995" s="31"/>
      <c r="AN995" s="30"/>
      <c r="AO995" s="30"/>
      <c r="AP995" s="30"/>
      <c r="AQ995" s="30"/>
      <c r="AR995" s="30"/>
      <c r="AS995" s="30"/>
      <c r="AT995" s="30"/>
      <c r="AU995" s="30"/>
    </row>
    <row r="996" spans="2:47" x14ac:dyDescent="0.2">
      <c r="AA996" s="30"/>
      <c r="AB996" s="30"/>
      <c r="AC996" s="30"/>
      <c r="AD996" s="30"/>
      <c r="AE996" s="30"/>
      <c r="AF996" s="33"/>
      <c r="AG996" s="31"/>
      <c r="AN996" s="30"/>
      <c r="AO996" s="30"/>
      <c r="AP996" s="30"/>
      <c r="AQ996" s="30"/>
      <c r="AR996" s="30"/>
      <c r="AS996" s="30"/>
      <c r="AT996" s="30"/>
      <c r="AU996" s="30"/>
    </row>
    <row r="997" spans="2:47" x14ac:dyDescent="0.2">
      <c r="AA997" s="30"/>
      <c r="AB997" s="30"/>
      <c r="AC997" s="30"/>
      <c r="AD997" s="30"/>
      <c r="AE997" s="30"/>
      <c r="AF997" s="33"/>
      <c r="AG997" s="31"/>
      <c r="AN997" s="30"/>
      <c r="AO997" s="30"/>
      <c r="AP997" s="30"/>
      <c r="AQ997" s="30"/>
      <c r="AR997" s="30"/>
      <c r="AS997" s="30"/>
      <c r="AT997" s="30"/>
      <c r="AU997" s="30"/>
    </row>
    <row r="998" spans="2:47" x14ac:dyDescent="0.2">
      <c r="AA998" s="30"/>
      <c r="AB998" s="30"/>
      <c r="AC998" s="30"/>
      <c r="AD998" s="30"/>
      <c r="AE998" s="30"/>
      <c r="AF998" s="33"/>
      <c r="AG998" s="31"/>
      <c r="AN998" s="30"/>
      <c r="AO998" s="30"/>
      <c r="AP998" s="30"/>
      <c r="AQ998" s="30"/>
      <c r="AR998" s="30"/>
      <c r="AS998" s="30"/>
      <c r="AT998" s="30"/>
      <c r="AU998" s="30"/>
    </row>
    <row r="999" spans="2:47" x14ac:dyDescent="0.2">
      <c r="AA999" s="30"/>
      <c r="AB999" s="30"/>
      <c r="AC999" s="30"/>
      <c r="AD999" s="30"/>
      <c r="AE999" s="30"/>
      <c r="AF999" s="33"/>
      <c r="AG999" s="31"/>
      <c r="AN999" s="30"/>
      <c r="AO999" s="30"/>
      <c r="AP999" s="30"/>
      <c r="AQ999" s="30"/>
      <c r="AR999" s="30"/>
      <c r="AS999" s="30"/>
      <c r="AT999" s="30"/>
      <c r="AU999" s="30"/>
    </row>
    <row r="1000" spans="2:47" x14ac:dyDescent="0.2">
      <c r="AA1000" s="30"/>
      <c r="AB1000" s="30"/>
      <c r="AC1000" s="30"/>
      <c r="AD1000" s="30"/>
      <c r="AE1000" s="30"/>
      <c r="AF1000" s="33"/>
      <c r="AG1000" s="31"/>
      <c r="AN1000" s="30"/>
      <c r="AO1000" s="30"/>
      <c r="AP1000" s="30"/>
      <c r="AQ1000" s="30"/>
      <c r="AR1000" s="30"/>
      <c r="AS1000" s="30"/>
      <c r="AT1000" s="30"/>
      <c r="AU1000" s="30"/>
    </row>
    <row r="1001" spans="2:47" x14ac:dyDescent="0.2">
      <c r="AA1001" s="30"/>
      <c r="AB1001" s="30"/>
      <c r="AC1001" s="30"/>
      <c r="AD1001" s="30"/>
      <c r="AE1001" s="30"/>
      <c r="AF1001" s="33"/>
      <c r="AG1001" s="31"/>
      <c r="AN1001" s="30"/>
      <c r="AO1001" s="30"/>
      <c r="AP1001" s="30"/>
      <c r="AQ1001" s="30"/>
      <c r="AR1001" s="30"/>
      <c r="AS1001" s="30"/>
      <c r="AT1001" s="30"/>
      <c r="AU1001" s="30"/>
    </row>
    <row r="1002" spans="2:47" x14ac:dyDescent="0.2">
      <c r="AA1002" s="30"/>
      <c r="AB1002" s="30"/>
      <c r="AC1002" s="30"/>
      <c r="AD1002" s="30"/>
      <c r="AE1002" s="30"/>
      <c r="AF1002" s="33"/>
      <c r="AG1002" s="31"/>
      <c r="AN1002" s="30"/>
      <c r="AO1002" s="30"/>
      <c r="AP1002" s="30"/>
      <c r="AQ1002" s="30"/>
      <c r="AR1002" s="30"/>
      <c r="AS1002" s="30"/>
      <c r="AT1002" s="30"/>
      <c r="AU1002" s="30"/>
    </row>
    <row r="1003" spans="2:47" x14ac:dyDescent="0.2">
      <c r="AA1003" s="30"/>
      <c r="AB1003" s="30"/>
      <c r="AC1003" s="30"/>
      <c r="AD1003" s="30"/>
      <c r="AE1003" s="30"/>
      <c r="AF1003" s="33"/>
      <c r="AG1003" s="31"/>
      <c r="AN1003" s="30"/>
      <c r="AO1003" s="30"/>
      <c r="AP1003" s="30"/>
      <c r="AQ1003" s="30"/>
      <c r="AR1003" s="30"/>
      <c r="AS1003" s="30"/>
      <c r="AT1003" s="30"/>
      <c r="AU1003" s="30"/>
    </row>
    <row r="1004" spans="2:47" x14ac:dyDescent="0.2">
      <c r="AA1004" s="30"/>
      <c r="AB1004" s="30"/>
      <c r="AC1004" s="30"/>
      <c r="AD1004" s="30"/>
      <c r="AE1004" s="30"/>
      <c r="AF1004" s="33"/>
      <c r="AG1004" s="31"/>
      <c r="AN1004" s="30"/>
      <c r="AO1004" s="30"/>
      <c r="AP1004" s="30"/>
      <c r="AQ1004" s="30"/>
      <c r="AR1004" s="30"/>
      <c r="AS1004" s="30"/>
      <c r="AT1004" s="30"/>
      <c r="AU1004" s="30"/>
    </row>
    <row r="1005" spans="2:47" x14ac:dyDescent="0.2">
      <c r="AA1005" s="30"/>
      <c r="AB1005" s="30"/>
      <c r="AC1005" s="30"/>
      <c r="AD1005" s="30"/>
      <c r="AE1005" s="30"/>
      <c r="AF1005" s="33"/>
      <c r="AG1005" s="31"/>
      <c r="AN1005" s="30"/>
      <c r="AO1005" s="30"/>
      <c r="AP1005" s="30"/>
      <c r="AQ1005" s="30"/>
      <c r="AR1005" s="30"/>
      <c r="AS1005" s="30"/>
      <c r="AT1005" s="30"/>
      <c r="AU1005" s="30"/>
    </row>
    <row r="1006" spans="2:47" x14ac:dyDescent="0.2">
      <c r="AA1006" s="30"/>
      <c r="AB1006" s="30"/>
      <c r="AC1006" s="30"/>
      <c r="AD1006" s="30"/>
      <c r="AE1006" s="30"/>
      <c r="AF1006" s="33"/>
      <c r="AG1006" s="31"/>
      <c r="AN1006" s="30"/>
      <c r="AO1006" s="30"/>
      <c r="AP1006" s="30"/>
      <c r="AQ1006" s="30"/>
      <c r="AR1006" s="30"/>
      <c r="AS1006" s="30"/>
      <c r="AT1006" s="30"/>
      <c r="AU1006" s="30"/>
    </row>
    <row r="1007" spans="2:47" x14ac:dyDescent="0.2">
      <c r="AA1007" s="30"/>
      <c r="AB1007" s="30"/>
      <c r="AC1007" s="30"/>
      <c r="AD1007" s="30"/>
      <c r="AE1007" s="30"/>
      <c r="AF1007" s="33"/>
      <c r="AG1007" s="31"/>
      <c r="AN1007" s="30"/>
      <c r="AO1007" s="30"/>
      <c r="AP1007" s="30"/>
      <c r="AQ1007" s="30"/>
      <c r="AR1007" s="30"/>
      <c r="AS1007" s="30"/>
      <c r="AT1007" s="30"/>
      <c r="AU1007" s="30"/>
    </row>
    <row r="1008" spans="2:47" x14ac:dyDescent="0.2">
      <c r="AA1008" s="30"/>
      <c r="AB1008" s="30"/>
      <c r="AC1008" s="30"/>
      <c r="AD1008" s="30"/>
      <c r="AE1008" s="30"/>
      <c r="AF1008" s="33"/>
      <c r="AG1008" s="31"/>
      <c r="AN1008" s="30"/>
      <c r="AO1008" s="30"/>
      <c r="AP1008" s="30"/>
      <c r="AQ1008" s="30"/>
      <c r="AR1008" s="30"/>
      <c r="AS1008" s="30"/>
      <c r="AT1008" s="30"/>
      <c r="AU1008" s="30"/>
    </row>
    <row r="1009" spans="27:47" x14ac:dyDescent="0.2">
      <c r="AA1009" s="30"/>
      <c r="AB1009" s="30"/>
      <c r="AC1009" s="30"/>
      <c r="AD1009" s="30"/>
      <c r="AE1009" s="30"/>
      <c r="AF1009" s="33"/>
      <c r="AG1009" s="31"/>
      <c r="AN1009" s="30"/>
      <c r="AO1009" s="30"/>
      <c r="AP1009" s="30"/>
      <c r="AQ1009" s="30"/>
      <c r="AR1009" s="30"/>
      <c r="AS1009" s="30"/>
      <c r="AT1009" s="30"/>
      <c r="AU1009" s="30"/>
    </row>
    <row r="1010" spans="27:47" x14ac:dyDescent="0.2">
      <c r="AA1010" s="30"/>
      <c r="AB1010" s="30"/>
      <c r="AC1010" s="30"/>
      <c r="AD1010" s="30"/>
      <c r="AE1010" s="30"/>
      <c r="AF1010" s="33"/>
      <c r="AG1010" s="31"/>
      <c r="AN1010" s="30"/>
      <c r="AO1010" s="30"/>
      <c r="AP1010" s="30"/>
      <c r="AQ1010" s="30"/>
      <c r="AR1010" s="30"/>
      <c r="AS1010" s="30"/>
      <c r="AT1010" s="30"/>
      <c r="AU1010" s="30"/>
    </row>
    <row r="1011" spans="27:47" x14ac:dyDescent="0.2">
      <c r="AA1011" s="30"/>
      <c r="AB1011" s="30"/>
      <c r="AC1011" s="30"/>
      <c r="AD1011" s="30"/>
      <c r="AE1011" s="30"/>
      <c r="AF1011" s="33"/>
      <c r="AG1011" s="31"/>
      <c r="AN1011" s="30"/>
      <c r="AO1011" s="30"/>
      <c r="AP1011" s="30"/>
      <c r="AQ1011" s="30"/>
      <c r="AR1011" s="30"/>
      <c r="AS1011" s="30"/>
      <c r="AT1011" s="30"/>
      <c r="AU1011" s="30"/>
    </row>
    <row r="1012" spans="27:47" x14ac:dyDescent="0.2">
      <c r="AA1012" s="30"/>
      <c r="AB1012" s="30"/>
      <c r="AC1012" s="30"/>
      <c r="AD1012" s="30"/>
      <c r="AE1012" s="30"/>
      <c r="AF1012" s="33"/>
      <c r="AG1012" s="31"/>
      <c r="AN1012" s="30"/>
      <c r="AO1012" s="30"/>
      <c r="AP1012" s="30"/>
      <c r="AQ1012" s="30"/>
      <c r="AR1012" s="30"/>
      <c r="AS1012" s="30"/>
      <c r="AT1012" s="30"/>
      <c r="AU1012" s="30"/>
    </row>
    <row r="1013" spans="27:47" x14ac:dyDescent="0.2">
      <c r="AA1013" s="30"/>
      <c r="AB1013" s="30"/>
      <c r="AC1013" s="30"/>
      <c r="AD1013" s="30"/>
      <c r="AE1013" s="30"/>
      <c r="AF1013" s="33"/>
      <c r="AG1013" s="31"/>
      <c r="AN1013" s="30"/>
      <c r="AO1013" s="30"/>
      <c r="AP1013" s="30"/>
      <c r="AQ1013" s="30"/>
      <c r="AR1013" s="30"/>
      <c r="AS1013" s="30"/>
      <c r="AT1013" s="30"/>
      <c r="AU1013" s="30"/>
    </row>
    <row r="1014" spans="27:47" x14ac:dyDescent="0.2">
      <c r="AA1014" s="30"/>
      <c r="AB1014" s="30"/>
      <c r="AC1014" s="30"/>
      <c r="AD1014" s="30"/>
      <c r="AE1014" s="30"/>
      <c r="AF1014" s="33"/>
      <c r="AG1014" s="31"/>
      <c r="AN1014" s="30"/>
      <c r="AO1014" s="30"/>
      <c r="AP1014" s="30"/>
      <c r="AQ1014" s="30"/>
      <c r="AR1014" s="30"/>
      <c r="AS1014" s="30"/>
      <c r="AT1014" s="30"/>
      <c r="AU1014" s="30"/>
    </row>
    <row r="1015" spans="27:47" x14ac:dyDescent="0.2">
      <c r="AA1015" s="30"/>
      <c r="AB1015" s="30"/>
      <c r="AC1015" s="30"/>
      <c r="AD1015" s="30"/>
      <c r="AE1015" s="30"/>
      <c r="AF1015" s="33"/>
      <c r="AG1015" s="31"/>
      <c r="AN1015" s="30"/>
      <c r="AO1015" s="30"/>
      <c r="AP1015" s="30"/>
      <c r="AQ1015" s="30"/>
      <c r="AR1015" s="30"/>
      <c r="AS1015" s="30"/>
      <c r="AT1015" s="30"/>
      <c r="AU1015" s="30"/>
    </row>
    <row r="1016" spans="27:47" x14ac:dyDescent="0.2">
      <c r="AA1016" s="30"/>
      <c r="AB1016" s="30"/>
      <c r="AC1016" s="30"/>
      <c r="AD1016" s="30"/>
      <c r="AE1016" s="30"/>
      <c r="AF1016" s="33"/>
      <c r="AG1016" s="31"/>
      <c r="AN1016" s="30"/>
      <c r="AO1016" s="30"/>
      <c r="AP1016" s="30"/>
      <c r="AQ1016" s="30"/>
      <c r="AR1016" s="30"/>
      <c r="AS1016" s="30"/>
      <c r="AT1016" s="30"/>
      <c r="AU1016" s="30"/>
    </row>
    <row r="1017" spans="27:47" x14ac:dyDescent="0.2">
      <c r="AA1017" s="30"/>
      <c r="AB1017" s="30"/>
      <c r="AC1017" s="30"/>
      <c r="AD1017" s="30"/>
      <c r="AE1017" s="30"/>
      <c r="AF1017" s="33"/>
      <c r="AG1017" s="31"/>
      <c r="AN1017" s="30"/>
      <c r="AO1017" s="30"/>
      <c r="AP1017" s="30"/>
      <c r="AQ1017" s="30"/>
      <c r="AR1017" s="30"/>
      <c r="AS1017" s="30"/>
      <c r="AT1017" s="30"/>
      <c r="AU1017" s="30"/>
    </row>
    <row r="1018" spans="27:47" x14ac:dyDescent="0.2">
      <c r="AA1018" s="30"/>
      <c r="AB1018" s="30"/>
      <c r="AC1018" s="30"/>
      <c r="AD1018" s="30"/>
      <c r="AE1018" s="30"/>
      <c r="AF1018" s="33"/>
      <c r="AG1018" s="31"/>
      <c r="AN1018" s="30"/>
      <c r="AO1018" s="30"/>
      <c r="AP1018" s="30"/>
      <c r="AQ1018" s="30"/>
      <c r="AR1018" s="30"/>
      <c r="AS1018" s="30"/>
      <c r="AT1018" s="30"/>
      <c r="AU1018" s="30"/>
    </row>
    <row r="1019" spans="27:47" x14ac:dyDescent="0.2">
      <c r="AA1019" s="30"/>
      <c r="AB1019" s="30"/>
      <c r="AC1019" s="30"/>
      <c r="AD1019" s="30"/>
      <c r="AE1019" s="30"/>
      <c r="AF1019" s="33"/>
      <c r="AG1019" s="31"/>
      <c r="AN1019" s="30"/>
      <c r="AO1019" s="30"/>
      <c r="AP1019" s="30"/>
      <c r="AQ1019" s="30"/>
      <c r="AR1019" s="30"/>
      <c r="AS1019" s="30"/>
      <c r="AT1019" s="30"/>
      <c r="AU1019" s="30"/>
    </row>
    <row r="1020" spans="27:47" x14ac:dyDescent="0.2">
      <c r="AA1020" s="30"/>
      <c r="AB1020" s="30"/>
      <c r="AC1020" s="30"/>
      <c r="AD1020" s="30"/>
      <c r="AE1020" s="30"/>
      <c r="AF1020" s="33"/>
      <c r="AG1020" s="31"/>
      <c r="AN1020" s="30"/>
      <c r="AO1020" s="30"/>
      <c r="AP1020" s="30"/>
      <c r="AQ1020" s="30"/>
      <c r="AR1020" s="30"/>
      <c r="AS1020" s="30"/>
      <c r="AT1020" s="30"/>
      <c r="AU1020" s="30"/>
    </row>
    <row r="1021" spans="27:47" x14ac:dyDescent="0.2">
      <c r="AA1021" s="30"/>
      <c r="AB1021" s="30"/>
      <c r="AC1021" s="30"/>
      <c r="AD1021" s="30"/>
      <c r="AE1021" s="30"/>
      <c r="AF1021" s="33"/>
      <c r="AG1021" s="31"/>
      <c r="AN1021" s="30"/>
      <c r="AO1021" s="30"/>
      <c r="AP1021" s="30"/>
      <c r="AQ1021" s="30"/>
      <c r="AR1021" s="30"/>
      <c r="AS1021" s="30"/>
      <c r="AT1021" s="30"/>
      <c r="AU1021" s="30"/>
    </row>
    <row r="1022" spans="27:47" x14ac:dyDescent="0.2">
      <c r="AA1022" s="30"/>
      <c r="AB1022" s="30"/>
      <c r="AC1022" s="30"/>
      <c r="AD1022" s="30"/>
      <c r="AE1022" s="30"/>
      <c r="AF1022" s="33"/>
      <c r="AG1022" s="31"/>
      <c r="AN1022" s="30"/>
      <c r="AO1022" s="30"/>
      <c r="AP1022" s="30"/>
      <c r="AQ1022" s="30"/>
      <c r="AR1022" s="30"/>
      <c r="AS1022" s="30"/>
      <c r="AT1022" s="30"/>
      <c r="AU1022" s="30"/>
    </row>
    <row r="1023" spans="27:47" x14ac:dyDescent="0.2">
      <c r="AA1023" s="30"/>
      <c r="AB1023" s="30"/>
      <c r="AC1023" s="30"/>
      <c r="AD1023" s="30"/>
      <c r="AE1023" s="30"/>
      <c r="AF1023" s="33"/>
      <c r="AG1023" s="31"/>
      <c r="AN1023" s="30"/>
      <c r="AO1023" s="30"/>
      <c r="AP1023" s="30"/>
      <c r="AQ1023" s="30"/>
      <c r="AR1023" s="30"/>
      <c r="AS1023" s="30"/>
      <c r="AT1023" s="30"/>
      <c r="AU1023" s="30"/>
    </row>
    <row r="1024" spans="27:47" x14ac:dyDescent="0.2">
      <c r="AA1024" s="30"/>
      <c r="AB1024" s="30"/>
      <c r="AC1024" s="30"/>
      <c r="AD1024" s="30"/>
      <c r="AE1024" s="30"/>
      <c r="AF1024" s="33"/>
      <c r="AG1024" s="31"/>
      <c r="AN1024" s="30"/>
      <c r="AO1024" s="30"/>
      <c r="AP1024" s="30"/>
      <c r="AQ1024" s="30"/>
      <c r="AR1024" s="30"/>
      <c r="AS1024" s="30"/>
      <c r="AT1024" s="30"/>
      <c r="AU1024" s="30"/>
    </row>
    <row r="1025" spans="27:47" x14ac:dyDescent="0.2">
      <c r="AA1025" s="30"/>
      <c r="AB1025" s="30"/>
      <c r="AC1025" s="30"/>
      <c r="AD1025" s="30"/>
      <c r="AE1025" s="30"/>
      <c r="AF1025" s="33"/>
      <c r="AG1025" s="31"/>
      <c r="AN1025" s="30"/>
      <c r="AO1025" s="30"/>
      <c r="AP1025" s="30"/>
      <c r="AQ1025" s="30"/>
      <c r="AR1025" s="30"/>
      <c r="AS1025" s="30"/>
      <c r="AT1025" s="30"/>
      <c r="AU1025" s="30"/>
    </row>
    <row r="1026" spans="27:47" x14ac:dyDescent="0.2">
      <c r="AA1026" s="30"/>
      <c r="AB1026" s="30"/>
      <c r="AC1026" s="30"/>
      <c r="AD1026" s="30"/>
      <c r="AE1026" s="30"/>
      <c r="AF1026" s="33"/>
      <c r="AG1026" s="31"/>
      <c r="AN1026" s="30"/>
      <c r="AO1026" s="30"/>
      <c r="AP1026" s="30"/>
      <c r="AQ1026" s="30"/>
      <c r="AR1026" s="30"/>
      <c r="AS1026" s="30"/>
      <c r="AT1026" s="30"/>
      <c r="AU1026" s="30"/>
    </row>
    <row r="1027" spans="27:47" x14ac:dyDescent="0.2">
      <c r="AA1027" s="30"/>
      <c r="AB1027" s="30"/>
      <c r="AC1027" s="30"/>
      <c r="AD1027" s="30"/>
      <c r="AE1027" s="30"/>
      <c r="AF1027" s="33"/>
      <c r="AG1027" s="31"/>
      <c r="AN1027" s="30"/>
      <c r="AO1027" s="30"/>
      <c r="AP1027" s="30"/>
      <c r="AQ1027" s="30"/>
      <c r="AR1027" s="30"/>
      <c r="AS1027" s="30"/>
      <c r="AT1027" s="30"/>
      <c r="AU1027" s="30"/>
    </row>
    <row r="1028" spans="27:47" x14ac:dyDescent="0.2">
      <c r="AA1028" s="30"/>
      <c r="AB1028" s="30"/>
      <c r="AC1028" s="30"/>
      <c r="AD1028" s="30"/>
      <c r="AE1028" s="30"/>
      <c r="AF1028" s="33"/>
      <c r="AG1028" s="31"/>
      <c r="AN1028" s="30"/>
      <c r="AO1028" s="30"/>
      <c r="AP1028" s="30"/>
      <c r="AQ1028" s="30"/>
      <c r="AR1028" s="30"/>
      <c r="AS1028" s="30"/>
      <c r="AT1028" s="30"/>
      <c r="AU1028" s="30"/>
    </row>
    <row r="1029" spans="27:47" x14ac:dyDescent="0.2">
      <c r="AA1029" s="30"/>
      <c r="AB1029" s="30"/>
      <c r="AC1029" s="30"/>
      <c r="AD1029" s="30"/>
      <c r="AE1029" s="30"/>
      <c r="AF1029" s="33"/>
      <c r="AG1029" s="31"/>
      <c r="AN1029" s="30"/>
      <c r="AO1029" s="30"/>
      <c r="AP1029" s="30"/>
      <c r="AQ1029" s="30"/>
      <c r="AR1029" s="30"/>
      <c r="AS1029" s="30"/>
      <c r="AT1029" s="30"/>
      <c r="AU1029" s="30"/>
    </row>
    <row r="1030" spans="27:47" x14ac:dyDescent="0.2">
      <c r="AA1030" s="30"/>
      <c r="AB1030" s="30"/>
      <c r="AC1030" s="30"/>
      <c r="AD1030" s="30"/>
      <c r="AE1030" s="30"/>
      <c r="AF1030" s="33"/>
      <c r="AG1030" s="31"/>
      <c r="AN1030" s="30"/>
      <c r="AO1030" s="30"/>
      <c r="AP1030" s="30"/>
      <c r="AQ1030" s="30"/>
      <c r="AR1030" s="30"/>
      <c r="AS1030" s="30"/>
      <c r="AT1030" s="30"/>
      <c r="AU1030" s="30"/>
    </row>
    <row r="1031" spans="27:47" x14ac:dyDescent="0.2">
      <c r="AA1031" s="30"/>
      <c r="AB1031" s="30"/>
      <c r="AC1031" s="30"/>
      <c r="AD1031" s="30"/>
      <c r="AE1031" s="30"/>
      <c r="AF1031" s="33"/>
      <c r="AG1031" s="31"/>
      <c r="AN1031" s="30"/>
      <c r="AO1031" s="30"/>
      <c r="AP1031" s="30"/>
      <c r="AQ1031" s="30"/>
      <c r="AR1031" s="30"/>
      <c r="AS1031" s="30"/>
      <c r="AT1031" s="30"/>
      <c r="AU1031" s="30"/>
    </row>
    <row r="1032" spans="27:47" x14ac:dyDescent="0.2">
      <c r="AA1032" s="30"/>
      <c r="AB1032" s="30"/>
      <c r="AC1032" s="30"/>
      <c r="AD1032" s="30"/>
      <c r="AE1032" s="30"/>
      <c r="AF1032" s="33"/>
      <c r="AG1032" s="31"/>
      <c r="AN1032" s="30"/>
      <c r="AO1032" s="30"/>
      <c r="AP1032" s="30"/>
      <c r="AQ1032" s="30"/>
      <c r="AR1032" s="30"/>
      <c r="AS1032" s="30"/>
      <c r="AT1032" s="30"/>
      <c r="AU1032" s="30"/>
    </row>
    <row r="1033" spans="27:47" x14ac:dyDescent="0.2">
      <c r="AA1033" s="30"/>
      <c r="AB1033" s="30"/>
      <c r="AC1033" s="30"/>
      <c r="AD1033" s="30"/>
      <c r="AE1033" s="30"/>
      <c r="AF1033" s="33"/>
      <c r="AG1033" s="31"/>
      <c r="AN1033" s="30"/>
      <c r="AO1033" s="30"/>
      <c r="AP1033" s="30"/>
      <c r="AQ1033" s="30"/>
      <c r="AR1033" s="30"/>
      <c r="AS1033" s="30"/>
      <c r="AT1033" s="30"/>
      <c r="AU1033" s="30"/>
    </row>
    <row r="1034" spans="27:47" x14ac:dyDescent="0.2">
      <c r="AA1034" s="30"/>
      <c r="AB1034" s="30"/>
      <c r="AC1034" s="30"/>
      <c r="AD1034" s="30"/>
      <c r="AE1034" s="30"/>
      <c r="AF1034" s="33"/>
      <c r="AG1034" s="31"/>
      <c r="AN1034" s="30"/>
      <c r="AO1034" s="30"/>
      <c r="AP1034" s="30"/>
      <c r="AQ1034" s="30"/>
      <c r="AR1034" s="30"/>
      <c r="AS1034" s="30"/>
      <c r="AT1034" s="30"/>
      <c r="AU1034" s="30"/>
    </row>
    <row r="1035" spans="27:47" x14ac:dyDescent="0.2">
      <c r="AA1035" s="30"/>
      <c r="AB1035" s="30"/>
      <c r="AC1035" s="30"/>
      <c r="AD1035" s="30"/>
      <c r="AE1035" s="30"/>
      <c r="AF1035" s="33"/>
      <c r="AG1035" s="31"/>
      <c r="AN1035" s="30"/>
      <c r="AO1035" s="30"/>
      <c r="AP1035" s="30"/>
      <c r="AQ1035" s="30"/>
      <c r="AR1035" s="30"/>
      <c r="AS1035" s="30"/>
      <c r="AT1035" s="30"/>
      <c r="AU1035" s="30"/>
    </row>
    <row r="1036" spans="27:47" x14ac:dyDescent="0.2">
      <c r="AA1036" s="30"/>
      <c r="AB1036" s="30"/>
      <c r="AC1036" s="30"/>
      <c r="AD1036" s="30"/>
      <c r="AE1036" s="30"/>
      <c r="AF1036" s="33"/>
      <c r="AG1036" s="31"/>
      <c r="AN1036" s="30"/>
      <c r="AO1036" s="30"/>
      <c r="AP1036" s="30"/>
      <c r="AQ1036" s="30"/>
      <c r="AR1036" s="30"/>
      <c r="AS1036" s="30"/>
      <c r="AT1036" s="30"/>
      <c r="AU1036" s="30"/>
    </row>
    <row r="1037" spans="27:47" x14ac:dyDescent="0.2">
      <c r="AA1037" s="30"/>
      <c r="AB1037" s="30"/>
      <c r="AC1037" s="30"/>
      <c r="AD1037" s="30"/>
      <c r="AE1037" s="30"/>
      <c r="AF1037" s="33"/>
      <c r="AG1037" s="31"/>
      <c r="AN1037" s="30"/>
      <c r="AO1037" s="30"/>
      <c r="AP1037" s="30"/>
      <c r="AQ1037" s="30"/>
      <c r="AR1037" s="30"/>
      <c r="AS1037" s="30"/>
      <c r="AT1037" s="30"/>
      <c r="AU1037" s="30"/>
    </row>
    <row r="1038" spans="27:47" x14ac:dyDescent="0.2">
      <c r="AA1038" s="30"/>
      <c r="AB1038" s="30"/>
      <c r="AC1038" s="30"/>
      <c r="AD1038" s="30"/>
      <c r="AE1038" s="30"/>
      <c r="AF1038" s="33"/>
      <c r="AG1038" s="31"/>
      <c r="AN1038" s="30"/>
      <c r="AO1038" s="30"/>
      <c r="AP1038" s="30"/>
      <c r="AQ1038" s="30"/>
      <c r="AR1038" s="30"/>
      <c r="AS1038" s="30"/>
      <c r="AT1038" s="30"/>
      <c r="AU1038" s="30"/>
    </row>
    <row r="1039" spans="27:47" x14ac:dyDescent="0.2">
      <c r="AA1039" s="30"/>
      <c r="AB1039" s="30"/>
      <c r="AC1039" s="30"/>
      <c r="AD1039" s="30"/>
      <c r="AE1039" s="30"/>
      <c r="AF1039" s="33"/>
      <c r="AG1039" s="31"/>
      <c r="AN1039" s="30"/>
      <c r="AO1039" s="30"/>
      <c r="AP1039" s="30"/>
      <c r="AQ1039" s="30"/>
      <c r="AR1039" s="30"/>
      <c r="AS1039" s="30"/>
      <c r="AT1039" s="30"/>
      <c r="AU1039" s="30"/>
    </row>
    <row r="1040" spans="27:47" x14ac:dyDescent="0.2">
      <c r="AA1040" s="30"/>
      <c r="AB1040" s="30"/>
      <c r="AC1040" s="30"/>
      <c r="AD1040" s="30"/>
      <c r="AE1040" s="30"/>
      <c r="AF1040" s="33"/>
      <c r="AG1040" s="31"/>
      <c r="AN1040" s="30"/>
      <c r="AO1040" s="30"/>
      <c r="AP1040" s="30"/>
      <c r="AQ1040" s="30"/>
      <c r="AR1040" s="30"/>
      <c r="AS1040" s="30"/>
      <c r="AT1040" s="30"/>
      <c r="AU1040" s="30"/>
    </row>
    <row r="1041" spans="27:47" x14ac:dyDescent="0.2">
      <c r="AA1041" s="30"/>
      <c r="AB1041" s="30"/>
      <c r="AC1041" s="30"/>
      <c r="AD1041" s="30"/>
      <c r="AE1041" s="30"/>
      <c r="AF1041" s="33"/>
      <c r="AG1041" s="31"/>
      <c r="AN1041" s="30"/>
      <c r="AO1041" s="30"/>
      <c r="AP1041" s="30"/>
      <c r="AQ1041" s="30"/>
      <c r="AR1041" s="30"/>
      <c r="AS1041" s="30"/>
      <c r="AT1041" s="30"/>
      <c r="AU1041" s="30"/>
    </row>
    <row r="1042" spans="27:47" x14ac:dyDescent="0.2">
      <c r="AA1042" s="30"/>
      <c r="AB1042" s="30"/>
      <c r="AC1042" s="30"/>
      <c r="AD1042" s="30"/>
      <c r="AE1042" s="30"/>
      <c r="AF1042" s="33"/>
      <c r="AG1042" s="31"/>
      <c r="AN1042" s="30"/>
      <c r="AO1042" s="30"/>
      <c r="AP1042" s="30"/>
      <c r="AQ1042" s="30"/>
      <c r="AR1042" s="30"/>
      <c r="AS1042" s="30"/>
      <c r="AT1042" s="30"/>
      <c r="AU1042" s="30"/>
    </row>
    <row r="1043" spans="27:47" x14ac:dyDescent="0.2">
      <c r="AA1043" s="30"/>
      <c r="AB1043" s="30"/>
      <c r="AC1043" s="30"/>
      <c r="AD1043" s="30"/>
      <c r="AE1043" s="30"/>
      <c r="AF1043" s="33"/>
      <c r="AG1043" s="31"/>
      <c r="AN1043" s="30"/>
      <c r="AO1043" s="30"/>
      <c r="AP1043" s="30"/>
      <c r="AQ1043" s="30"/>
      <c r="AR1043" s="30"/>
      <c r="AS1043" s="30"/>
      <c r="AT1043" s="30"/>
      <c r="AU1043" s="30"/>
    </row>
    <row r="1044" spans="27:47" x14ac:dyDescent="0.2">
      <c r="AA1044" s="30"/>
      <c r="AB1044" s="30"/>
      <c r="AC1044" s="30"/>
      <c r="AD1044" s="30"/>
      <c r="AE1044" s="30"/>
      <c r="AF1044" s="33"/>
      <c r="AG1044" s="31"/>
      <c r="AN1044" s="30"/>
      <c r="AO1044" s="30"/>
      <c r="AP1044" s="30"/>
      <c r="AQ1044" s="30"/>
      <c r="AR1044" s="30"/>
      <c r="AS1044" s="30"/>
      <c r="AT1044" s="30"/>
      <c r="AU1044" s="30"/>
    </row>
    <row r="1045" spans="27:47" x14ac:dyDescent="0.2">
      <c r="AA1045" s="30"/>
      <c r="AB1045" s="30"/>
      <c r="AC1045" s="30"/>
      <c r="AD1045" s="30"/>
      <c r="AE1045" s="30"/>
      <c r="AF1045" s="33"/>
      <c r="AG1045" s="31"/>
      <c r="AN1045" s="30"/>
      <c r="AO1045" s="30"/>
      <c r="AP1045" s="30"/>
      <c r="AQ1045" s="30"/>
      <c r="AR1045" s="30"/>
      <c r="AS1045" s="30"/>
      <c r="AT1045" s="30"/>
      <c r="AU1045" s="30"/>
    </row>
    <row r="1046" spans="27:47" x14ac:dyDescent="0.2">
      <c r="AA1046" s="30"/>
      <c r="AB1046" s="30"/>
      <c r="AC1046" s="30"/>
      <c r="AD1046" s="30"/>
      <c r="AE1046" s="30"/>
      <c r="AF1046" s="33"/>
      <c r="AG1046" s="31"/>
      <c r="AN1046" s="30"/>
      <c r="AO1046" s="30"/>
      <c r="AP1046" s="30"/>
      <c r="AQ1046" s="30"/>
      <c r="AR1046" s="30"/>
      <c r="AS1046" s="30"/>
      <c r="AT1046" s="30"/>
      <c r="AU1046" s="30"/>
    </row>
    <row r="1047" spans="27:47" x14ac:dyDescent="0.2">
      <c r="AA1047" s="30"/>
      <c r="AB1047" s="30"/>
      <c r="AC1047" s="30"/>
      <c r="AD1047" s="30"/>
      <c r="AE1047" s="30"/>
      <c r="AF1047" s="33"/>
      <c r="AG1047" s="31"/>
      <c r="AN1047" s="30"/>
      <c r="AO1047" s="30"/>
      <c r="AP1047" s="30"/>
      <c r="AQ1047" s="30"/>
      <c r="AR1047" s="30"/>
      <c r="AS1047" s="30"/>
      <c r="AT1047" s="30"/>
      <c r="AU1047" s="30"/>
    </row>
    <row r="1048" spans="27:47" x14ac:dyDescent="0.2">
      <c r="AA1048" s="30"/>
      <c r="AB1048" s="30"/>
      <c r="AC1048" s="30"/>
      <c r="AD1048" s="30"/>
      <c r="AE1048" s="30"/>
      <c r="AF1048" s="33"/>
      <c r="AG1048" s="31"/>
      <c r="AN1048" s="30"/>
      <c r="AO1048" s="30"/>
      <c r="AP1048" s="30"/>
      <c r="AQ1048" s="30"/>
      <c r="AR1048" s="30"/>
      <c r="AS1048" s="30"/>
      <c r="AT1048" s="30"/>
      <c r="AU1048" s="30"/>
    </row>
    <row r="1049" spans="27:47" x14ac:dyDescent="0.2">
      <c r="AA1049" s="30"/>
      <c r="AB1049" s="30"/>
      <c r="AC1049" s="30"/>
      <c r="AD1049" s="30"/>
      <c r="AE1049" s="30"/>
      <c r="AF1049" s="33"/>
      <c r="AG1049" s="31"/>
      <c r="AN1049" s="30"/>
      <c r="AO1049" s="30"/>
      <c r="AP1049" s="30"/>
      <c r="AQ1049" s="30"/>
      <c r="AR1049" s="30"/>
      <c r="AS1049" s="30"/>
      <c r="AT1049" s="30"/>
      <c r="AU1049" s="30"/>
    </row>
    <row r="1050" spans="27:47" x14ac:dyDescent="0.2">
      <c r="AA1050" s="30"/>
      <c r="AB1050" s="30"/>
      <c r="AC1050" s="30"/>
      <c r="AD1050" s="30"/>
      <c r="AE1050" s="30"/>
      <c r="AF1050" s="33"/>
      <c r="AG1050" s="31"/>
      <c r="AN1050" s="30"/>
      <c r="AO1050" s="30"/>
      <c r="AP1050" s="30"/>
      <c r="AQ1050" s="30"/>
      <c r="AR1050" s="30"/>
      <c r="AS1050" s="30"/>
      <c r="AT1050" s="30"/>
      <c r="AU1050" s="30"/>
    </row>
    <row r="1051" spans="27:47" x14ac:dyDescent="0.2">
      <c r="AA1051" s="30"/>
      <c r="AB1051" s="30"/>
      <c r="AC1051" s="30"/>
      <c r="AD1051" s="30"/>
      <c r="AE1051" s="30"/>
      <c r="AF1051" s="33"/>
      <c r="AG1051" s="31"/>
      <c r="AN1051" s="30"/>
      <c r="AO1051" s="30"/>
      <c r="AP1051" s="30"/>
      <c r="AQ1051" s="30"/>
      <c r="AR1051" s="30"/>
      <c r="AS1051" s="30"/>
      <c r="AT1051" s="30"/>
      <c r="AU1051" s="30"/>
    </row>
    <row r="1052" spans="27:47" x14ac:dyDescent="0.2">
      <c r="AA1052" s="30"/>
      <c r="AB1052" s="30"/>
      <c r="AC1052" s="30"/>
      <c r="AD1052" s="30"/>
      <c r="AE1052" s="30"/>
      <c r="AF1052" s="33"/>
      <c r="AG1052" s="31"/>
      <c r="AN1052" s="30"/>
      <c r="AO1052" s="30"/>
      <c r="AP1052" s="30"/>
      <c r="AQ1052" s="30"/>
      <c r="AR1052" s="30"/>
      <c r="AS1052" s="30"/>
      <c r="AT1052" s="30"/>
      <c r="AU1052" s="30"/>
    </row>
    <row r="1053" spans="27:47" x14ac:dyDescent="0.2">
      <c r="AA1053" s="30"/>
      <c r="AB1053" s="30"/>
      <c r="AC1053" s="30"/>
      <c r="AD1053" s="30"/>
      <c r="AE1053" s="30"/>
      <c r="AF1053" s="33"/>
      <c r="AG1053" s="31"/>
      <c r="AN1053" s="30"/>
      <c r="AO1053" s="30"/>
      <c r="AP1053" s="30"/>
      <c r="AQ1053" s="30"/>
      <c r="AR1053" s="30"/>
      <c r="AS1053" s="30"/>
      <c r="AT1053" s="30"/>
      <c r="AU1053" s="30"/>
    </row>
    <row r="1054" spans="27:47" x14ac:dyDescent="0.2">
      <c r="AA1054" s="30"/>
      <c r="AB1054" s="30"/>
      <c r="AC1054" s="30"/>
      <c r="AD1054" s="30"/>
      <c r="AE1054" s="30"/>
      <c r="AF1054" s="33"/>
      <c r="AG1054" s="31"/>
      <c r="AN1054" s="30"/>
      <c r="AO1054" s="30"/>
      <c r="AP1054" s="30"/>
      <c r="AQ1054" s="30"/>
      <c r="AR1054" s="30"/>
      <c r="AS1054" s="30"/>
      <c r="AT1054" s="30"/>
      <c r="AU1054" s="30"/>
    </row>
    <row r="1055" spans="27:47" x14ac:dyDescent="0.2">
      <c r="AA1055" s="30"/>
      <c r="AB1055" s="30"/>
      <c r="AC1055" s="30"/>
      <c r="AD1055" s="30"/>
      <c r="AE1055" s="30"/>
      <c r="AF1055" s="33"/>
      <c r="AG1055" s="31"/>
      <c r="AN1055" s="30"/>
      <c r="AO1055" s="30"/>
      <c r="AP1055" s="30"/>
      <c r="AQ1055" s="30"/>
      <c r="AR1055" s="30"/>
      <c r="AS1055" s="30"/>
      <c r="AT1055" s="30"/>
      <c r="AU1055" s="30"/>
    </row>
    <row r="1056" spans="27:47" x14ac:dyDescent="0.2">
      <c r="AA1056" s="30"/>
      <c r="AB1056" s="30"/>
      <c r="AC1056" s="30"/>
      <c r="AD1056" s="30"/>
      <c r="AE1056" s="30"/>
      <c r="AF1056" s="33"/>
      <c r="AG1056" s="31"/>
      <c r="AN1056" s="30"/>
      <c r="AO1056" s="30"/>
      <c r="AP1056" s="30"/>
      <c r="AQ1056" s="30"/>
      <c r="AR1056" s="30"/>
      <c r="AS1056" s="30"/>
      <c r="AT1056" s="30"/>
      <c r="AU1056" s="30"/>
    </row>
    <row r="1057" spans="27:47" x14ac:dyDescent="0.2">
      <c r="AA1057" s="30"/>
      <c r="AB1057" s="30"/>
      <c r="AC1057" s="30"/>
      <c r="AD1057" s="30"/>
      <c r="AE1057" s="30"/>
      <c r="AF1057" s="33"/>
      <c r="AG1057" s="31"/>
      <c r="AN1057" s="30"/>
      <c r="AO1057" s="30"/>
      <c r="AP1057" s="30"/>
      <c r="AQ1057" s="30"/>
      <c r="AR1057" s="30"/>
      <c r="AS1057" s="30"/>
      <c r="AT1057" s="30"/>
      <c r="AU1057" s="30"/>
    </row>
    <row r="1058" spans="27:47" x14ac:dyDescent="0.2">
      <c r="AA1058" s="30"/>
      <c r="AB1058" s="30"/>
      <c r="AC1058" s="30"/>
      <c r="AD1058" s="30"/>
      <c r="AE1058" s="30"/>
      <c r="AF1058" s="33"/>
      <c r="AG1058" s="31"/>
      <c r="AN1058" s="30"/>
      <c r="AO1058" s="30"/>
      <c r="AP1058" s="30"/>
      <c r="AQ1058" s="30"/>
      <c r="AR1058" s="30"/>
      <c r="AS1058" s="30"/>
      <c r="AT1058" s="30"/>
      <c r="AU1058" s="30"/>
    </row>
    <row r="1059" spans="27:47" x14ac:dyDescent="0.2">
      <c r="AA1059" s="30"/>
      <c r="AB1059" s="30"/>
      <c r="AC1059" s="30"/>
      <c r="AD1059" s="30"/>
      <c r="AE1059" s="30"/>
      <c r="AF1059" s="33"/>
      <c r="AG1059" s="31"/>
      <c r="AN1059" s="30"/>
      <c r="AO1059" s="30"/>
      <c r="AP1059" s="30"/>
      <c r="AQ1059" s="30"/>
      <c r="AR1059" s="30"/>
      <c r="AS1059" s="30"/>
      <c r="AT1059" s="30"/>
      <c r="AU1059" s="30"/>
    </row>
    <row r="1060" spans="27:47" x14ac:dyDescent="0.2">
      <c r="AA1060" s="30"/>
      <c r="AB1060" s="30"/>
      <c r="AC1060" s="30"/>
      <c r="AD1060" s="30"/>
      <c r="AE1060" s="30"/>
      <c r="AF1060" s="33"/>
      <c r="AG1060" s="31"/>
      <c r="AN1060" s="30"/>
      <c r="AO1060" s="30"/>
      <c r="AP1060" s="30"/>
      <c r="AQ1060" s="30"/>
      <c r="AR1060" s="30"/>
      <c r="AS1060" s="30"/>
      <c r="AT1060" s="30"/>
      <c r="AU1060" s="30"/>
    </row>
    <row r="1061" spans="27:47" x14ac:dyDescent="0.2">
      <c r="AA1061" s="30"/>
      <c r="AB1061" s="30"/>
      <c r="AC1061" s="30"/>
      <c r="AD1061" s="30"/>
      <c r="AE1061" s="30"/>
      <c r="AF1061" s="33"/>
      <c r="AG1061" s="31"/>
      <c r="AN1061" s="30"/>
      <c r="AO1061" s="30"/>
      <c r="AP1061" s="30"/>
      <c r="AQ1061" s="30"/>
      <c r="AR1061" s="30"/>
      <c r="AS1061" s="30"/>
      <c r="AT1061" s="30"/>
      <c r="AU1061" s="30"/>
    </row>
    <row r="1062" spans="27:47" x14ac:dyDescent="0.2">
      <c r="AA1062" s="30"/>
      <c r="AB1062" s="30"/>
      <c r="AC1062" s="30"/>
      <c r="AD1062" s="30"/>
      <c r="AE1062" s="30"/>
      <c r="AF1062" s="33"/>
      <c r="AG1062" s="31"/>
      <c r="AN1062" s="30"/>
      <c r="AO1062" s="30"/>
      <c r="AP1062" s="30"/>
      <c r="AQ1062" s="30"/>
      <c r="AR1062" s="30"/>
      <c r="AS1062" s="30"/>
      <c r="AT1062" s="30"/>
      <c r="AU1062" s="30"/>
    </row>
    <row r="1063" spans="27:47" x14ac:dyDescent="0.2">
      <c r="AA1063" s="30"/>
      <c r="AB1063" s="30"/>
      <c r="AC1063" s="30"/>
      <c r="AD1063" s="30"/>
      <c r="AE1063" s="30"/>
      <c r="AF1063" s="33"/>
      <c r="AG1063" s="31"/>
      <c r="AN1063" s="30"/>
      <c r="AO1063" s="30"/>
      <c r="AP1063" s="30"/>
      <c r="AQ1063" s="30"/>
      <c r="AR1063" s="30"/>
      <c r="AS1063" s="30"/>
      <c r="AT1063" s="30"/>
      <c r="AU1063" s="30"/>
    </row>
    <row r="1064" spans="27:47" x14ac:dyDescent="0.2">
      <c r="AA1064" s="30"/>
      <c r="AB1064" s="30"/>
      <c r="AC1064" s="30"/>
      <c r="AD1064" s="30"/>
      <c r="AE1064" s="30"/>
      <c r="AF1064" s="33"/>
      <c r="AG1064" s="31"/>
      <c r="AN1064" s="30"/>
      <c r="AO1064" s="30"/>
      <c r="AP1064" s="30"/>
      <c r="AQ1064" s="30"/>
      <c r="AR1064" s="30"/>
      <c r="AS1064" s="30"/>
      <c r="AT1064" s="30"/>
      <c r="AU1064" s="30"/>
    </row>
    <row r="1065" spans="27:47" x14ac:dyDescent="0.2">
      <c r="AA1065" s="30"/>
      <c r="AB1065" s="30"/>
      <c r="AC1065" s="30"/>
      <c r="AD1065" s="30"/>
      <c r="AE1065" s="30"/>
      <c r="AF1065" s="33"/>
      <c r="AG1065" s="31"/>
      <c r="AN1065" s="30"/>
      <c r="AO1065" s="30"/>
      <c r="AP1065" s="30"/>
      <c r="AQ1065" s="30"/>
      <c r="AR1065" s="30"/>
      <c r="AS1065" s="30"/>
      <c r="AT1065" s="30"/>
      <c r="AU1065" s="30"/>
    </row>
    <row r="1066" spans="27:47" x14ac:dyDescent="0.2">
      <c r="AA1066" s="30"/>
      <c r="AB1066" s="30"/>
      <c r="AC1066" s="30"/>
      <c r="AD1066" s="30"/>
      <c r="AE1066" s="30"/>
      <c r="AF1066" s="33"/>
      <c r="AG1066" s="31"/>
      <c r="AN1066" s="30"/>
      <c r="AO1066" s="30"/>
      <c r="AP1066" s="30"/>
      <c r="AQ1066" s="30"/>
      <c r="AR1066" s="30"/>
      <c r="AS1066" s="30"/>
      <c r="AT1066" s="30"/>
      <c r="AU1066" s="30"/>
    </row>
    <row r="1067" spans="27:47" x14ac:dyDescent="0.2">
      <c r="AA1067" s="30"/>
      <c r="AB1067" s="30"/>
      <c r="AC1067" s="30"/>
      <c r="AD1067" s="30"/>
      <c r="AE1067" s="30"/>
      <c r="AF1067" s="33"/>
      <c r="AG1067" s="31"/>
      <c r="AN1067" s="30"/>
      <c r="AO1067" s="30"/>
      <c r="AP1067" s="30"/>
      <c r="AQ1067" s="30"/>
      <c r="AR1067" s="30"/>
      <c r="AS1067" s="30"/>
      <c r="AT1067" s="30"/>
      <c r="AU1067" s="30"/>
    </row>
  </sheetData>
  <sortState xmlns:xlrd2="http://schemas.microsoft.com/office/spreadsheetml/2017/richdata2" ref="A21:AV222">
    <sortCondition ref="C21:C222"/>
  </sortState>
  <phoneticPr fontId="8" type="noConversion"/>
  <hyperlinks>
    <hyperlink ref="H3396" r:id="rId1" display="http://vsolj.cetus-net.org/bulletin.html" xr:uid="{00000000-0004-0000-0000-000000000000}"/>
    <hyperlink ref="H64878" r:id="rId2" display="http://vsolj.cetus-net.org/bulletin.html" xr:uid="{00000000-0004-0000-0000-000001000000}"/>
    <hyperlink ref="H64871" r:id="rId3" display="http://vsolj.cetus-net.org/bulletin.html" xr:uid="{00000000-0004-0000-0000-000002000000}"/>
    <hyperlink ref="I64878" r:id="rId4" display="http://vsolj.cetus-net.org/bulletin.html" xr:uid="{00000000-0004-0000-0000-000003000000}"/>
    <hyperlink ref="H64875" r:id="rId5" display="https://www.aavso.org/ejaavso" xr:uid="{00000000-0004-0000-0000-000004000000}"/>
    <hyperlink ref="H64970" r:id="rId6" display="http://vsolj.cetus-net.org/bulletin.html" xr:uid="{00000000-0004-0000-0000-000005000000}"/>
    <hyperlink ref="H64963" r:id="rId7" display="https://www.aavso.org/ejaavso" xr:uid="{00000000-0004-0000-0000-000006000000}"/>
    <hyperlink ref="I64970" r:id="rId8" display="http://vsolj.cetus-net.org/bulletin.html" xr:uid="{00000000-0004-0000-0000-000007000000}"/>
    <hyperlink ref="H64967" r:id="rId9" display="https://www.aavso.org/ejaavso" xr:uid="{00000000-0004-0000-0000-000008000000}"/>
    <hyperlink ref="H2808" r:id="rId10" display="http://vsolj.cetus-net.org/bulletin.html" xr:uid="{00000000-0004-0000-0000-000009000000}"/>
    <hyperlink ref="I2808" r:id="rId11" display="http://vsolj.cetus-net.org/bulletin.html" xr:uid="{00000000-0004-0000-0000-00000A000000}"/>
    <hyperlink ref="AP2988" r:id="rId12" display="http://cdsbib.u-strasbg.fr/cgi-bin/cdsbib?1990RMxAA..21..381G" xr:uid="{00000000-0004-0000-0000-00000B000000}"/>
    <hyperlink ref="AP2991" r:id="rId13" display="http://cdsbib.u-strasbg.fr/cgi-bin/cdsbib?1990RMxAA..21..381G" xr:uid="{00000000-0004-0000-0000-00000C000000}"/>
    <hyperlink ref="AP2989" r:id="rId14" display="http://cdsbib.u-strasbg.fr/cgi-bin/cdsbib?1990RMxAA..21..381G" xr:uid="{00000000-0004-0000-0000-00000D000000}"/>
    <hyperlink ref="AP2967" r:id="rId15" display="http://cdsbib.u-strasbg.fr/cgi-bin/cdsbib?1990RMxAA..21..381G" xr:uid="{00000000-0004-0000-0000-00000E000000}"/>
    <hyperlink ref="AQ3101" r:id="rId16" display="http://cdsbib.u-strasbg.fr/cgi-bin/cdsbib?1990RMxAA..21..381G" xr:uid="{00000000-0004-0000-0000-00000F000000}"/>
    <hyperlink ref="AQ1370" r:id="rId17" display="http://cdsbib.u-strasbg.fr/cgi-bin/cdsbib?1990RMxAA..21..381G" xr:uid="{00000000-0004-0000-0000-000010000000}"/>
    <hyperlink ref="AQ3102" r:id="rId18" display="http://cdsbib.u-strasbg.fr/cgi-bin/cdsbib?1990RMxAA..21..381G" xr:uid="{00000000-0004-0000-0000-000011000000}"/>
    <hyperlink ref="AT2275" r:id="rId19" display="http://cdsbib.u-strasbg.fr/cgi-bin/cdsbib?1990RMxAA..21..381G" xr:uid="{00000000-0004-0000-0000-000012000000}"/>
    <hyperlink ref="AT2272" r:id="rId20" display="http://cdsbib.u-strasbg.fr/cgi-bin/cdsbib?1990RMxAA..21..381G" xr:uid="{00000000-0004-0000-0000-000013000000}"/>
    <hyperlink ref="AT2274" r:id="rId21" display="http://cdsbib.u-strasbg.fr/cgi-bin/cdsbib?1990RMxAA..21..381G" xr:uid="{00000000-0004-0000-0000-000014000000}"/>
    <hyperlink ref="AT2250" r:id="rId22" display="http://cdsbib.u-strasbg.fr/cgi-bin/cdsbib?1990RMxAA..21..381G" xr:uid="{00000000-0004-0000-0000-000015000000}"/>
    <hyperlink ref="AU2411" r:id="rId23" display="http://cdsbib.u-strasbg.fr/cgi-bin/cdsbib?1990RMxAA..21..381G" xr:uid="{00000000-0004-0000-0000-000016000000}"/>
    <hyperlink ref="AU4055" r:id="rId24" display="http://cdsbib.u-strasbg.fr/cgi-bin/cdsbib?1990RMxAA..21..381G" xr:uid="{00000000-0004-0000-0000-000017000000}"/>
    <hyperlink ref="AU2412" r:id="rId25" display="http://cdsbib.u-strasbg.fr/cgi-bin/cdsbib?1990RMxAA..21..381G" xr:uid="{00000000-0004-0000-0000-000018000000}"/>
    <hyperlink ref="AT6500" r:id="rId26" display="http://cdsbib.u-strasbg.fr/cgi-bin/cdsbib?1990RMxAA..21..381G" xr:uid="{00000000-0004-0000-0000-000019000000}"/>
    <hyperlink ref="AT6503" r:id="rId27" display="http://cdsbib.u-strasbg.fr/cgi-bin/cdsbib?1990RMxAA..21..381G" xr:uid="{00000000-0004-0000-0000-00001A000000}"/>
    <hyperlink ref="AT6501" r:id="rId28" display="http://cdsbib.u-strasbg.fr/cgi-bin/cdsbib?1990RMxAA..21..381G" xr:uid="{00000000-0004-0000-0000-00001B000000}"/>
    <hyperlink ref="AT6479" r:id="rId29" display="http://cdsbib.u-strasbg.fr/cgi-bin/cdsbib?1990RMxAA..21..381G" xr:uid="{00000000-0004-0000-0000-00001C000000}"/>
    <hyperlink ref="AU6613" r:id="rId30" display="http://cdsbib.u-strasbg.fr/cgi-bin/cdsbib?1990RMxAA..21..381G" xr:uid="{00000000-0004-0000-0000-00001D000000}"/>
    <hyperlink ref="AU1165" r:id="rId31" display="http://cdsbib.u-strasbg.fr/cgi-bin/cdsbib?1990RMxAA..21..381G" xr:uid="{00000000-0004-0000-0000-00001E000000}"/>
    <hyperlink ref="AU6614" r:id="rId32" display="http://cdsbib.u-strasbg.fr/cgi-bin/cdsbib?1990RMxAA..21..381G" xr:uid="{00000000-0004-0000-0000-00001F000000}"/>
    <hyperlink ref="H65094" r:id="rId33" display="http://vsolj.cetus-net.org/bulletin.html" xr:uid="{00000000-0004-0000-0000-000020000000}"/>
    <hyperlink ref="H65087" r:id="rId34" display="https://www.aavso.org/ejaavso" xr:uid="{00000000-0004-0000-0000-000021000000}"/>
    <hyperlink ref="I65094" r:id="rId35" display="http://vsolj.cetus-net.org/bulletin.html" xr:uid="{00000000-0004-0000-0000-000022000000}"/>
    <hyperlink ref="AQ58745" r:id="rId36" display="http://cdsbib.u-strasbg.fr/cgi-bin/cdsbib?1990RMxAA..21..381G" xr:uid="{00000000-0004-0000-0000-000023000000}"/>
    <hyperlink ref="H65091" r:id="rId37" display="https://www.aavso.org/ejaavso" xr:uid="{00000000-0004-0000-0000-000024000000}"/>
    <hyperlink ref="AP6109" r:id="rId38" display="http://cdsbib.u-strasbg.fr/cgi-bin/cdsbib?1990RMxAA..21..381G" xr:uid="{00000000-0004-0000-0000-000025000000}"/>
    <hyperlink ref="AP6112" r:id="rId39" display="http://cdsbib.u-strasbg.fr/cgi-bin/cdsbib?1990RMxAA..21..381G" xr:uid="{00000000-0004-0000-0000-000026000000}"/>
    <hyperlink ref="AP6110" r:id="rId40" display="http://cdsbib.u-strasbg.fr/cgi-bin/cdsbib?1990RMxAA..21..381G" xr:uid="{00000000-0004-0000-0000-000027000000}"/>
    <hyperlink ref="AP6094" r:id="rId41" display="http://cdsbib.u-strasbg.fr/cgi-bin/cdsbib?1990RMxAA..21..381G" xr:uid="{00000000-0004-0000-0000-000028000000}"/>
    <hyperlink ref="AQ6323" r:id="rId42" display="http://cdsbib.u-strasbg.fr/cgi-bin/cdsbib?1990RMxAA..21..381G" xr:uid="{00000000-0004-0000-0000-000029000000}"/>
    <hyperlink ref="AQ6327" r:id="rId43" display="http://cdsbib.u-strasbg.fr/cgi-bin/cdsbib?1990RMxAA..21..381G" xr:uid="{00000000-0004-0000-0000-00002A000000}"/>
    <hyperlink ref="I3215" r:id="rId44" display="http://vsolj.cetus-net.org/bulletin.html" xr:uid="{00000000-0004-0000-0000-00002B000000}"/>
    <hyperlink ref="H3215" r:id="rId45" display="http://vsolj.cetus-net.org/bulletin.html" xr:uid="{00000000-0004-0000-0000-00002C000000}"/>
    <hyperlink ref="AQ1132" r:id="rId46" display="http://cdsbib.u-strasbg.fr/cgi-bin/cdsbib?1990RMxAA..21..381G" xr:uid="{00000000-0004-0000-0000-00002D000000}"/>
    <hyperlink ref="AQ1131" r:id="rId47" display="http://cdsbib.u-strasbg.fr/cgi-bin/cdsbib?1990RMxAA..21..381G" xr:uid="{00000000-0004-0000-0000-00002E000000}"/>
    <hyperlink ref="AP4385" r:id="rId48" display="http://cdsbib.u-strasbg.fr/cgi-bin/cdsbib?1990RMxAA..21..381G" xr:uid="{00000000-0004-0000-0000-00002F000000}"/>
    <hyperlink ref="AP4403" r:id="rId49" display="http://cdsbib.u-strasbg.fr/cgi-bin/cdsbib?1990RMxAA..21..381G" xr:uid="{00000000-0004-0000-0000-000030000000}"/>
    <hyperlink ref="AP4404" r:id="rId50" display="http://cdsbib.u-strasbg.fr/cgi-bin/cdsbib?1990RMxAA..21..381G" xr:uid="{00000000-0004-0000-0000-000031000000}"/>
    <hyperlink ref="AP4400" r:id="rId51" display="http://cdsbib.u-strasbg.fr/cgi-bin/cdsbib?1990RMxAA..21..381G" xr:uid="{00000000-0004-0000-0000-000032000000}"/>
  </hyperlinks>
  <pageMargins left="0.75" right="0.75" top="1" bottom="1" header="0.5" footer="0.5"/>
  <pageSetup orientation="portrait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4"/>
  <sheetViews>
    <sheetView topLeftCell="A178" workbookViewId="0">
      <selection activeCell="C219" sqref="C219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206</v>
      </c>
    </row>
    <row r="2" spans="1:6" x14ac:dyDescent="0.2">
      <c r="A2" t="s">
        <v>99</v>
      </c>
      <c r="B2" s="68" t="s">
        <v>207</v>
      </c>
    </row>
    <row r="3" spans="1:6" ht="13.5" thickBot="1" x14ac:dyDescent="0.25"/>
    <row r="4" spans="1:6" ht="14.25" thickTop="1" thickBot="1" x14ac:dyDescent="0.25">
      <c r="A4" s="6" t="s">
        <v>75</v>
      </c>
      <c r="C4" s="2">
        <v>38402.183199999999</v>
      </c>
      <c r="D4" s="3">
        <v>4.1346949999999998</v>
      </c>
    </row>
    <row r="5" spans="1:6" ht="13.5" thickTop="1" x14ac:dyDescent="0.2">
      <c r="A5" s="14" t="s">
        <v>209</v>
      </c>
      <c r="B5" s="38"/>
      <c r="C5" s="16">
        <v>8</v>
      </c>
      <c r="D5" s="15" t="s">
        <v>210</v>
      </c>
    </row>
    <row r="6" spans="1:6" x14ac:dyDescent="0.2">
      <c r="A6" s="6" t="s">
        <v>76</v>
      </c>
    </row>
    <row r="7" spans="1:6" x14ac:dyDescent="0.2">
      <c r="A7" t="s">
        <v>77</v>
      </c>
      <c r="C7">
        <f>+C4</f>
        <v>38402.183199999999</v>
      </c>
    </row>
    <row r="8" spans="1:6" x14ac:dyDescent="0.2">
      <c r="A8" t="s">
        <v>78</v>
      </c>
      <c r="C8">
        <f>+D4</f>
        <v>4.1346949999999998</v>
      </c>
    </row>
    <row r="9" spans="1:6" x14ac:dyDescent="0.2">
      <c r="A9" s="28" t="s">
        <v>216</v>
      </c>
      <c r="B9" s="29">
        <v>190</v>
      </c>
      <c r="C9" s="18" t="str">
        <f>"F"&amp;B9</f>
        <v>F190</v>
      </c>
      <c r="D9" s="10" t="str">
        <f>"G"&amp;B9</f>
        <v>G190</v>
      </c>
    </row>
    <row r="10" spans="1:6" ht="13.5" thickBot="1" x14ac:dyDescent="0.25">
      <c r="A10" s="15"/>
      <c r="B10" s="38"/>
      <c r="C10" s="5" t="s">
        <v>95</v>
      </c>
      <c r="D10" s="5" t="s">
        <v>96</v>
      </c>
      <c r="E10" s="15"/>
    </row>
    <row r="11" spans="1:6" x14ac:dyDescent="0.2">
      <c r="A11" s="15" t="s">
        <v>91</v>
      </c>
      <c r="B11" s="38"/>
      <c r="C11" s="17">
        <f ca="1">INTERCEPT(INDIRECT($D$9):G973,INDIRECT($C$9):F973)</f>
        <v>-9.1461034433378524E-2</v>
      </c>
      <c r="D11" s="4"/>
      <c r="E11" s="15"/>
    </row>
    <row r="12" spans="1:6" x14ac:dyDescent="0.2">
      <c r="A12" s="15" t="s">
        <v>92</v>
      </c>
      <c r="B12" s="38"/>
      <c r="C12" s="17">
        <f ca="1">SLOPE(INDIRECT($D$9):G973,INDIRECT($C$9):F973)</f>
        <v>-7.5358249275937034E-6</v>
      </c>
      <c r="D12" s="4"/>
      <c r="E12" s="15"/>
    </row>
    <row r="13" spans="1:6" x14ac:dyDescent="0.2">
      <c r="A13" s="15" t="s">
        <v>94</v>
      </c>
      <c r="B13" s="38"/>
      <c r="C13" s="4" t="s">
        <v>89</v>
      </c>
    </row>
    <row r="14" spans="1:6" x14ac:dyDescent="0.2">
      <c r="A14" s="15"/>
      <c r="B14" s="38"/>
      <c r="C14" s="15"/>
    </row>
    <row r="15" spans="1:6" x14ac:dyDescent="0.2">
      <c r="A15" s="19" t="s">
        <v>93</v>
      </c>
      <c r="B15" s="38"/>
      <c r="C15" s="20">
        <f ca="1">(C7+C11)+(C8+C12)*INT(MAX(F21:F3514))</f>
        <v>58132.820318009006</v>
      </c>
      <c r="E15" s="21" t="s">
        <v>223</v>
      </c>
      <c r="F15" s="16">
        <v>1</v>
      </c>
    </row>
    <row r="16" spans="1:6" x14ac:dyDescent="0.2">
      <c r="A16" s="23" t="s">
        <v>79</v>
      </c>
      <c r="B16" s="38"/>
      <c r="C16" s="24">
        <f ca="1">+C8+C12</f>
        <v>4.1346874641750722</v>
      </c>
      <c r="E16" s="21" t="s">
        <v>211</v>
      </c>
      <c r="F16" s="22">
        <f ca="1">NOW()+15018.5+$C$5/24</f>
        <v>60679.420723379633</v>
      </c>
    </row>
    <row r="17" spans="1:22" ht="13.5" thickBot="1" x14ac:dyDescent="0.25">
      <c r="A17" s="21" t="s">
        <v>205</v>
      </c>
      <c r="B17" s="38"/>
      <c r="C17" s="15">
        <f>COUNT(C21:C2172)</f>
        <v>199</v>
      </c>
      <c r="E17" s="21" t="s">
        <v>224</v>
      </c>
      <c r="F17" s="22">
        <f ca="1">ROUND(2*(F16-$C$7)/$C$8,0)/2+F15</f>
        <v>5389</v>
      </c>
    </row>
    <row r="18" spans="1:22" ht="14.25" thickTop="1" thickBot="1" x14ac:dyDescent="0.25">
      <c r="A18" s="23" t="s">
        <v>80</v>
      </c>
      <c r="B18" s="38"/>
      <c r="C18" s="26">
        <f ca="1">+C15</f>
        <v>58132.820318009006</v>
      </c>
      <c r="D18" s="27">
        <f ca="1">+C16</f>
        <v>4.1346874641750722</v>
      </c>
      <c r="E18" s="21" t="s">
        <v>212</v>
      </c>
      <c r="F18" s="10">
        <f ca="1">ROUND(2*(F16-$C$15)/$C$16,0)/2+F15</f>
        <v>617</v>
      </c>
    </row>
    <row r="19" spans="1:22" ht="13.5" thickTop="1" x14ac:dyDescent="0.2">
      <c r="E19" s="21" t="s">
        <v>213</v>
      </c>
      <c r="F19" s="25">
        <f ca="1">+$C$15+$C$16*F18-15018.5-$C$5/24</f>
        <v>45665.08915007169</v>
      </c>
    </row>
    <row r="20" spans="1:22" ht="13.5" thickBot="1" x14ac:dyDescent="0.25">
      <c r="A20" s="5" t="s">
        <v>81</v>
      </c>
      <c r="B20" s="5" t="s">
        <v>82</v>
      </c>
      <c r="C20" s="5" t="s">
        <v>83</v>
      </c>
      <c r="D20" s="5" t="s">
        <v>88</v>
      </c>
      <c r="E20" s="5" t="s">
        <v>84</v>
      </c>
      <c r="F20" s="5" t="s">
        <v>85</v>
      </c>
      <c r="G20" s="5" t="s">
        <v>86</v>
      </c>
      <c r="H20" s="8" t="s">
        <v>234</v>
      </c>
      <c r="I20" s="8" t="s">
        <v>218</v>
      </c>
      <c r="J20" s="8" t="s">
        <v>226</v>
      </c>
      <c r="K20" s="8" t="s">
        <v>235</v>
      </c>
      <c r="L20" s="8" t="s">
        <v>100</v>
      </c>
      <c r="M20" s="8" t="s">
        <v>101</v>
      </c>
      <c r="N20" s="8" t="s">
        <v>102</v>
      </c>
      <c r="O20" s="8" t="s">
        <v>98</v>
      </c>
      <c r="P20" s="7" t="s">
        <v>97</v>
      </c>
      <c r="Q20" s="5" t="s">
        <v>90</v>
      </c>
      <c r="U20" s="39" t="s">
        <v>222</v>
      </c>
    </row>
    <row r="21" spans="1:22" x14ac:dyDescent="0.2">
      <c r="A21" s="35" t="s">
        <v>225</v>
      </c>
      <c r="B21" s="40" t="s">
        <v>196</v>
      </c>
      <c r="C21" s="35">
        <v>27887.721699999998</v>
      </c>
      <c r="D21" s="35" t="s">
        <v>226</v>
      </c>
      <c r="E21" s="30">
        <f t="shared" ref="E21:E52" si="0">+(C21-C$7)/C$8</f>
        <v>-2542.9835816184755</v>
      </c>
      <c r="F21" s="30">
        <f t="shared" ref="F21:F52" si="1">ROUND(2*E21,0)/2</f>
        <v>-2543</v>
      </c>
      <c r="G21" s="30">
        <f t="shared" ref="G21:G52" si="2">+C21-(C$7+F21*C$8)</f>
        <v>6.7885000000387663E-2</v>
      </c>
      <c r="H21" s="30"/>
      <c r="I21" s="30"/>
      <c r="J21" s="30">
        <f>G21</f>
        <v>6.7885000000387663E-2</v>
      </c>
      <c r="L21" s="30"/>
      <c r="M21" s="30"/>
      <c r="N21" s="30"/>
      <c r="O21" s="30"/>
      <c r="P21" s="30"/>
      <c r="Q21" s="33">
        <f t="shared" ref="Q21:Q52" si="3">+C21-15018.5</f>
        <v>12869.221699999998</v>
      </c>
      <c r="R21" t="s">
        <v>237</v>
      </c>
      <c r="S21" s="30"/>
      <c r="T21" s="30"/>
      <c r="U21" s="30"/>
      <c r="V21" s="30"/>
    </row>
    <row r="22" spans="1:22" x14ac:dyDescent="0.2">
      <c r="A22" s="35" t="s">
        <v>225</v>
      </c>
      <c r="B22" s="40" t="s">
        <v>191</v>
      </c>
      <c r="C22" s="35">
        <v>27889.789199999999</v>
      </c>
      <c r="D22" s="35" t="s">
        <v>226</v>
      </c>
      <c r="E22" s="30">
        <f t="shared" si="0"/>
        <v>-2542.4835447354644</v>
      </c>
      <c r="F22" s="30">
        <f t="shared" si="1"/>
        <v>-2542.5</v>
      </c>
      <c r="G22" s="30">
        <f t="shared" si="2"/>
        <v>6.8037500001082662E-2</v>
      </c>
      <c r="H22" s="30"/>
      <c r="I22" s="30"/>
      <c r="J22" s="30">
        <f>G22</f>
        <v>6.8037500001082662E-2</v>
      </c>
      <c r="L22" s="30"/>
      <c r="M22" s="30"/>
      <c r="N22" s="30"/>
      <c r="O22" s="30"/>
      <c r="P22" s="30"/>
      <c r="Q22" s="33">
        <f t="shared" si="3"/>
        <v>12871.289199999999</v>
      </c>
      <c r="R22" t="s">
        <v>237</v>
      </c>
      <c r="S22" s="30"/>
      <c r="T22" s="30"/>
      <c r="U22" s="30"/>
      <c r="V22" s="30"/>
    </row>
    <row r="23" spans="1:22" x14ac:dyDescent="0.2">
      <c r="A23" s="30" t="s">
        <v>87</v>
      </c>
      <c r="B23" s="31"/>
      <c r="C23" s="32">
        <v>38402.183199999999</v>
      </c>
      <c r="D23" s="32" t="s">
        <v>89</v>
      </c>
      <c r="E23" s="30">
        <f t="shared" si="0"/>
        <v>0</v>
      </c>
      <c r="F23" s="30">
        <f t="shared" si="1"/>
        <v>0</v>
      </c>
      <c r="G23" s="30">
        <f t="shared" si="2"/>
        <v>0</v>
      </c>
      <c r="I23" s="30"/>
      <c r="J23" s="30">
        <f>+G23</f>
        <v>0</v>
      </c>
      <c r="K23" s="30"/>
      <c r="L23" s="30"/>
      <c r="M23" s="30"/>
      <c r="N23" s="30"/>
      <c r="O23" s="30"/>
      <c r="P23" s="30"/>
      <c r="Q23" s="33">
        <f t="shared" si="3"/>
        <v>23383.683199999999</v>
      </c>
      <c r="S23" s="30"/>
      <c r="T23" s="30"/>
      <c r="U23" s="30"/>
      <c r="V23" s="30"/>
    </row>
    <row r="24" spans="1:22" x14ac:dyDescent="0.2">
      <c r="A24" s="35" t="s">
        <v>225</v>
      </c>
      <c r="B24" s="40" t="s">
        <v>191</v>
      </c>
      <c r="C24" s="35">
        <v>38404.250399999997</v>
      </c>
      <c r="D24" s="35" t="s">
        <v>226</v>
      </c>
      <c r="E24" s="30">
        <f t="shared" si="0"/>
        <v>0.49996432626776183</v>
      </c>
      <c r="F24" s="30">
        <f t="shared" si="1"/>
        <v>0.5</v>
      </c>
      <c r="G24" s="30">
        <f t="shared" si="2"/>
        <v>-1.475000026402995E-4</v>
      </c>
      <c r="H24" s="30"/>
      <c r="I24" s="30"/>
      <c r="J24" s="30">
        <f>G24</f>
        <v>-1.475000026402995E-4</v>
      </c>
      <c r="L24" s="30"/>
      <c r="M24" s="30"/>
      <c r="N24" s="30"/>
      <c r="O24" s="30"/>
      <c r="P24" s="30"/>
      <c r="Q24" s="33">
        <f t="shared" si="3"/>
        <v>23385.750399999997</v>
      </c>
      <c r="R24" t="s">
        <v>237</v>
      </c>
      <c r="S24" s="30"/>
      <c r="T24" s="30"/>
      <c r="U24" s="30"/>
      <c r="V24" s="30"/>
    </row>
    <row r="25" spans="1:22" x14ac:dyDescent="0.2">
      <c r="A25" s="35" t="s">
        <v>225</v>
      </c>
      <c r="B25" s="40" t="s">
        <v>196</v>
      </c>
      <c r="C25" s="35">
        <v>38435.260300000002</v>
      </c>
      <c r="D25" s="35" t="s">
        <v>226</v>
      </c>
      <c r="E25" s="30">
        <f t="shared" si="0"/>
        <v>7.9998887463288701</v>
      </c>
      <c r="F25" s="30">
        <f t="shared" si="1"/>
        <v>8</v>
      </c>
      <c r="G25" s="30">
        <f t="shared" si="2"/>
        <v>-4.5999999565538019E-4</v>
      </c>
      <c r="H25" s="30"/>
      <c r="I25" s="30"/>
      <c r="J25" s="30">
        <f>G25</f>
        <v>-4.5999999565538019E-4</v>
      </c>
      <c r="L25" s="30"/>
      <c r="M25" s="30"/>
      <c r="N25" s="30"/>
      <c r="O25" s="30"/>
      <c r="P25" s="30"/>
      <c r="Q25" s="33">
        <f t="shared" si="3"/>
        <v>23416.760300000002</v>
      </c>
      <c r="R25" t="s">
        <v>237</v>
      </c>
      <c r="S25" s="30"/>
      <c r="T25" s="30"/>
      <c r="U25" s="30"/>
      <c r="V25" s="30"/>
    </row>
    <row r="26" spans="1:22" x14ac:dyDescent="0.2">
      <c r="A26" s="34" t="s">
        <v>194</v>
      </c>
      <c r="B26" s="9"/>
      <c r="C26" s="13">
        <v>39092.678</v>
      </c>
      <c r="D26" s="13"/>
      <c r="E26" s="30">
        <f t="shared" si="0"/>
        <v>167.00017776401899</v>
      </c>
      <c r="F26" s="30">
        <f t="shared" si="1"/>
        <v>167</v>
      </c>
      <c r="G26" s="30">
        <f t="shared" si="2"/>
        <v>7.3500000144122168E-4</v>
      </c>
      <c r="H26" s="30"/>
      <c r="I26" s="30">
        <f>G26</f>
        <v>7.3500000144122168E-4</v>
      </c>
      <c r="J26" s="30"/>
      <c r="L26" s="30"/>
      <c r="M26" s="30"/>
      <c r="N26" s="30"/>
      <c r="O26" s="30"/>
      <c r="P26" s="30"/>
      <c r="Q26" s="33">
        <f t="shared" si="3"/>
        <v>24074.178</v>
      </c>
      <c r="R26" t="s">
        <v>218</v>
      </c>
      <c r="S26" s="30"/>
      <c r="T26" s="30"/>
      <c r="U26" s="30"/>
      <c r="V26" s="30"/>
    </row>
    <row r="27" spans="1:22" x14ac:dyDescent="0.2">
      <c r="A27" s="35" t="s">
        <v>225</v>
      </c>
      <c r="B27" s="40" t="s">
        <v>191</v>
      </c>
      <c r="C27" s="41">
        <v>39098.878299999997</v>
      </c>
      <c r="D27" s="35" t="s">
        <v>226</v>
      </c>
      <c r="E27" s="30">
        <f t="shared" si="0"/>
        <v>168.49975633027279</v>
      </c>
      <c r="F27" s="30">
        <f t="shared" si="1"/>
        <v>168.5</v>
      </c>
      <c r="G27" s="30">
        <f t="shared" si="2"/>
        <v>-1.007500002742745E-3</v>
      </c>
      <c r="H27" s="30"/>
      <c r="I27" s="30"/>
      <c r="J27" s="30">
        <f>G27</f>
        <v>-1.007500002742745E-3</v>
      </c>
      <c r="L27" s="30"/>
      <c r="M27" s="30"/>
      <c r="N27" s="30"/>
      <c r="O27" s="30"/>
      <c r="P27" s="30"/>
      <c r="Q27" s="33">
        <f t="shared" si="3"/>
        <v>24080.378299999997</v>
      </c>
      <c r="R27" t="s">
        <v>237</v>
      </c>
      <c r="S27" s="30"/>
      <c r="T27" s="30"/>
      <c r="U27" s="30"/>
      <c r="V27" s="30"/>
    </row>
    <row r="28" spans="1:22" x14ac:dyDescent="0.2">
      <c r="A28" s="35" t="s">
        <v>225</v>
      </c>
      <c r="B28" s="40" t="s">
        <v>196</v>
      </c>
      <c r="C28" s="35">
        <v>39154.696400000001</v>
      </c>
      <c r="D28" s="35" t="s">
        <v>226</v>
      </c>
      <c r="E28" s="30">
        <f t="shared" si="0"/>
        <v>181.999688006008</v>
      </c>
      <c r="F28" s="30">
        <f t="shared" si="1"/>
        <v>182</v>
      </c>
      <c r="G28" s="30">
        <f t="shared" si="2"/>
        <v>-1.2900000001536682E-3</v>
      </c>
      <c r="H28" s="30"/>
      <c r="I28" s="30"/>
      <c r="J28" s="30">
        <f>G28</f>
        <v>-1.2900000001536682E-3</v>
      </c>
      <c r="L28" s="30"/>
      <c r="M28" s="30"/>
      <c r="N28" s="30"/>
      <c r="O28" s="30"/>
      <c r="P28" s="30"/>
      <c r="Q28" s="33">
        <f t="shared" si="3"/>
        <v>24136.196400000001</v>
      </c>
      <c r="R28" t="s">
        <v>237</v>
      </c>
      <c r="S28" s="30"/>
      <c r="T28" s="30"/>
      <c r="U28" s="30"/>
      <c r="V28" s="30"/>
    </row>
    <row r="29" spans="1:22" x14ac:dyDescent="0.2">
      <c r="A29" s="34" t="s">
        <v>195</v>
      </c>
      <c r="B29" s="9" t="s">
        <v>196</v>
      </c>
      <c r="C29" s="13">
        <v>39435.856</v>
      </c>
      <c r="D29" s="13"/>
      <c r="E29" s="30">
        <f t="shared" si="0"/>
        <v>249.9997702369825</v>
      </c>
      <c r="F29" s="30">
        <f t="shared" si="1"/>
        <v>250</v>
      </c>
      <c r="G29" s="30">
        <f t="shared" si="2"/>
        <v>-9.5000000146683306E-4</v>
      </c>
      <c r="H29" s="30"/>
      <c r="I29" s="30">
        <f>G29</f>
        <v>-9.5000000146683306E-4</v>
      </c>
      <c r="J29" s="30"/>
      <c r="L29" s="30"/>
      <c r="M29" s="30"/>
      <c r="N29" s="30"/>
      <c r="O29" s="30"/>
      <c r="P29" s="30"/>
      <c r="Q29" s="33">
        <f t="shared" si="3"/>
        <v>24417.356</v>
      </c>
      <c r="R29" t="s">
        <v>218</v>
      </c>
      <c r="S29" s="30"/>
      <c r="T29" s="30"/>
      <c r="U29" s="30"/>
      <c r="V29" s="30"/>
    </row>
    <row r="30" spans="1:22" x14ac:dyDescent="0.2">
      <c r="A30" s="35" t="s">
        <v>197</v>
      </c>
      <c r="B30" s="9" t="s">
        <v>191</v>
      </c>
      <c r="C30" s="13">
        <v>39859.656999999999</v>
      </c>
      <c r="D30" s="13"/>
      <c r="E30" s="30">
        <f t="shared" si="0"/>
        <v>352.49850351718806</v>
      </c>
      <c r="F30" s="30">
        <f t="shared" si="1"/>
        <v>352.5</v>
      </c>
      <c r="G30" s="30">
        <f t="shared" si="2"/>
        <v>-6.1875000028521754E-3</v>
      </c>
      <c r="H30" s="30"/>
      <c r="I30" s="30">
        <f>G30</f>
        <v>-6.1875000028521754E-3</v>
      </c>
      <c r="J30" s="30"/>
      <c r="L30" s="30"/>
      <c r="M30" s="30"/>
      <c r="N30" s="30"/>
      <c r="O30" s="30"/>
      <c r="P30" s="30"/>
      <c r="Q30" s="33">
        <f t="shared" si="3"/>
        <v>24841.156999999999</v>
      </c>
      <c r="R30" t="s">
        <v>218</v>
      </c>
      <c r="S30" s="30"/>
      <c r="T30" s="30"/>
      <c r="U30" s="30"/>
      <c r="V30" s="30"/>
    </row>
    <row r="31" spans="1:22" x14ac:dyDescent="0.2">
      <c r="A31" s="35" t="s">
        <v>197</v>
      </c>
      <c r="B31" s="9" t="s">
        <v>196</v>
      </c>
      <c r="C31" s="13">
        <v>39890.68</v>
      </c>
      <c r="D31" s="13"/>
      <c r="E31" s="30">
        <f t="shared" si="0"/>
        <v>360.00159624833293</v>
      </c>
      <c r="F31" s="30">
        <f t="shared" si="1"/>
        <v>360</v>
      </c>
      <c r="G31" s="30">
        <f t="shared" si="2"/>
        <v>6.6000000006170012E-3</v>
      </c>
      <c r="H31" s="30"/>
      <c r="I31" s="30">
        <f>G31</f>
        <v>6.6000000006170012E-3</v>
      </c>
      <c r="J31" s="30"/>
      <c r="L31" s="30"/>
      <c r="M31" s="30"/>
      <c r="N31" s="30"/>
      <c r="O31" s="30"/>
      <c r="P31" s="30"/>
      <c r="Q31" s="33">
        <f t="shared" si="3"/>
        <v>24872.18</v>
      </c>
      <c r="R31" t="s">
        <v>218</v>
      </c>
      <c r="S31" s="30"/>
      <c r="T31" s="30"/>
      <c r="U31" s="30"/>
      <c r="V31" s="30"/>
    </row>
    <row r="32" spans="1:22" x14ac:dyDescent="0.2">
      <c r="A32" s="35" t="s">
        <v>197</v>
      </c>
      <c r="B32" s="9" t="s">
        <v>191</v>
      </c>
      <c r="C32" s="13">
        <v>39892.737999999998</v>
      </c>
      <c r="D32" s="13"/>
      <c r="E32" s="30">
        <f t="shared" si="0"/>
        <v>360.49933550116714</v>
      </c>
      <c r="F32" s="30">
        <f t="shared" si="1"/>
        <v>360.5</v>
      </c>
      <c r="G32" s="30">
        <f t="shared" si="2"/>
        <v>-2.7475000024423935E-3</v>
      </c>
      <c r="H32" s="30"/>
      <c r="I32" s="30">
        <f>G32</f>
        <v>-2.7475000024423935E-3</v>
      </c>
      <c r="J32" s="30"/>
      <c r="L32" s="30"/>
      <c r="M32" s="30"/>
      <c r="N32" s="30"/>
      <c r="O32" s="30"/>
      <c r="P32" s="30"/>
      <c r="Q32" s="33">
        <f t="shared" si="3"/>
        <v>24874.237999999998</v>
      </c>
      <c r="R32" t="s">
        <v>218</v>
      </c>
      <c r="S32" s="30"/>
      <c r="T32" s="30"/>
      <c r="U32" s="30"/>
      <c r="V32" s="30"/>
    </row>
    <row r="33" spans="1:32" x14ac:dyDescent="0.2">
      <c r="A33" s="35" t="s">
        <v>225</v>
      </c>
      <c r="B33" s="40" t="s">
        <v>196</v>
      </c>
      <c r="C33" s="35">
        <v>39940.288</v>
      </c>
      <c r="D33" s="35" t="s">
        <v>226</v>
      </c>
      <c r="E33" s="30">
        <f t="shared" si="0"/>
        <v>371.99957917089438</v>
      </c>
      <c r="F33" s="30">
        <f t="shared" si="1"/>
        <v>372</v>
      </c>
      <c r="G33" s="30">
        <f t="shared" si="2"/>
        <v>-1.7399999996996485E-3</v>
      </c>
      <c r="H33" s="30"/>
      <c r="I33" s="30"/>
      <c r="J33" s="30">
        <f>G33</f>
        <v>-1.7399999996996485E-3</v>
      </c>
      <c r="L33" s="30"/>
      <c r="M33" s="30"/>
      <c r="N33" s="30"/>
      <c r="O33" s="30"/>
      <c r="P33" s="30"/>
      <c r="Q33" s="33">
        <f t="shared" si="3"/>
        <v>24921.788</v>
      </c>
      <c r="R33" t="s">
        <v>237</v>
      </c>
      <c r="S33" s="30"/>
      <c r="T33" s="30"/>
      <c r="U33" s="30"/>
      <c r="V33" s="30"/>
    </row>
    <row r="34" spans="1:32" x14ac:dyDescent="0.2">
      <c r="A34" s="35" t="s">
        <v>225</v>
      </c>
      <c r="B34" s="40" t="s">
        <v>196</v>
      </c>
      <c r="C34" s="35">
        <v>40246.253799999999</v>
      </c>
      <c r="D34" s="35" t="s">
        <v>226</v>
      </c>
      <c r="E34" s="30">
        <f t="shared" si="0"/>
        <v>445.99918494592691</v>
      </c>
      <c r="F34" s="30">
        <f t="shared" si="1"/>
        <v>446</v>
      </c>
      <c r="G34" s="30">
        <f t="shared" si="2"/>
        <v>-3.3699999985401519E-3</v>
      </c>
      <c r="H34" s="30"/>
      <c r="I34" s="30"/>
      <c r="J34" s="30">
        <f>G34</f>
        <v>-3.3699999985401519E-3</v>
      </c>
      <c r="L34" s="30"/>
      <c r="M34" s="30"/>
      <c r="N34" s="30"/>
      <c r="O34" s="30"/>
      <c r="P34" s="30"/>
      <c r="Q34" s="33">
        <f t="shared" si="3"/>
        <v>25227.753799999999</v>
      </c>
      <c r="R34" t="s">
        <v>237</v>
      </c>
      <c r="S34" s="30"/>
      <c r="T34" s="30"/>
      <c r="U34" s="30"/>
      <c r="V34" s="30"/>
    </row>
    <row r="35" spans="1:32" x14ac:dyDescent="0.2">
      <c r="A35" s="35" t="s">
        <v>225</v>
      </c>
      <c r="B35" s="40" t="s">
        <v>191</v>
      </c>
      <c r="C35" s="35">
        <v>40248.321499999998</v>
      </c>
      <c r="D35" s="35" t="s">
        <v>226</v>
      </c>
      <c r="E35" s="30">
        <f t="shared" si="0"/>
        <v>446.49927020009909</v>
      </c>
      <c r="F35" s="30">
        <f t="shared" si="1"/>
        <v>446.5</v>
      </c>
      <c r="G35" s="30">
        <f t="shared" si="2"/>
        <v>-3.0174999992595986E-3</v>
      </c>
      <c r="H35" s="30"/>
      <c r="I35" s="30"/>
      <c r="J35" s="30">
        <f>G35</f>
        <v>-3.0174999992595986E-3</v>
      </c>
      <c r="L35" s="30"/>
      <c r="M35" s="30"/>
      <c r="N35" s="30"/>
      <c r="O35" s="30"/>
      <c r="P35" s="30"/>
      <c r="Q35" s="33">
        <f t="shared" si="3"/>
        <v>25229.821499999998</v>
      </c>
      <c r="R35" t="s">
        <v>237</v>
      </c>
      <c r="S35" s="30"/>
      <c r="T35" s="30"/>
      <c r="U35" s="30"/>
      <c r="V35" s="30"/>
    </row>
    <row r="36" spans="1:32" x14ac:dyDescent="0.2">
      <c r="A36" s="34" t="s">
        <v>198</v>
      </c>
      <c r="B36" s="40"/>
      <c r="C36" s="35">
        <v>40498.4683</v>
      </c>
      <c r="D36" s="35"/>
      <c r="E36" s="30">
        <f t="shared" si="0"/>
        <v>506.99872662917119</v>
      </c>
      <c r="F36" s="30">
        <f t="shared" si="1"/>
        <v>507</v>
      </c>
      <c r="G36" s="30">
        <f t="shared" si="2"/>
        <v>-5.2649999997811392E-3</v>
      </c>
      <c r="H36" s="30"/>
      <c r="I36" s="30"/>
      <c r="J36" s="30">
        <f>G36</f>
        <v>-5.2649999997811392E-3</v>
      </c>
      <c r="L36" s="30"/>
      <c r="M36" s="30"/>
      <c r="N36" s="30"/>
      <c r="O36" s="30"/>
      <c r="P36" s="30"/>
      <c r="Q36" s="33">
        <f t="shared" si="3"/>
        <v>25479.9683</v>
      </c>
      <c r="R36" t="s">
        <v>226</v>
      </c>
      <c r="S36" s="30"/>
      <c r="T36" s="30"/>
      <c r="U36" s="30"/>
      <c r="V36" s="30"/>
    </row>
    <row r="37" spans="1:32" x14ac:dyDescent="0.2">
      <c r="A37" s="35" t="s">
        <v>197</v>
      </c>
      <c r="B37" s="40" t="s">
        <v>196</v>
      </c>
      <c r="C37" s="35">
        <v>40539.821000000004</v>
      </c>
      <c r="D37" s="35"/>
      <c r="E37" s="30">
        <f t="shared" si="0"/>
        <v>517.00011730006793</v>
      </c>
      <c r="F37" s="30">
        <f t="shared" si="1"/>
        <v>517</v>
      </c>
      <c r="G37" s="30">
        <f t="shared" si="2"/>
        <v>4.8500000411877409E-4</v>
      </c>
      <c r="H37" s="30"/>
      <c r="I37" s="30">
        <f>G37</f>
        <v>4.8500000411877409E-4</v>
      </c>
      <c r="J37" s="30"/>
      <c r="L37" s="30"/>
      <c r="M37" s="30"/>
      <c r="N37" s="30"/>
      <c r="O37" s="30"/>
      <c r="P37" s="30"/>
      <c r="Q37" s="33">
        <f t="shared" si="3"/>
        <v>25521.321000000004</v>
      </c>
      <c r="R37" t="s">
        <v>218</v>
      </c>
      <c r="S37" s="30"/>
      <c r="T37" s="30"/>
      <c r="U37" s="30"/>
      <c r="V37" s="30"/>
    </row>
    <row r="38" spans="1:32" x14ac:dyDescent="0.2">
      <c r="A38" s="35" t="s">
        <v>199</v>
      </c>
      <c r="B38" s="40" t="s">
        <v>191</v>
      </c>
      <c r="C38" s="35">
        <v>40930.541400000002</v>
      </c>
      <c r="D38" s="35">
        <v>1E-4</v>
      </c>
      <c r="E38" s="30">
        <f t="shared" si="0"/>
        <v>611.49811533861691</v>
      </c>
      <c r="F38" s="30">
        <f t="shared" si="1"/>
        <v>611.5</v>
      </c>
      <c r="G38" s="30">
        <f t="shared" si="2"/>
        <v>-7.7925000005052425E-3</v>
      </c>
      <c r="H38" s="30"/>
      <c r="I38" s="30"/>
      <c r="J38" s="30">
        <f>G38</f>
        <v>-7.7925000005052425E-3</v>
      </c>
      <c r="L38" s="30"/>
      <c r="M38" s="30"/>
      <c r="N38" s="30"/>
      <c r="O38" s="30"/>
      <c r="P38" s="30"/>
      <c r="Q38" s="33">
        <f t="shared" si="3"/>
        <v>25912.041400000002</v>
      </c>
      <c r="R38" t="s">
        <v>226</v>
      </c>
      <c r="S38" s="30"/>
      <c r="T38" s="30"/>
      <c r="U38" s="30"/>
      <c r="V38" s="30"/>
    </row>
    <row r="39" spans="1:32" x14ac:dyDescent="0.2">
      <c r="A39" s="35" t="s">
        <v>199</v>
      </c>
      <c r="B39" s="40" t="s">
        <v>191</v>
      </c>
      <c r="C39" s="35">
        <v>40930.541499999999</v>
      </c>
      <c r="D39" s="35">
        <v>2.0000000000000001E-4</v>
      </c>
      <c r="E39" s="30">
        <f t="shared" si="0"/>
        <v>611.49813952419709</v>
      </c>
      <c r="F39" s="30">
        <f t="shared" si="1"/>
        <v>611.5</v>
      </c>
      <c r="G39" s="30">
        <f t="shared" si="2"/>
        <v>-7.692500003031455E-3</v>
      </c>
      <c r="H39" s="30"/>
      <c r="I39" s="30"/>
      <c r="J39" s="30">
        <f>G39</f>
        <v>-7.692500003031455E-3</v>
      </c>
      <c r="L39" s="30"/>
      <c r="M39" s="30"/>
      <c r="N39" s="30"/>
      <c r="O39" s="30"/>
      <c r="P39" s="30"/>
      <c r="Q39" s="33">
        <f t="shared" si="3"/>
        <v>25912.041499999999</v>
      </c>
      <c r="R39" t="s">
        <v>226</v>
      </c>
      <c r="S39" s="30"/>
      <c r="T39" s="30"/>
      <c r="U39" s="30"/>
      <c r="V39" s="30"/>
    </row>
    <row r="40" spans="1:32" x14ac:dyDescent="0.2">
      <c r="A40" s="35" t="s">
        <v>200</v>
      </c>
      <c r="B40" s="40" t="s">
        <v>201</v>
      </c>
      <c r="C40" s="35">
        <v>41544.525000000001</v>
      </c>
      <c r="D40" s="35">
        <v>0.01</v>
      </c>
      <c r="E40" s="30">
        <f t="shared" si="0"/>
        <v>759.99361500666964</v>
      </c>
      <c r="F40" s="30">
        <f t="shared" si="1"/>
        <v>760</v>
      </c>
      <c r="G40" s="30">
        <f t="shared" si="2"/>
        <v>-2.6399999995192047E-2</v>
      </c>
      <c r="H40" s="30"/>
      <c r="I40" s="30">
        <f>G40</f>
        <v>-2.6399999995192047E-2</v>
      </c>
      <c r="J40" s="30"/>
      <c r="L40" s="30"/>
      <c r="M40" s="30"/>
      <c r="N40" s="30"/>
      <c r="O40" s="30"/>
      <c r="P40" s="30"/>
      <c r="Q40" s="33">
        <f t="shared" si="3"/>
        <v>26526.025000000001</v>
      </c>
      <c r="R40" t="s">
        <v>236</v>
      </c>
      <c r="S40" s="30"/>
      <c r="T40" s="30"/>
      <c r="U40" s="30"/>
      <c r="V40" s="30"/>
    </row>
    <row r="41" spans="1:32" x14ac:dyDescent="0.2">
      <c r="A41" s="35" t="s">
        <v>202</v>
      </c>
      <c r="B41" s="40"/>
      <c r="C41" s="35">
        <v>41941.464</v>
      </c>
      <c r="D41" s="35"/>
      <c r="E41" s="30">
        <f t="shared" si="0"/>
        <v>855.99561757275944</v>
      </c>
      <c r="F41" s="30">
        <f t="shared" si="1"/>
        <v>856</v>
      </c>
      <c r="G41" s="30">
        <f t="shared" si="2"/>
        <v>-1.8120000000635628E-2</v>
      </c>
      <c r="H41" s="30"/>
      <c r="I41" s="30"/>
      <c r="J41" s="30">
        <f>G41</f>
        <v>-1.8120000000635628E-2</v>
      </c>
      <c r="L41" s="30"/>
      <c r="M41" s="30"/>
      <c r="N41" s="30"/>
      <c r="O41" s="30"/>
      <c r="P41" s="30"/>
      <c r="Q41" s="33">
        <f t="shared" si="3"/>
        <v>26922.964</v>
      </c>
      <c r="R41" t="s">
        <v>226</v>
      </c>
      <c r="S41" s="30"/>
      <c r="T41" s="30"/>
      <c r="U41" s="30"/>
      <c r="V41" s="30"/>
    </row>
    <row r="42" spans="1:32" x14ac:dyDescent="0.2">
      <c r="A42" s="36" t="s">
        <v>106</v>
      </c>
      <c r="B42" s="42"/>
      <c r="C42" s="37">
        <v>42036.572999999997</v>
      </c>
      <c r="D42" s="37"/>
      <c r="E42" s="30">
        <f t="shared" si="0"/>
        <v>878.99828161448363</v>
      </c>
      <c r="F42" s="30">
        <f t="shared" si="1"/>
        <v>879</v>
      </c>
      <c r="G42" s="30">
        <f t="shared" si="2"/>
        <v>-7.1050000042305328E-3</v>
      </c>
      <c r="H42" s="30"/>
      <c r="I42" s="30">
        <f t="shared" ref="I42:I73" si="4">G42</f>
        <v>-7.1050000042305328E-3</v>
      </c>
      <c r="J42" s="30"/>
      <c r="K42" s="30"/>
      <c r="L42" s="30"/>
      <c r="M42" s="30"/>
      <c r="N42" s="30"/>
      <c r="O42" s="30"/>
      <c r="P42" s="30"/>
      <c r="Q42" s="33">
        <f t="shared" si="3"/>
        <v>27018.072999999997</v>
      </c>
      <c r="S42" s="30"/>
      <c r="T42" s="30"/>
      <c r="U42" s="30"/>
      <c r="V42" s="30"/>
      <c r="AB42">
        <v>7</v>
      </c>
      <c r="AC42" t="s">
        <v>105</v>
      </c>
      <c r="AE42" t="s">
        <v>104</v>
      </c>
      <c r="AF42" t="s">
        <v>104</v>
      </c>
    </row>
    <row r="43" spans="1:32" x14ac:dyDescent="0.2">
      <c r="A43" s="36" t="s">
        <v>107</v>
      </c>
      <c r="B43" s="42"/>
      <c r="C43" s="37">
        <v>42396.269</v>
      </c>
      <c r="D43" s="37"/>
      <c r="E43" s="30">
        <f t="shared" si="0"/>
        <v>965.99284832375804</v>
      </c>
      <c r="F43" s="30">
        <f t="shared" si="1"/>
        <v>966</v>
      </c>
      <c r="G43" s="30">
        <f t="shared" si="2"/>
        <v>-2.9569999998784624E-2</v>
      </c>
      <c r="H43" s="30"/>
      <c r="I43" s="30">
        <f t="shared" si="4"/>
        <v>-2.9569999998784624E-2</v>
      </c>
      <c r="J43" s="30"/>
      <c r="K43" s="30"/>
      <c r="L43" s="30"/>
      <c r="M43" s="30"/>
      <c r="N43" s="30"/>
      <c r="O43" s="30"/>
      <c r="P43" s="30"/>
      <c r="Q43" s="33">
        <f t="shared" si="3"/>
        <v>27377.769</v>
      </c>
      <c r="S43" s="30"/>
      <c r="T43" s="30"/>
      <c r="U43" s="30"/>
      <c r="V43" s="30"/>
      <c r="AB43">
        <v>10</v>
      </c>
      <c r="AC43" t="s">
        <v>105</v>
      </c>
      <c r="AE43" t="s">
        <v>104</v>
      </c>
      <c r="AF43" t="s">
        <v>104</v>
      </c>
    </row>
    <row r="44" spans="1:32" x14ac:dyDescent="0.2">
      <c r="A44" s="36" t="s">
        <v>107</v>
      </c>
      <c r="B44" s="42" t="s">
        <v>191</v>
      </c>
      <c r="C44" s="37">
        <v>42402.48</v>
      </c>
      <c r="D44" s="37"/>
      <c r="E44" s="30">
        <f t="shared" si="0"/>
        <v>967.49501474715885</v>
      </c>
      <c r="F44" s="30">
        <f t="shared" si="1"/>
        <v>967.5</v>
      </c>
      <c r="G44" s="30">
        <f t="shared" si="2"/>
        <v>-2.0612499996786937E-2</v>
      </c>
      <c r="H44" s="30"/>
      <c r="I44" s="30">
        <f t="shared" si="4"/>
        <v>-2.0612499996786937E-2</v>
      </c>
      <c r="J44" s="30"/>
      <c r="K44" s="30"/>
      <c r="L44" s="30"/>
      <c r="M44" s="30"/>
      <c r="N44" s="30"/>
      <c r="O44" s="30"/>
      <c r="P44" s="30"/>
      <c r="Q44" s="33">
        <f t="shared" si="3"/>
        <v>27383.980000000003</v>
      </c>
      <c r="S44" s="30"/>
      <c r="T44" s="30"/>
      <c r="U44" s="30"/>
      <c r="V44" s="30"/>
      <c r="AB44">
        <v>11</v>
      </c>
      <c r="AC44" t="s">
        <v>105</v>
      </c>
      <c r="AE44" t="s">
        <v>104</v>
      </c>
      <c r="AF44" t="s">
        <v>104</v>
      </c>
    </row>
    <row r="45" spans="1:32" x14ac:dyDescent="0.2">
      <c r="A45" s="36" t="s">
        <v>108</v>
      </c>
      <c r="B45" s="42" t="s">
        <v>191</v>
      </c>
      <c r="C45" s="37">
        <v>42427.279000000002</v>
      </c>
      <c r="D45" s="37"/>
      <c r="E45" s="30">
        <f t="shared" si="0"/>
        <v>973.49279692939933</v>
      </c>
      <c r="F45" s="30">
        <f t="shared" si="1"/>
        <v>973.5</v>
      </c>
      <c r="G45" s="30">
        <f t="shared" si="2"/>
        <v>-2.9782499994325917E-2</v>
      </c>
      <c r="H45" s="30"/>
      <c r="I45" s="30">
        <f t="shared" si="4"/>
        <v>-2.9782499994325917E-2</v>
      </c>
      <c r="J45" s="30"/>
      <c r="K45" s="30"/>
      <c r="L45" s="30"/>
      <c r="M45" s="30"/>
      <c r="N45" s="30"/>
      <c r="O45" s="30"/>
      <c r="P45" s="30"/>
      <c r="Q45" s="33">
        <f t="shared" si="3"/>
        <v>27408.779000000002</v>
      </c>
      <c r="S45" s="30"/>
      <c r="T45" s="30"/>
      <c r="U45" s="30"/>
      <c r="V45" s="30"/>
      <c r="AB45">
        <v>8</v>
      </c>
      <c r="AC45" t="s">
        <v>105</v>
      </c>
      <c r="AE45" t="s">
        <v>104</v>
      </c>
    </row>
    <row r="46" spans="1:32" x14ac:dyDescent="0.2">
      <c r="A46" s="36" t="s">
        <v>108</v>
      </c>
      <c r="B46" s="42"/>
      <c r="C46" s="37">
        <v>42429.345000000001</v>
      </c>
      <c r="D46" s="37"/>
      <c r="E46" s="30">
        <f t="shared" si="0"/>
        <v>973.99247102869788</v>
      </c>
      <c r="F46" s="30">
        <f t="shared" si="1"/>
        <v>974</v>
      </c>
      <c r="G46" s="30">
        <f t="shared" si="2"/>
        <v>-3.1129999995755497E-2</v>
      </c>
      <c r="H46" s="30"/>
      <c r="I46" s="30">
        <f t="shared" si="4"/>
        <v>-3.1129999995755497E-2</v>
      </c>
      <c r="J46" s="30"/>
      <c r="K46" s="30"/>
      <c r="L46" s="30"/>
      <c r="M46" s="30"/>
      <c r="N46" s="30"/>
      <c r="O46" s="30"/>
      <c r="P46" s="30"/>
      <c r="Q46" s="33">
        <f t="shared" si="3"/>
        <v>27410.845000000001</v>
      </c>
      <c r="S46" s="30"/>
      <c r="T46" s="30"/>
      <c r="U46" s="30"/>
      <c r="V46" s="30"/>
      <c r="AB46">
        <v>8</v>
      </c>
      <c r="AC46" t="s">
        <v>109</v>
      </c>
      <c r="AE46" t="s">
        <v>104</v>
      </c>
    </row>
    <row r="47" spans="1:32" x14ac:dyDescent="0.2">
      <c r="A47" s="36" t="s">
        <v>108</v>
      </c>
      <c r="B47" s="42" t="s">
        <v>191</v>
      </c>
      <c r="C47" s="37">
        <v>42431.45</v>
      </c>
      <c r="D47" s="37"/>
      <c r="E47" s="30">
        <f t="shared" si="0"/>
        <v>974.50157750450705</v>
      </c>
      <c r="F47" s="30">
        <f t="shared" si="1"/>
        <v>974.5</v>
      </c>
      <c r="G47" s="30">
        <f t="shared" si="2"/>
        <v>6.5224999998463318E-3</v>
      </c>
      <c r="H47" s="30"/>
      <c r="I47" s="30">
        <f t="shared" si="4"/>
        <v>6.5224999998463318E-3</v>
      </c>
      <c r="J47" s="30"/>
      <c r="K47" s="30"/>
      <c r="L47" s="30"/>
      <c r="M47" s="30"/>
      <c r="N47" s="30"/>
      <c r="O47" s="30"/>
      <c r="P47" s="30"/>
      <c r="Q47" s="33">
        <f t="shared" si="3"/>
        <v>27412.949999999997</v>
      </c>
      <c r="S47" s="30"/>
      <c r="T47" s="30"/>
      <c r="U47" s="30"/>
      <c r="V47" s="30"/>
      <c r="AB47">
        <v>10</v>
      </c>
      <c r="AC47" t="s">
        <v>109</v>
      </c>
      <c r="AE47" t="s">
        <v>104</v>
      </c>
    </row>
    <row r="48" spans="1:32" x14ac:dyDescent="0.2">
      <c r="A48" s="36" t="s">
        <v>110</v>
      </c>
      <c r="B48" s="42"/>
      <c r="C48" s="37">
        <v>42458.3</v>
      </c>
      <c r="D48" s="37"/>
      <c r="E48" s="30">
        <f t="shared" si="0"/>
        <v>980.99540594892824</v>
      </c>
      <c r="F48" s="30">
        <f t="shared" si="1"/>
        <v>981</v>
      </c>
      <c r="G48" s="30">
        <f t="shared" si="2"/>
        <v>-1.8994999998540152E-2</v>
      </c>
      <c r="H48" s="30"/>
      <c r="I48" s="30">
        <f t="shared" si="4"/>
        <v>-1.8994999998540152E-2</v>
      </c>
      <c r="J48" s="30"/>
      <c r="K48" s="30"/>
      <c r="L48" s="30"/>
      <c r="M48" s="30"/>
      <c r="N48" s="30"/>
      <c r="O48" s="30"/>
      <c r="P48" s="30"/>
      <c r="Q48" s="33">
        <f t="shared" si="3"/>
        <v>27439.800000000003</v>
      </c>
      <c r="S48" s="30"/>
      <c r="T48" s="30"/>
      <c r="U48" s="30"/>
      <c r="V48" s="30"/>
      <c r="AB48">
        <v>7</v>
      </c>
      <c r="AC48" t="s">
        <v>105</v>
      </c>
      <c r="AE48" t="s">
        <v>104</v>
      </c>
    </row>
    <row r="49" spans="1:31" x14ac:dyDescent="0.2">
      <c r="A49" s="36" t="s">
        <v>110</v>
      </c>
      <c r="B49" s="42" t="s">
        <v>191</v>
      </c>
      <c r="C49" s="37">
        <v>42460.351000000002</v>
      </c>
      <c r="D49" s="37"/>
      <c r="E49" s="30">
        <f t="shared" si="0"/>
        <v>981.491452211107</v>
      </c>
      <c r="F49" s="30">
        <f t="shared" si="1"/>
        <v>981.5</v>
      </c>
      <c r="G49" s="30">
        <f t="shared" si="2"/>
        <v>-3.5342499999387655E-2</v>
      </c>
      <c r="H49" s="30"/>
      <c r="I49" s="30">
        <f t="shared" si="4"/>
        <v>-3.5342499999387655E-2</v>
      </c>
      <c r="J49" s="30"/>
      <c r="K49" s="30"/>
      <c r="L49" s="30"/>
      <c r="M49" s="30"/>
      <c r="N49" s="30"/>
      <c r="O49" s="30"/>
      <c r="P49" s="30"/>
      <c r="Q49" s="33">
        <f t="shared" si="3"/>
        <v>27441.851000000002</v>
      </c>
      <c r="S49" s="30"/>
      <c r="T49" s="30"/>
      <c r="U49" s="30"/>
      <c r="V49" s="30"/>
      <c r="AB49">
        <v>12</v>
      </c>
      <c r="AC49" t="s">
        <v>111</v>
      </c>
      <c r="AE49" t="s">
        <v>104</v>
      </c>
    </row>
    <row r="50" spans="1:31" x14ac:dyDescent="0.2">
      <c r="A50" s="36" t="s">
        <v>110</v>
      </c>
      <c r="B50" s="42" t="s">
        <v>191</v>
      </c>
      <c r="C50" s="37">
        <v>42460.357000000004</v>
      </c>
      <c r="D50" s="37"/>
      <c r="E50" s="30">
        <f t="shared" si="0"/>
        <v>981.49290334595526</v>
      </c>
      <c r="F50" s="30">
        <f t="shared" si="1"/>
        <v>981.5</v>
      </c>
      <c r="G50" s="30">
        <f t="shared" si="2"/>
        <v>-2.9342499998165295E-2</v>
      </c>
      <c r="H50" s="30"/>
      <c r="I50" s="30">
        <f t="shared" si="4"/>
        <v>-2.9342499998165295E-2</v>
      </c>
      <c r="J50" s="30"/>
      <c r="K50" s="30"/>
      <c r="L50" s="30"/>
      <c r="M50" s="30"/>
      <c r="N50" s="30"/>
      <c r="O50" s="30"/>
      <c r="P50" s="30"/>
      <c r="Q50" s="33">
        <f t="shared" si="3"/>
        <v>27441.857000000004</v>
      </c>
      <c r="S50" s="30"/>
      <c r="T50" s="30"/>
      <c r="U50" s="30"/>
      <c r="V50" s="30"/>
      <c r="AB50">
        <v>12</v>
      </c>
      <c r="AC50" t="s">
        <v>112</v>
      </c>
      <c r="AE50" t="s">
        <v>104</v>
      </c>
    </row>
    <row r="51" spans="1:31" x14ac:dyDescent="0.2">
      <c r="A51" s="36" t="s">
        <v>110</v>
      </c>
      <c r="B51" s="42" t="s">
        <v>191</v>
      </c>
      <c r="C51" s="37">
        <v>42460.374000000003</v>
      </c>
      <c r="D51" s="37"/>
      <c r="E51" s="30">
        <f t="shared" si="0"/>
        <v>981.49701489469089</v>
      </c>
      <c r="F51" s="30">
        <f t="shared" si="1"/>
        <v>981.5</v>
      </c>
      <c r="G51" s="30">
        <f t="shared" si="2"/>
        <v>-1.2342499998339918E-2</v>
      </c>
      <c r="H51" s="30"/>
      <c r="I51" s="30">
        <f t="shared" si="4"/>
        <v>-1.2342499998339918E-2</v>
      </c>
      <c r="J51" s="30"/>
      <c r="K51" s="30"/>
      <c r="L51" s="30"/>
      <c r="M51" s="30"/>
      <c r="N51" s="30"/>
      <c r="O51" s="30"/>
      <c r="P51" s="30"/>
      <c r="Q51" s="33">
        <f t="shared" si="3"/>
        <v>27441.874000000003</v>
      </c>
      <c r="S51" s="30"/>
      <c r="T51" s="30"/>
      <c r="U51" s="30"/>
      <c r="V51" s="30"/>
      <c r="AB51">
        <v>6</v>
      </c>
      <c r="AC51" t="s">
        <v>105</v>
      </c>
      <c r="AE51" t="s">
        <v>104</v>
      </c>
    </row>
    <row r="52" spans="1:31" x14ac:dyDescent="0.2">
      <c r="A52" s="36" t="s">
        <v>110</v>
      </c>
      <c r="B52" s="42" t="s">
        <v>191</v>
      </c>
      <c r="C52" s="37">
        <v>42464.491000000002</v>
      </c>
      <c r="D52" s="37"/>
      <c r="E52" s="30">
        <f t="shared" si="0"/>
        <v>982.4927352561682</v>
      </c>
      <c r="F52" s="30">
        <f t="shared" si="1"/>
        <v>982.5</v>
      </c>
      <c r="G52" s="30">
        <f t="shared" si="2"/>
        <v>-3.0037500000617001E-2</v>
      </c>
      <c r="H52" s="30"/>
      <c r="I52" s="30">
        <f t="shared" si="4"/>
        <v>-3.0037500000617001E-2</v>
      </c>
      <c r="J52" s="30"/>
      <c r="K52" s="30"/>
      <c r="L52" s="30"/>
      <c r="M52" s="30"/>
      <c r="N52" s="30"/>
      <c r="O52" s="30"/>
      <c r="P52" s="30"/>
      <c r="Q52" s="33">
        <f t="shared" si="3"/>
        <v>27445.991000000002</v>
      </c>
      <c r="S52" s="30"/>
      <c r="T52" s="30"/>
      <c r="U52" s="30"/>
      <c r="V52" s="30"/>
      <c r="AB52">
        <v>10</v>
      </c>
      <c r="AC52" t="s">
        <v>113</v>
      </c>
      <c r="AE52" t="s">
        <v>104</v>
      </c>
    </row>
    <row r="53" spans="1:31" x14ac:dyDescent="0.2">
      <c r="A53" s="36" t="s">
        <v>114</v>
      </c>
      <c r="B53" s="42"/>
      <c r="C53" s="37">
        <v>42739.427000000003</v>
      </c>
      <c r="D53" s="37"/>
      <c r="E53" s="30">
        <f t="shared" ref="E53:E84" si="5">+(C53-C$7)/C$8</f>
        <v>1048.9876036805626</v>
      </c>
      <c r="F53" s="30">
        <f t="shared" ref="F53:F84" si="6">ROUND(2*E53,0)/2</f>
        <v>1049</v>
      </c>
      <c r="G53" s="30">
        <f t="shared" ref="G53:G84" si="7">+C53-(C$7+F53*C$8)</f>
        <v>-5.1254999998491257E-2</v>
      </c>
      <c r="H53" s="30"/>
      <c r="I53" s="30">
        <f t="shared" si="4"/>
        <v>-5.1254999998491257E-2</v>
      </c>
      <c r="J53" s="30"/>
      <c r="K53" s="30"/>
      <c r="L53" s="30"/>
      <c r="M53" s="30"/>
      <c r="N53" s="30"/>
      <c r="O53" s="30"/>
      <c r="P53" s="30"/>
      <c r="Q53" s="33">
        <f t="shared" ref="Q53:Q84" si="8">+C53-15018.5</f>
        <v>27720.927000000003</v>
      </c>
      <c r="S53" s="30"/>
      <c r="T53" s="30"/>
      <c r="U53" s="30"/>
      <c r="V53" s="30"/>
      <c r="AB53">
        <v>12</v>
      </c>
      <c r="AC53" t="s">
        <v>112</v>
      </c>
      <c r="AE53" t="s">
        <v>104</v>
      </c>
    </row>
    <row r="54" spans="1:31" x14ac:dyDescent="0.2">
      <c r="A54" s="36" t="s">
        <v>114</v>
      </c>
      <c r="B54" s="42"/>
      <c r="C54" s="37">
        <v>42797.326999999997</v>
      </c>
      <c r="D54" s="37"/>
      <c r="E54" s="30">
        <f t="shared" si="5"/>
        <v>1062.9910549629412</v>
      </c>
      <c r="F54" s="30">
        <f t="shared" si="6"/>
        <v>1063</v>
      </c>
      <c r="G54" s="30">
        <f t="shared" si="7"/>
        <v>-3.6984999998821877E-2</v>
      </c>
      <c r="H54" s="30"/>
      <c r="I54" s="30">
        <f t="shared" si="4"/>
        <v>-3.6984999998821877E-2</v>
      </c>
      <c r="J54" s="30"/>
      <c r="K54" s="30"/>
      <c r="L54" s="30"/>
      <c r="M54" s="30"/>
      <c r="N54" s="30"/>
      <c r="O54" s="30"/>
      <c r="P54" s="30"/>
      <c r="Q54" s="33">
        <f t="shared" si="8"/>
        <v>27778.826999999997</v>
      </c>
      <c r="S54" s="30"/>
      <c r="T54" s="30"/>
      <c r="U54" s="30"/>
      <c r="V54" s="30"/>
      <c r="AB54">
        <v>11</v>
      </c>
      <c r="AC54" t="s">
        <v>112</v>
      </c>
      <c r="AE54" t="s">
        <v>104</v>
      </c>
    </row>
    <row r="55" spans="1:31" x14ac:dyDescent="0.2">
      <c r="A55" s="36" t="s">
        <v>116</v>
      </c>
      <c r="B55" s="42" t="s">
        <v>191</v>
      </c>
      <c r="C55" s="37">
        <v>42799.400999999998</v>
      </c>
      <c r="D55" s="37"/>
      <c r="E55" s="30">
        <f t="shared" si="5"/>
        <v>1063.4926639087039</v>
      </c>
      <c r="F55" s="30">
        <f t="shared" si="6"/>
        <v>1063.5</v>
      </c>
      <c r="G55" s="30">
        <f t="shared" si="7"/>
        <v>-3.0332499998621643E-2</v>
      </c>
      <c r="H55" s="30"/>
      <c r="I55" s="30">
        <f t="shared" si="4"/>
        <v>-3.0332499998621643E-2</v>
      </c>
      <c r="J55" s="30"/>
      <c r="K55" s="30"/>
      <c r="L55" s="30"/>
      <c r="M55" s="30"/>
      <c r="N55" s="30"/>
      <c r="O55" s="30"/>
      <c r="P55" s="30"/>
      <c r="Q55" s="33">
        <f t="shared" si="8"/>
        <v>27780.900999999998</v>
      </c>
      <c r="S55" s="30"/>
      <c r="T55" s="30"/>
      <c r="U55" s="30"/>
      <c r="V55" s="30"/>
      <c r="AB55">
        <v>17</v>
      </c>
      <c r="AC55" t="s">
        <v>115</v>
      </c>
      <c r="AE55" t="s">
        <v>104</v>
      </c>
    </row>
    <row r="56" spans="1:31" x14ac:dyDescent="0.2">
      <c r="A56" s="36" t="s">
        <v>114</v>
      </c>
      <c r="B56" s="42"/>
      <c r="C56" s="37">
        <v>42826.281999999999</v>
      </c>
      <c r="D56" s="37"/>
      <c r="E56" s="30">
        <f t="shared" si="5"/>
        <v>1069.9939898831715</v>
      </c>
      <c r="F56" s="30">
        <f t="shared" si="6"/>
        <v>1070</v>
      </c>
      <c r="G56" s="30">
        <f t="shared" si="7"/>
        <v>-2.4850000001606531E-2</v>
      </c>
      <c r="H56" s="30"/>
      <c r="I56" s="30">
        <f t="shared" si="4"/>
        <v>-2.4850000001606531E-2</v>
      </c>
      <c r="J56" s="30"/>
      <c r="K56" s="30"/>
      <c r="L56" s="30"/>
      <c r="M56" s="30"/>
      <c r="N56" s="30"/>
      <c r="O56" s="30"/>
      <c r="P56" s="30"/>
      <c r="Q56" s="33">
        <f t="shared" si="8"/>
        <v>27807.781999999999</v>
      </c>
      <c r="S56" s="30"/>
      <c r="T56" s="30"/>
      <c r="U56" s="30"/>
      <c r="V56" s="30"/>
      <c r="AB56">
        <v>6</v>
      </c>
      <c r="AC56" t="s">
        <v>117</v>
      </c>
      <c r="AE56" t="s">
        <v>104</v>
      </c>
    </row>
    <row r="57" spans="1:31" x14ac:dyDescent="0.2">
      <c r="A57" s="36" t="s">
        <v>114</v>
      </c>
      <c r="B57" s="42"/>
      <c r="C57" s="37">
        <v>42826.296000000002</v>
      </c>
      <c r="D57" s="37"/>
      <c r="E57" s="30">
        <f t="shared" si="5"/>
        <v>1069.997375864484</v>
      </c>
      <c r="F57" s="30">
        <f t="shared" si="6"/>
        <v>1070</v>
      </c>
      <c r="G57" s="30">
        <f t="shared" si="7"/>
        <v>-1.0849999998754356E-2</v>
      </c>
      <c r="H57" s="30"/>
      <c r="I57" s="30">
        <f t="shared" si="4"/>
        <v>-1.0849999998754356E-2</v>
      </c>
      <c r="J57" s="30"/>
      <c r="K57" s="30"/>
      <c r="L57" s="30"/>
      <c r="M57" s="30"/>
      <c r="N57" s="30"/>
      <c r="O57" s="30"/>
      <c r="P57" s="30"/>
      <c r="Q57" s="33">
        <f t="shared" si="8"/>
        <v>27807.796000000002</v>
      </c>
      <c r="S57" s="30"/>
      <c r="T57" s="30"/>
      <c r="U57" s="30"/>
      <c r="V57" s="30"/>
      <c r="AB57">
        <v>8</v>
      </c>
      <c r="AC57" t="s">
        <v>118</v>
      </c>
      <c r="AE57" t="s">
        <v>104</v>
      </c>
    </row>
    <row r="58" spans="1:31" x14ac:dyDescent="0.2">
      <c r="A58" s="36" t="s">
        <v>116</v>
      </c>
      <c r="B58" s="42" t="s">
        <v>191</v>
      </c>
      <c r="C58" s="37">
        <v>42832.451999999997</v>
      </c>
      <c r="D58" s="37"/>
      <c r="E58" s="30">
        <f t="shared" si="5"/>
        <v>1071.4862402184438</v>
      </c>
      <c r="F58" s="30">
        <f t="shared" si="6"/>
        <v>1071.5</v>
      </c>
      <c r="G58" s="30">
        <f t="shared" si="7"/>
        <v>-5.6892500004323665E-2</v>
      </c>
      <c r="H58" s="30"/>
      <c r="I58" s="30">
        <f t="shared" si="4"/>
        <v>-5.6892500004323665E-2</v>
      </c>
      <c r="J58" s="30"/>
      <c r="K58" s="30"/>
      <c r="L58" s="30"/>
      <c r="M58" s="30"/>
      <c r="N58" s="30"/>
      <c r="O58" s="30"/>
      <c r="P58" s="30"/>
      <c r="Q58" s="33">
        <f t="shared" si="8"/>
        <v>27813.951999999997</v>
      </c>
      <c r="S58" s="30"/>
      <c r="T58" s="30"/>
      <c r="U58" s="30"/>
      <c r="V58" s="30"/>
      <c r="AB58">
        <v>34</v>
      </c>
      <c r="AC58" t="s">
        <v>115</v>
      </c>
      <c r="AE58" t="s">
        <v>104</v>
      </c>
    </row>
    <row r="59" spans="1:31" x14ac:dyDescent="0.2">
      <c r="A59" s="36" t="s">
        <v>116</v>
      </c>
      <c r="B59" s="42"/>
      <c r="C59" s="37">
        <v>42859.360999999997</v>
      </c>
      <c r="D59" s="37"/>
      <c r="E59" s="30">
        <f t="shared" si="5"/>
        <v>1077.9943381555345</v>
      </c>
      <c r="F59" s="30">
        <f t="shared" si="6"/>
        <v>1078</v>
      </c>
      <c r="G59" s="30">
        <f t="shared" si="7"/>
        <v>-2.3410000001604203E-2</v>
      </c>
      <c r="H59" s="30"/>
      <c r="I59" s="30">
        <f t="shared" si="4"/>
        <v>-2.3410000001604203E-2</v>
      </c>
      <c r="J59" s="30"/>
      <c r="K59" s="30"/>
      <c r="L59" s="30"/>
      <c r="M59" s="30"/>
      <c r="N59" s="30"/>
      <c r="O59" s="30"/>
      <c r="P59" s="30"/>
      <c r="Q59" s="33">
        <f t="shared" si="8"/>
        <v>27840.860999999997</v>
      </c>
      <c r="S59" s="30"/>
      <c r="T59" s="30"/>
      <c r="U59" s="30"/>
      <c r="V59" s="30"/>
      <c r="AB59">
        <v>11</v>
      </c>
      <c r="AC59" t="s">
        <v>119</v>
      </c>
      <c r="AE59" t="s">
        <v>104</v>
      </c>
    </row>
    <row r="60" spans="1:31" x14ac:dyDescent="0.2">
      <c r="A60" s="36" t="s">
        <v>116</v>
      </c>
      <c r="B60" s="42" t="s">
        <v>191</v>
      </c>
      <c r="C60" s="37">
        <v>42890.34</v>
      </c>
      <c r="D60" s="37"/>
      <c r="E60" s="30">
        <f t="shared" si="5"/>
        <v>1085.4867892311277</v>
      </c>
      <c r="F60" s="30">
        <f t="shared" si="6"/>
        <v>1085.5</v>
      </c>
      <c r="G60" s="30">
        <f t="shared" si="7"/>
        <v>-5.4622499999823049E-2</v>
      </c>
      <c r="H60" s="30"/>
      <c r="I60" s="30">
        <f t="shared" si="4"/>
        <v>-5.4622499999823049E-2</v>
      </c>
      <c r="J60" s="30"/>
      <c r="K60" s="30"/>
      <c r="L60" s="30"/>
      <c r="M60" s="30"/>
      <c r="N60" s="30"/>
      <c r="O60" s="30"/>
      <c r="P60" s="30"/>
      <c r="Q60" s="33">
        <f t="shared" si="8"/>
        <v>27871.839999999997</v>
      </c>
      <c r="S60" s="30"/>
      <c r="T60" s="30"/>
      <c r="U60" s="30"/>
      <c r="V60" s="30"/>
      <c r="AB60">
        <v>8</v>
      </c>
      <c r="AC60" t="s">
        <v>113</v>
      </c>
      <c r="AE60" t="s">
        <v>104</v>
      </c>
    </row>
    <row r="61" spans="1:31" x14ac:dyDescent="0.2">
      <c r="A61" s="36" t="s">
        <v>120</v>
      </c>
      <c r="B61" s="42" t="s">
        <v>191</v>
      </c>
      <c r="C61" s="37">
        <v>43105.360999999997</v>
      </c>
      <c r="D61" s="37"/>
      <c r="E61" s="30">
        <f t="shared" si="5"/>
        <v>1137.4908669200504</v>
      </c>
      <c r="F61" s="30">
        <f t="shared" si="6"/>
        <v>1137.5</v>
      </c>
      <c r="G61" s="30">
        <f t="shared" si="7"/>
        <v>-3.7762500003736932E-2</v>
      </c>
      <c r="H61" s="30"/>
      <c r="I61" s="30">
        <f t="shared" si="4"/>
        <v>-3.7762500003736932E-2</v>
      </c>
      <c r="J61" s="30"/>
      <c r="K61" s="30"/>
      <c r="L61" s="30"/>
      <c r="M61" s="30"/>
      <c r="N61" s="30"/>
      <c r="O61" s="30"/>
      <c r="P61" s="30"/>
      <c r="Q61" s="33">
        <f t="shared" si="8"/>
        <v>28086.860999999997</v>
      </c>
      <c r="S61" s="30"/>
      <c r="T61" s="30"/>
      <c r="U61" s="30"/>
      <c r="V61" s="30"/>
      <c r="AB61">
        <v>18</v>
      </c>
      <c r="AC61" t="s">
        <v>115</v>
      </c>
      <c r="AE61" t="s">
        <v>104</v>
      </c>
    </row>
    <row r="62" spans="1:31" x14ac:dyDescent="0.2">
      <c r="A62" s="36" t="s">
        <v>120</v>
      </c>
      <c r="B62" s="42"/>
      <c r="C62" s="37">
        <v>43107.428999999996</v>
      </c>
      <c r="D62" s="37"/>
      <c r="E62" s="30">
        <f t="shared" si="5"/>
        <v>1137.9910247309649</v>
      </c>
      <c r="F62" s="30">
        <f t="shared" si="6"/>
        <v>1138</v>
      </c>
      <c r="G62" s="30">
        <f t="shared" si="7"/>
        <v>-3.7110000004759058E-2</v>
      </c>
      <c r="H62" s="30"/>
      <c r="I62" s="30">
        <f t="shared" si="4"/>
        <v>-3.7110000004759058E-2</v>
      </c>
      <c r="J62" s="30"/>
      <c r="K62" s="30"/>
      <c r="L62" s="30"/>
      <c r="M62" s="30"/>
      <c r="N62" s="30"/>
      <c r="O62" s="30"/>
      <c r="P62" s="30"/>
      <c r="Q62" s="33">
        <f t="shared" si="8"/>
        <v>28088.928999999996</v>
      </c>
      <c r="S62" s="30"/>
      <c r="T62" s="30"/>
      <c r="U62" s="30"/>
      <c r="V62" s="30"/>
      <c r="AB62">
        <v>19</v>
      </c>
      <c r="AC62" t="s">
        <v>115</v>
      </c>
      <c r="AE62" t="s">
        <v>104</v>
      </c>
    </row>
    <row r="63" spans="1:31" x14ac:dyDescent="0.2">
      <c r="A63" s="36" t="s">
        <v>121</v>
      </c>
      <c r="B63" s="42"/>
      <c r="C63" s="37">
        <v>43136.362999999998</v>
      </c>
      <c r="D63" s="37"/>
      <c r="E63" s="30">
        <f t="shared" si="5"/>
        <v>1144.9888806792273</v>
      </c>
      <c r="F63" s="30">
        <f t="shared" si="6"/>
        <v>1145</v>
      </c>
      <c r="G63" s="30">
        <f t="shared" si="7"/>
        <v>-4.597500000090804E-2</v>
      </c>
      <c r="H63" s="30"/>
      <c r="I63" s="30">
        <f t="shared" si="4"/>
        <v>-4.597500000090804E-2</v>
      </c>
      <c r="K63" s="30"/>
      <c r="L63" s="30"/>
      <c r="M63" s="30"/>
      <c r="N63" s="30"/>
      <c r="O63" s="30"/>
      <c r="P63" s="30"/>
      <c r="Q63" s="33">
        <f t="shared" si="8"/>
        <v>28117.862999999998</v>
      </c>
      <c r="S63" s="30"/>
      <c r="T63" s="30"/>
      <c r="U63" s="30"/>
      <c r="V63" s="30"/>
      <c r="AB63">
        <v>16</v>
      </c>
      <c r="AC63" t="s">
        <v>115</v>
      </c>
      <c r="AE63" t="s">
        <v>104</v>
      </c>
    </row>
    <row r="64" spans="1:31" x14ac:dyDescent="0.2">
      <c r="A64" s="36" t="s">
        <v>123</v>
      </c>
      <c r="B64" s="42"/>
      <c r="C64" s="37">
        <v>43136.368000000002</v>
      </c>
      <c r="D64" s="37"/>
      <c r="E64" s="30">
        <f t="shared" si="5"/>
        <v>1144.9900899582685</v>
      </c>
      <c r="F64" s="30">
        <f t="shared" si="6"/>
        <v>1145</v>
      </c>
      <c r="G64" s="30">
        <f t="shared" si="7"/>
        <v>-4.0974999996251427E-2</v>
      </c>
      <c r="H64" s="30"/>
      <c r="I64" s="30">
        <f t="shared" si="4"/>
        <v>-4.0974999996251427E-2</v>
      </c>
      <c r="K64" s="30"/>
      <c r="L64" s="30"/>
      <c r="M64" s="30"/>
      <c r="N64" s="30"/>
      <c r="O64" s="30"/>
      <c r="P64" s="30"/>
      <c r="Q64" s="33">
        <f t="shared" si="8"/>
        <v>28117.868000000002</v>
      </c>
      <c r="S64" s="30"/>
      <c r="T64" s="30"/>
      <c r="U64" s="30"/>
      <c r="V64" s="30"/>
      <c r="AB64">
        <v>16</v>
      </c>
      <c r="AC64" t="s">
        <v>122</v>
      </c>
      <c r="AE64" t="s">
        <v>104</v>
      </c>
    </row>
    <row r="65" spans="1:31" x14ac:dyDescent="0.2">
      <c r="A65" s="36" t="s">
        <v>125</v>
      </c>
      <c r="B65" s="42"/>
      <c r="C65" s="37">
        <v>43144.642999999996</v>
      </c>
      <c r="D65" s="37"/>
      <c r="E65" s="30">
        <f t="shared" si="5"/>
        <v>1146.99144676935</v>
      </c>
      <c r="F65" s="30">
        <f t="shared" si="6"/>
        <v>1147</v>
      </c>
      <c r="G65" s="30">
        <f t="shared" si="7"/>
        <v>-3.5365000003366731E-2</v>
      </c>
      <c r="H65" s="30"/>
      <c r="I65" s="30">
        <f t="shared" si="4"/>
        <v>-3.5365000003366731E-2</v>
      </c>
      <c r="J65" s="30"/>
      <c r="K65" s="30"/>
      <c r="L65" s="30"/>
      <c r="M65" s="30"/>
      <c r="N65" s="30"/>
      <c r="O65" s="30"/>
      <c r="P65" s="30"/>
      <c r="Q65" s="33">
        <f t="shared" si="8"/>
        <v>28126.142999999996</v>
      </c>
      <c r="S65" s="30"/>
      <c r="T65" s="30"/>
      <c r="U65" s="30"/>
      <c r="V65" s="30"/>
      <c r="AB65">
        <v>15</v>
      </c>
      <c r="AC65" t="s">
        <v>124</v>
      </c>
      <c r="AE65" t="s">
        <v>126</v>
      </c>
    </row>
    <row r="66" spans="1:31" x14ac:dyDescent="0.2">
      <c r="A66" s="36" t="s">
        <v>121</v>
      </c>
      <c r="B66" s="42" t="s">
        <v>191</v>
      </c>
      <c r="C66" s="37">
        <v>43196.332000000002</v>
      </c>
      <c r="D66" s="37"/>
      <c r="E66" s="30">
        <f t="shared" si="5"/>
        <v>1159.4927316283313</v>
      </c>
      <c r="F66" s="30">
        <f t="shared" si="6"/>
        <v>1159.5</v>
      </c>
      <c r="G66" s="30">
        <f t="shared" si="7"/>
        <v>-3.005249999841908E-2</v>
      </c>
      <c r="H66" s="30"/>
      <c r="I66" s="30">
        <f t="shared" si="4"/>
        <v>-3.005249999841908E-2</v>
      </c>
      <c r="K66" s="30"/>
      <c r="L66" s="30"/>
      <c r="M66" s="30"/>
      <c r="N66" s="30"/>
      <c r="O66" s="30"/>
      <c r="P66" s="30"/>
      <c r="Q66" s="33">
        <f t="shared" si="8"/>
        <v>28177.832000000002</v>
      </c>
      <c r="S66" s="30"/>
      <c r="T66" s="30"/>
      <c r="U66" s="30"/>
      <c r="V66" s="30"/>
      <c r="AB66">
        <v>21</v>
      </c>
      <c r="AC66" t="s">
        <v>115</v>
      </c>
      <c r="AE66" t="s">
        <v>104</v>
      </c>
    </row>
    <row r="67" spans="1:31" x14ac:dyDescent="0.2">
      <c r="A67" s="36" t="s">
        <v>121</v>
      </c>
      <c r="B67" s="42"/>
      <c r="C67" s="37">
        <v>43198.385000000002</v>
      </c>
      <c r="D67" s="37"/>
      <c r="E67" s="30">
        <f t="shared" si="5"/>
        <v>1159.9892616021261</v>
      </c>
      <c r="F67" s="30">
        <f t="shared" si="6"/>
        <v>1160</v>
      </c>
      <c r="G67" s="30">
        <f t="shared" si="7"/>
        <v>-4.439999999885913E-2</v>
      </c>
      <c r="H67" s="30"/>
      <c r="I67" s="30">
        <f t="shared" si="4"/>
        <v>-4.439999999885913E-2</v>
      </c>
      <c r="K67" s="30"/>
      <c r="L67" s="30"/>
      <c r="M67" s="30"/>
      <c r="N67" s="30"/>
      <c r="O67" s="30"/>
      <c r="P67" s="30"/>
      <c r="Q67" s="33">
        <f t="shared" si="8"/>
        <v>28179.885000000002</v>
      </c>
      <c r="S67" s="30"/>
      <c r="T67" s="30"/>
      <c r="U67" s="30"/>
      <c r="V67" s="30"/>
      <c r="AB67">
        <v>16</v>
      </c>
      <c r="AC67" t="s">
        <v>115</v>
      </c>
      <c r="AE67" t="s">
        <v>104</v>
      </c>
    </row>
    <row r="68" spans="1:31" x14ac:dyDescent="0.2">
      <c r="A68" s="36" t="s">
        <v>127</v>
      </c>
      <c r="B68" s="42" t="s">
        <v>191</v>
      </c>
      <c r="C68" s="37">
        <v>43258.332000000002</v>
      </c>
      <c r="D68" s="37"/>
      <c r="E68" s="30">
        <f t="shared" si="5"/>
        <v>1174.487791723453</v>
      </c>
      <c r="F68" s="30">
        <f t="shared" si="6"/>
        <v>1174.5</v>
      </c>
      <c r="G68" s="30">
        <f t="shared" si="7"/>
        <v>-5.0477499993576203E-2</v>
      </c>
      <c r="H68" s="30"/>
      <c r="I68" s="30">
        <f t="shared" si="4"/>
        <v>-5.0477499993576203E-2</v>
      </c>
      <c r="K68" s="30"/>
      <c r="L68" s="30"/>
      <c r="M68" s="30"/>
      <c r="N68" s="30"/>
      <c r="O68" s="30"/>
      <c r="P68" s="30"/>
      <c r="Q68" s="33">
        <f t="shared" si="8"/>
        <v>28239.832000000002</v>
      </c>
      <c r="S68" s="30"/>
      <c r="T68" s="30"/>
      <c r="U68" s="30"/>
      <c r="V68" s="30"/>
      <c r="AB68">
        <v>13</v>
      </c>
      <c r="AC68" t="s">
        <v>115</v>
      </c>
      <c r="AE68" t="s">
        <v>104</v>
      </c>
    </row>
    <row r="69" spans="1:31" x14ac:dyDescent="0.2">
      <c r="A69" s="36" t="s">
        <v>127</v>
      </c>
      <c r="B69" s="42" t="s">
        <v>191</v>
      </c>
      <c r="C69" s="37">
        <v>43258.332999999999</v>
      </c>
      <c r="D69" s="37"/>
      <c r="E69" s="30">
        <f t="shared" si="5"/>
        <v>1174.4880335792602</v>
      </c>
      <c r="F69" s="30">
        <f t="shared" si="6"/>
        <v>1174.5</v>
      </c>
      <c r="G69" s="30">
        <f t="shared" si="7"/>
        <v>-4.9477499997010455E-2</v>
      </c>
      <c r="H69" s="30"/>
      <c r="I69" s="30">
        <f t="shared" si="4"/>
        <v>-4.9477499997010455E-2</v>
      </c>
      <c r="K69" s="30"/>
      <c r="L69" s="30"/>
      <c r="M69" s="30"/>
      <c r="N69" s="30"/>
      <c r="O69" s="30"/>
      <c r="P69" s="30"/>
      <c r="Q69" s="33">
        <f t="shared" si="8"/>
        <v>28239.832999999999</v>
      </c>
      <c r="S69" s="30"/>
      <c r="T69" s="30"/>
      <c r="U69" s="30"/>
      <c r="V69" s="30"/>
      <c r="AB69">
        <v>10</v>
      </c>
      <c r="AC69" t="s">
        <v>128</v>
      </c>
      <c r="AE69" t="s">
        <v>104</v>
      </c>
    </row>
    <row r="70" spans="1:31" x14ac:dyDescent="0.2">
      <c r="A70" s="36" t="s">
        <v>123</v>
      </c>
      <c r="B70" s="42" t="s">
        <v>191</v>
      </c>
      <c r="C70" s="37">
        <v>43415.461000000003</v>
      </c>
      <c r="D70" s="37"/>
      <c r="E70" s="30">
        <f t="shared" si="5"/>
        <v>1212.4903529764599</v>
      </c>
      <c r="F70" s="30">
        <f t="shared" si="6"/>
        <v>1212.5</v>
      </c>
      <c r="G70" s="30">
        <f t="shared" si="7"/>
        <v>-3.9887499995529652E-2</v>
      </c>
      <c r="H70" s="30"/>
      <c r="I70" s="30">
        <f t="shared" si="4"/>
        <v>-3.9887499995529652E-2</v>
      </c>
      <c r="K70" s="30"/>
      <c r="L70" s="30"/>
      <c r="M70" s="30"/>
      <c r="N70" s="30"/>
      <c r="O70" s="30"/>
      <c r="P70" s="30"/>
      <c r="Q70" s="33">
        <f t="shared" si="8"/>
        <v>28396.961000000003</v>
      </c>
      <c r="S70" s="30"/>
      <c r="T70" s="30"/>
      <c r="U70" s="30"/>
      <c r="V70" s="30"/>
      <c r="AB70">
        <v>0</v>
      </c>
      <c r="AC70" t="s">
        <v>122</v>
      </c>
      <c r="AE70" t="s">
        <v>104</v>
      </c>
    </row>
    <row r="71" spans="1:31" x14ac:dyDescent="0.2">
      <c r="A71" s="36" t="s">
        <v>125</v>
      </c>
      <c r="B71" s="42" t="s">
        <v>191</v>
      </c>
      <c r="C71" s="37">
        <v>43423.73</v>
      </c>
      <c r="D71" s="37"/>
      <c r="E71" s="30">
        <f t="shared" si="5"/>
        <v>1214.4902586526948</v>
      </c>
      <c r="F71" s="30">
        <f t="shared" si="6"/>
        <v>1214.5</v>
      </c>
      <c r="G71" s="30">
        <f t="shared" si="7"/>
        <v>-4.0277499996591359E-2</v>
      </c>
      <c r="H71" s="30"/>
      <c r="I71" s="30">
        <f t="shared" si="4"/>
        <v>-4.0277499996591359E-2</v>
      </c>
      <c r="J71" s="30"/>
      <c r="K71" s="30"/>
      <c r="L71" s="30"/>
      <c r="M71" s="30"/>
      <c r="N71" s="30"/>
      <c r="O71" s="30"/>
      <c r="P71" s="30"/>
      <c r="Q71" s="33">
        <f t="shared" si="8"/>
        <v>28405.230000000003</v>
      </c>
      <c r="S71" s="30"/>
      <c r="T71" s="30"/>
      <c r="U71" s="30"/>
      <c r="V71" s="30"/>
      <c r="AA71" t="s">
        <v>129</v>
      </c>
      <c r="AB71">
        <v>16</v>
      </c>
      <c r="AC71" t="s">
        <v>124</v>
      </c>
      <c r="AE71" t="s">
        <v>126</v>
      </c>
    </row>
    <row r="72" spans="1:31" x14ac:dyDescent="0.2">
      <c r="A72" s="36" t="s">
        <v>131</v>
      </c>
      <c r="B72" s="42"/>
      <c r="C72" s="37">
        <v>43471.290999999997</v>
      </c>
      <c r="D72" s="37"/>
      <c r="E72" s="30">
        <f t="shared" si="5"/>
        <v>1225.9931627363078</v>
      </c>
      <c r="F72" s="30">
        <f t="shared" si="6"/>
        <v>1226</v>
      </c>
      <c r="G72" s="30">
        <f t="shared" si="7"/>
        <v>-2.8270000002521556E-2</v>
      </c>
      <c r="H72" s="30"/>
      <c r="I72" s="30">
        <f t="shared" si="4"/>
        <v>-2.8270000002521556E-2</v>
      </c>
      <c r="K72" s="30"/>
      <c r="L72" s="30"/>
      <c r="M72" s="30"/>
      <c r="N72" s="30"/>
      <c r="O72" s="30"/>
      <c r="P72" s="30"/>
      <c r="Q72" s="33">
        <f t="shared" si="8"/>
        <v>28452.790999999997</v>
      </c>
      <c r="S72" s="30"/>
      <c r="T72" s="30"/>
      <c r="U72" s="30"/>
      <c r="V72" s="30"/>
      <c r="AB72">
        <v>28</v>
      </c>
      <c r="AC72" t="s">
        <v>130</v>
      </c>
      <c r="AE72" t="s">
        <v>104</v>
      </c>
    </row>
    <row r="73" spans="1:31" x14ac:dyDescent="0.2">
      <c r="A73" s="36" t="s">
        <v>133</v>
      </c>
      <c r="B73" s="42"/>
      <c r="C73" s="37">
        <v>43471.292999999998</v>
      </c>
      <c r="D73" s="37"/>
      <c r="E73" s="30">
        <f t="shared" si="5"/>
        <v>1225.9936464479238</v>
      </c>
      <c r="F73" s="30">
        <f t="shared" si="6"/>
        <v>1226</v>
      </c>
      <c r="G73" s="30">
        <f t="shared" si="7"/>
        <v>-2.6270000002114102E-2</v>
      </c>
      <c r="H73" s="30"/>
      <c r="I73" s="30">
        <f t="shared" si="4"/>
        <v>-2.6270000002114102E-2</v>
      </c>
      <c r="K73" s="30"/>
      <c r="L73" s="30"/>
      <c r="M73" s="30"/>
      <c r="N73" s="30"/>
      <c r="O73" s="30"/>
      <c r="P73" s="30"/>
      <c r="Q73" s="33">
        <f t="shared" si="8"/>
        <v>28452.792999999998</v>
      </c>
      <c r="S73" s="30"/>
      <c r="T73" s="30"/>
      <c r="U73" s="30"/>
      <c r="V73" s="30"/>
      <c r="AB73">
        <v>15</v>
      </c>
      <c r="AC73" t="s">
        <v>132</v>
      </c>
      <c r="AE73" t="s">
        <v>104</v>
      </c>
    </row>
    <row r="74" spans="1:31" x14ac:dyDescent="0.2">
      <c r="A74" s="36" t="s">
        <v>133</v>
      </c>
      <c r="B74" s="42"/>
      <c r="C74" s="37">
        <v>43479.563999999998</v>
      </c>
      <c r="D74" s="37"/>
      <c r="E74" s="30">
        <f t="shared" si="5"/>
        <v>1227.9940358357749</v>
      </c>
      <c r="F74" s="30">
        <f t="shared" si="6"/>
        <v>1228</v>
      </c>
      <c r="G74" s="30">
        <f t="shared" si="7"/>
        <v>-2.4660000002768356E-2</v>
      </c>
      <c r="H74" s="30"/>
      <c r="I74" s="30">
        <f t="shared" ref="I74:I107" si="9">G74</f>
        <v>-2.4660000002768356E-2</v>
      </c>
      <c r="K74" s="30"/>
      <c r="L74" s="30"/>
      <c r="M74" s="30"/>
      <c r="N74" s="30"/>
      <c r="O74" s="30"/>
      <c r="P74" s="30"/>
      <c r="Q74" s="33">
        <f t="shared" si="8"/>
        <v>28461.063999999998</v>
      </c>
      <c r="S74" s="30"/>
      <c r="T74" s="30"/>
      <c r="U74" s="30"/>
      <c r="V74" s="30"/>
      <c r="AB74">
        <v>31</v>
      </c>
      <c r="AC74" t="s">
        <v>134</v>
      </c>
      <c r="AE74" t="s">
        <v>104</v>
      </c>
    </row>
    <row r="75" spans="1:31" x14ac:dyDescent="0.2">
      <c r="A75" s="36" t="s">
        <v>133</v>
      </c>
      <c r="B75" s="42"/>
      <c r="C75" s="37">
        <v>43504.35</v>
      </c>
      <c r="D75" s="37"/>
      <c r="E75" s="30">
        <f t="shared" si="5"/>
        <v>1233.9886738925118</v>
      </c>
      <c r="F75" s="30">
        <f t="shared" si="6"/>
        <v>1234</v>
      </c>
      <c r="G75" s="30">
        <f t="shared" si="7"/>
        <v>-4.6829999999317806E-2</v>
      </c>
      <c r="H75" s="30"/>
      <c r="I75" s="30">
        <f t="shared" si="9"/>
        <v>-4.6829999999317806E-2</v>
      </c>
      <c r="K75" s="30"/>
      <c r="L75" s="30"/>
      <c r="M75" s="30"/>
      <c r="N75" s="30"/>
      <c r="O75" s="30"/>
      <c r="P75" s="30"/>
      <c r="Q75" s="33">
        <f t="shared" si="8"/>
        <v>28485.85</v>
      </c>
      <c r="S75" s="30"/>
      <c r="T75" s="30"/>
      <c r="U75" s="30"/>
      <c r="V75" s="30"/>
      <c r="AB75">
        <v>18</v>
      </c>
      <c r="AC75" t="s">
        <v>135</v>
      </c>
      <c r="AE75" t="s">
        <v>104</v>
      </c>
    </row>
    <row r="76" spans="1:31" x14ac:dyDescent="0.2">
      <c r="A76" s="36" t="s">
        <v>133</v>
      </c>
      <c r="B76" s="42"/>
      <c r="C76" s="37">
        <v>43504.351999999999</v>
      </c>
      <c r="D76" s="37"/>
      <c r="E76" s="30">
        <f t="shared" si="5"/>
        <v>1233.989157604128</v>
      </c>
      <c r="F76" s="30">
        <f t="shared" si="6"/>
        <v>1234</v>
      </c>
      <c r="G76" s="30">
        <f t="shared" si="7"/>
        <v>-4.4829999998910353E-2</v>
      </c>
      <c r="H76" s="30"/>
      <c r="I76" s="30">
        <f t="shared" si="9"/>
        <v>-4.4829999998910353E-2</v>
      </c>
      <c r="K76" s="30"/>
      <c r="L76" s="30"/>
      <c r="M76" s="30"/>
      <c r="N76" s="30"/>
      <c r="O76" s="30"/>
      <c r="P76" s="30"/>
      <c r="Q76" s="33">
        <f t="shared" si="8"/>
        <v>28485.851999999999</v>
      </c>
      <c r="S76" s="30"/>
      <c r="T76" s="30"/>
      <c r="U76" s="30"/>
      <c r="V76" s="30"/>
      <c r="AB76">
        <v>12</v>
      </c>
      <c r="AC76" t="s">
        <v>122</v>
      </c>
      <c r="AE76" t="s">
        <v>104</v>
      </c>
    </row>
    <row r="77" spans="1:31" x14ac:dyDescent="0.2">
      <c r="A77" s="36" t="s">
        <v>133</v>
      </c>
      <c r="B77" s="42"/>
      <c r="C77" s="37">
        <v>43504.353000000003</v>
      </c>
      <c r="D77" s="37"/>
      <c r="E77" s="30">
        <f t="shared" si="5"/>
        <v>1233.9893994599367</v>
      </c>
      <c r="F77" s="30">
        <f t="shared" si="6"/>
        <v>1234</v>
      </c>
      <c r="G77" s="30">
        <f t="shared" si="7"/>
        <v>-4.3829999995068647E-2</v>
      </c>
      <c r="H77" s="30"/>
      <c r="I77" s="30">
        <f t="shared" si="9"/>
        <v>-4.3829999995068647E-2</v>
      </c>
      <c r="K77" s="30"/>
      <c r="L77" s="30"/>
      <c r="M77" s="30"/>
      <c r="N77" s="30"/>
      <c r="O77" s="30"/>
      <c r="P77" s="30"/>
      <c r="Q77" s="33">
        <f t="shared" si="8"/>
        <v>28485.853000000003</v>
      </c>
      <c r="S77" s="30"/>
      <c r="T77" s="30"/>
      <c r="U77" s="30"/>
      <c r="V77" s="30"/>
      <c r="AB77">
        <v>19</v>
      </c>
      <c r="AC77" t="s">
        <v>115</v>
      </c>
      <c r="AE77" t="s">
        <v>104</v>
      </c>
    </row>
    <row r="78" spans="1:31" x14ac:dyDescent="0.2">
      <c r="A78" s="36" t="s">
        <v>131</v>
      </c>
      <c r="B78" s="42"/>
      <c r="C78" s="37">
        <v>43504.356</v>
      </c>
      <c r="D78" s="37"/>
      <c r="E78" s="30">
        <f t="shared" si="5"/>
        <v>1233.9901250273601</v>
      </c>
      <c r="F78" s="30">
        <f t="shared" si="6"/>
        <v>1234</v>
      </c>
      <c r="G78" s="30">
        <f t="shared" si="7"/>
        <v>-4.0829999998095445E-2</v>
      </c>
      <c r="H78" s="30"/>
      <c r="I78" s="30">
        <f t="shared" si="9"/>
        <v>-4.0829999998095445E-2</v>
      </c>
      <c r="K78" s="30"/>
      <c r="L78" s="30"/>
      <c r="M78" s="30"/>
      <c r="N78" s="30"/>
      <c r="O78" s="30"/>
      <c r="P78" s="30"/>
      <c r="Q78" s="33">
        <f t="shared" si="8"/>
        <v>28485.856</v>
      </c>
      <c r="S78" s="30"/>
      <c r="T78" s="30"/>
      <c r="U78" s="30"/>
      <c r="V78" s="30"/>
      <c r="AB78">
        <v>15</v>
      </c>
      <c r="AC78" t="s">
        <v>130</v>
      </c>
      <c r="AE78" t="s">
        <v>104</v>
      </c>
    </row>
    <row r="79" spans="1:31" x14ac:dyDescent="0.2">
      <c r="A79" s="36" t="s">
        <v>133</v>
      </c>
      <c r="B79" s="42"/>
      <c r="C79" s="37">
        <v>43504.357000000004</v>
      </c>
      <c r="D79" s="37"/>
      <c r="E79" s="30">
        <f t="shared" si="5"/>
        <v>1233.9903668831689</v>
      </c>
      <c r="F79" s="30">
        <f t="shared" si="6"/>
        <v>1234</v>
      </c>
      <c r="G79" s="30">
        <f t="shared" si="7"/>
        <v>-3.982999999425374E-2</v>
      </c>
      <c r="H79" s="30"/>
      <c r="I79" s="30">
        <f t="shared" si="9"/>
        <v>-3.982999999425374E-2</v>
      </c>
      <c r="K79" s="30"/>
      <c r="L79" s="30"/>
      <c r="M79" s="30"/>
      <c r="N79" s="30"/>
      <c r="O79" s="30"/>
      <c r="P79" s="30"/>
      <c r="Q79" s="33">
        <f t="shared" si="8"/>
        <v>28485.857000000004</v>
      </c>
      <c r="S79" s="30"/>
      <c r="T79" s="30"/>
      <c r="U79" s="30"/>
      <c r="V79" s="30"/>
      <c r="AB79">
        <v>26</v>
      </c>
      <c r="AC79" t="s">
        <v>136</v>
      </c>
      <c r="AE79" t="s">
        <v>104</v>
      </c>
    </row>
    <row r="80" spans="1:31" x14ac:dyDescent="0.2">
      <c r="A80" s="36" t="s">
        <v>133</v>
      </c>
      <c r="B80" s="42"/>
      <c r="C80" s="37">
        <v>43504.366000000002</v>
      </c>
      <c r="D80" s="37"/>
      <c r="E80" s="30">
        <f t="shared" si="5"/>
        <v>1233.9925435854404</v>
      </c>
      <c r="F80" s="30">
        <f t="shared" si="6"/>
        <v>1234</v>
      </c>
      <c r="G80" s="30">
        <f t="shared" si="7"/>
        <v>-3.0829999996058177E-2</v>
      </c>
      <c r="H80" s="30"/>
      <c r="I80" s="30">
        <f t="shared" si="9"/>
        <v>-3.0829999996058177E-2</v>
      </c>
      <c r="K80" s="30"/>
      <c r="L80" s="30"/>
      <c r="M80" s="30"/>
      <c r="N80" s="30"/>
      <c r="O80" s="30"/>
      <c r="P80" s="30"/>
      <c r="Q80" s="33">
        <f t="shared" si="8"/>
        <v>28485.866000000002</v>
      </c>
      <c r="S80" s="30"/>
      <c r="T80" s="30"/>
      <c r="U80" s="30"/>
      <c r="V80" s="30"/>
      <c r="AB80">
        <v>18</v>
      </c>
      <c r="AC80" t="s">
        <v>119</v>
      </c>
      <c r="AE80" t="s">
        <v>104</v>
      </c>
    </row>
    <row r="81" spans="1:31" x14ac:dyDescent="0.2">
      <c r="A81" s="36" t="s">
        <v>133</v>
      </c>
      <c r="B81" s="42" t="s">
        <v>191</v>
      </c>
      <c r="C81" s="37">
        <v>43506.432999999997</v>
      </c>
      <c r="D81" s="37"/>
      <c r="E81" s="30">
        <f t="shared" si="5"/>
        <v>1234.492459540546</v>
      </c>
      <c r="F81" s="30">
        <f t="shared" si="6"/>
        <v>1234.5</v>
      </c>
      <c r="G81" s="30">
        <f t="shared" si="7"/>
        <v>-3.1177500000922009E-2</v>
      </c>
      <c r="H81" s="30"/>
      <c r="I81" s="30">
        <f t="shared" si="9"/>
        <v>-3.1177500000922009E-2</v>
      </c>
      <c r="K81" s="30"/>
      <c r="L81" s="30"/>
      <c r="M81" s="30"/>
      <c r="N81" s="30"/>
      <c r="O81" s="30"/>
      <c r="P81" s="30"/>
      <c r="Q81" s="33">
        <f t="shared" si="8"/>
        <v>28487.932999999997</v>
      </c>
      <c r="S81" s="30"/>
      <c r="T81" s="30"/>
      <c r="U81" s="30"/>
      <c r="V81" s="30"/>
      <c r="AB81">
        <v>19</v>
      </c>
      <c r="AC81" t="s">
        <v>112</v>
      </c>
      <c r="AE81" t="s">
        <v>104</v>
      </c>
    </row>
    <row r="82" spans="1:31" x14ac:dyDescent="0.2">
      <c r="A82" s="36" t="s">
        <v>133</v>
      </c>
      <c r="B82" s="42"/>
      <c r="C82" s="37">
        <v>43508.489000000001</v>
      </c>
      <c r="D82" s="37"/>
      <c r="E82" s="30">
        <f t="shared" si="5"/>
        <v>1234.989715081766</v>
      </c>
      <c r="F82" s="30">
        <f t="shared" si="6"/>
        <v>1235</v>
      </c>
      <c r="G82" s="30">
        <f t="shared" si="7"/>
        <v>-4.25249999971129E-2</v>
      </c>
      <c r="H82" s="30"/>
      <c r="I82" s="30">
        <f t="shared" si="9"/>
        <v>-4.25249999971129E-2</v>
      </c>
      <c r="K82" s="30"/>
      <c r="L82" s="30"/>
      <c r="M82" s="30"/>
      <c r="N82" s="30"/>
      <c r="O82" s="30"/>
      <c r="P82" s="30"/>
      <c r="Q82" s="33">
        <f t="shared" si="8"/>
        <v>28489.989000000001</v>
      </c>
      <c r="S82" s="30"/>
      <c r="T82" s="30"/>
      <c r="U82" s="30"/>
      <c r="V82" s="30"/>
      <c r="AB82">
        <v>18</v>
      </c>
      <c r="AC82" t="s">
        <v>115</v>
      </c>
      <c r="AE82" t="s">
        <v>104</v>
      </c>
    </row>
    <row r="83" spans="1:31" x14ac:dyDescent="0.2">
      <c r="A83" s="36" t="s">
        <v>125</v>
      </c>
      <c r="B83" s="42"/>
      <c r="C83" s="37">
        <v>43512.618999999999</v>
      </c>
      <c r="D83" s="37"/>
      <c r="E83" s="30">
        <f t="shared" si="5"/>
        <v>1235.9885795687469</v>
      </c>
      <c r="F83" s="30">
        <f t="shared" si="6"/>
        <v>1236</v>
      </c>
      <c r="G83" s="30">
        <f t="shared" si="7"/>
        <v>-4.7220000000379514E-2</v>
      </c>
      <c r="H83" s="30"/>
      <c r="I83" s="30">
        <f t="shared" si="9"/>
        <v>-4.7220000000379514E-2</v>
      </c>
      <c r="J83" s="30"/>
      <c r="K83" s="30"/>
      <c r="L83" s="30"/>
      <c r="M83" s="30"/>
      <c r="N83" s="30"/>
      <c r="O83" s="30"/>
      <c r="P83" s="30"/>
      <c r="Q83" s="33">
        <f t="shared" si="8"/>
        <v>28494.118999999999</v>
      </c>
      <c r="S83" s="30"/>
      <c r="T83" s="30"/>
      <c r="U83" s="30"/>
      <c r="V83" s="30"/>
      <c r="AA83" t="s">
        <v>129</v>
      </c>
      <c r="AB83">
        <v>11</v>
      </c>
      <c r="AC83" t="s">
        <v>124</v>
      </c>
      <c r="AE83" t="s">
        <v>126</v>
      </c>
    </row>
    <row r="84" spans="1:31" x14ac:dyDescent="0.2">
      <c r="A84" s="36" t="s">
        <v>133</v>
      </c>
      <c r="B84" s="42" t="s">
        <v>191</v>
      </c>
      <c r="C84" s="37">
        <v>43531.248</v>
      </c>
      <c r="D84" s="37"/>
      <c r="E84" s="30">
        <f t="shared" si="5"/>
        <v>1240.4941114157152</v>
      </c>
      <c r="F84" s="30">
        <f t="shared" si="6"/>
        <v>1240.5</v>
      </c>
      <c r="G84" s="30">
        <f t="shared" si="7"/>
        <v>-2.4347500002477318E-2</v>
      </c>
      <c r="H84" s="30"/>
      <c r="I84" s="30">
        <f t="shared" si="9"/>
        <v>-2.4347500002477318E-2</v>
      </c>
      <c r="K84" s="30"/>
      <c r="L84" s="30"/>
      <c r="M84" s="30"/>
      <c r="N84" s="30"/>
      <c r="O84" s="30"/>
      <c r="P84" s="30"/>
      <c r="Q84" s="33">
        <f t="shared" si="8"/>
        <v>28512.748</v>
      </c>
      <c r="S84" s="30"/>
      <c r="T84" s="30"/>
      <c r="U84" s="30"/>
      <c r="V84" s="30"/>
      <c r="AB84">
        <v>8</v>
      </c>
      <c r="AC84" t="s">
        <v>137</v>
      </c>
      <c r="AE84" t="s">
        <v>104</v>
      </c>
    </row>
    <row r="85" spans="1:31" x14ac:dyDescent="0.2">
      <c r="A85" s="36" t="s">
        <v>131</v>
      </c>
      <c r="B85" s="42" t="s">
        <v>191</v>
      </c>
      <c r="C85" s="37">
        <v>43535.358</v>
      </c>
      <c r="D85" s="37"/>
      <c r="E85" s="30">
        <f t="shared" ref="E85:E116" si="10">+(C85-C$7)/C$8</f>
        <v>1241.4881387865371</v>
      </c>
      <c r="F85" s="30">
        <f t="shared" ref="F85:F116" si="11">ROUND(2*E85,0)/2</f>
        <v>1241.5</v>
      </c>
      <c r="G85" s="30">
        <f t="shared" ref="G85:G116" si="12">+C85-(C$7+F85*C$8)</f>
        <v>-4.9042499995266553E-2</v>
      </c>
      <c r="H85" s="30"/>
      <c r="I85" s="30">
        <f t="shared" si="9"/>
        <v>-4.9042499995266553E-2</v>
      </c>
      <c r="K85" s="30"/>
      <c r="L85" s="30"/>
      <c r="M85" s="30"/>
      <c r="N85" s="30"/>
      <c r="O85" s="30"/>
      <c r="P85" s="30"/>
      <c r="Q85" s="33">
        <f t="shared" ref="Q85:Q116" si="13">+C85-15018.5</f>
        <v>28516.858</v>
      </c>
      <c r="S85" s="30"/>
      <c r="T85" s="30"/>
      <c r="U85" s="30"/>
      <c r="V85" s="30"/>
      <c r="AB85">
        <v>20</v>
      </c>
      <c r="AC85" t="s">
        <v>136</v>
      </c>
      <c r="AE85" t="s">
        <v>104</v>
      </c>
    </row>
    <row r="86" spans="1:31" x14ac:dyDescent="0.2">
      <c r="A86" s="36" t="s">
        <v>131</v>
      </c>
      <c r="B86" s="42" t="s">
        <v>191</v>
      </c>
      <c r="C86" s="37">
        <v>43535.364000000001</v>
      </c>
      <c r="D86" s="37"/>
      <c r="E86" s="30">
        <f t="shared" si="10"/>
        <v>1241.4895899213852</v>
      </c>
      <c r="F86" s="30">
        <f t="shared" si="11"/>
        <v>1241.5</v>
      </c>
      <c r="G86" s="30">
        <f t="shared" si="12"/>
        <v>-4.3042499994044192E-2</v>
      </c>
      <c r="H86" s="30"/>
      <c r="I86" s="30">
        <f t="shared" si="9"/>
        <v>-4.3042499994044192E-2</v>
      </c>
      <c r="K86" s="30"/>
      <c r="L86" s="30"/>
      <c r="M86" s="30"/>
      <c r="N86" s="30"/>
      <c r="O86" s="30"/>
      <c r="P86" s="30"/>
      <c r="Q86" s="33">
        <f t="shared" si="13"/>
        <v>28516.864000000001</v>
      </c>
      <c r="S86" s="30"/>
      <c r="T86" s="30"/>
      <c r="U86" s="30"/>
      <c r="V86" s="30"/>
      <c r="AB86">
        <v>6</v>
      </c>
      <c r="AC86" t="s">
        <v>138</v>
      </c>
      <c r="AE86" t="s">
        <v>104</v>
      </c>
    </row>
    <row r="87" spans="1:31" x14ac:dyDescent="0.2">
      <c r="A87" s="36" t="s">
        <v>131</v>
      </c>
      <c r="B87" s="42"/>
      <c r="C87" s="37">
        <v>43566.368999999999</v>
      </c>
      <c r="D87" s="37"/>
      <c r="E87" s="30">
        <f t="shared" si="10"/>
        <v>1248.9883292479856</v>
      </c>
      <c r="F87" s="30">
        <f t="shared" si="11"/>
        <v>1249</v>
      </c>
      <c r="G87" s="30">
        <f t="shared" si="12"/>
        <v>-4.8255000001518056E-2</v>
      </c>
      <c r="H87" s="30"/>
      <c r="I87" s="30">
        <f t="shared" si="9"/>
        <v>-4.8255000001518056E-2</v>
      </c>
      <c r="K87" s="30"/>
      <c r="L87" s="30"/>
      <c r="M87" s="30"/>
      <c r="N87" s="30"/>
      <c r="O87" s="30"/>
      <c r="P87" s="30"/>
      <c r="Q87" s="33">
        <f t="shared" si="13"/>
        <v>28547.868999999999</v>
      </c>
      <c r="S87" s="30"/>
      <c r="T87" s="30"/>
      <c r="U87" s="30"/>
      <c r="V87" s="30"/>
      <c r="AB87">
        <v>8</v>
      </c>
      <c r="AC87" t="s">
        <v>138</v>
      </c>
      <c r="AE87" t="s">
        <v>104</v>
      </c>
    </row>
    <row r="88" spans="1:31" x14ac:dyDescent="0.2">
      <c r="A88" s="36" t="s">
        <v>125</v>
      </c>
      <c r="B88" s="42" t="s">
        <v>191</v>
      </c>
      <c r="C88" s="37">
        <v>43572.587</v>
      </c>
      <c r="D88" s="37"/>
      <c r="E88" s="30">
        <f t="shared" si="10"/>
        <v>1250.4921886620416</v>
      </c>
      <c r="F88" s="30">
        <f t="shared" si="11"/>
        <v>1250.5</v>
      </c>
      <c r="G88" s="30">
        <f t="shared" si="12"/>
        <v>-3.229750000173226E-2</v>
      </c>
      <c r="H88" s="30"/>
      <c r="I88" s="30">
        <f t="shared" si="9"/>
        <v>-3.229750000173226E-2</v>
      </c>
      <c r="J88" s="30"/>
      <c r="K88" s="30"/>
      <c r="L88" s="30"/>
      <c r="M88" s="30"/>
      <c r="N88" s="30"/>
      <c r="O88" s="30"/>
      <c r="P88" s="30"/>
      <c r="Q88" s="33">
        <f t="shared" si="13"/>
        <v>28554.087</v>
      </c>
      <c r="S88" s="30"/>
      <c r="T88" s="30"/>
      <c r="U88" s="30"/>
      <c r="V88" s="30"/>
      <c r="AA88" t="s">
        <v>129</v>
      </c>
      <c r="AB88">
        <v>8</v>
      </c>
      <c r="AC88" t="s">
        <v>124</v>
      </c>
      <c r="AE88" t="s">
        <v>126</v>
      </c>
    </row>
    <row r="89" spans="1:31" x14ac:dyDescent="0.2">
      <c r="A89" s="36" t="s">
        <v>131</v>
      </c>
      <c r="B89" s="42"/>
      <c r="C89" s="37">
        <v>43595.307999999997</v>
      </c>
      <c r="D89" s="37"/>
      <c r="E89" s="30">
        <f t="shared" si="10"/>
        <v>1255.9873944752874</v>
      </c>
      <c r="F89" s="30">
        <f t="shared" si="11"/>
        <v>1256</v>
      </c>
      <c r="G89" s="30">
        <f t="shared" si="12"/>
        <v>-5.2120000000286382E-2</v>
      </c>
      <c r="H89" s="30"/>
      <c r="I89" s="30">
        <f t="shared" si="9"/>
        <v>-5.2120000000286382E-2</v>
      </c>
      <c r="K89" s="30"/>
      <c r="L89" s="30"/>
      <c r="M89" s="30"/>
      <c r="N89" s="30"/>
      <c r="O89" s="30"/>
      <c r="P89" s="30"/>
      <c r="Q89" s="33">
        <f t="shared" si="13"/>
        <v>28576.807999999997</v>
      </c>
      <c r="S89" s="30"/>
      <c r="T89" s="30"/>
      <c r="U89" s="30"/>
      <c r="V89" s="30"/>
      <c r="AB89">
        <v>13</v>
      </c>
      <c r="AC89" t="s">
        <v>115</v>
      </c>
      <c r="AE89" t="s">
        <v>104</v>
      </c>
    </row>
    <row r="90" spans="1:31" x14ac:dyDescent="0.2">
      <c r="A90" s="36" t="s">
        <v>131</v>
      </c>
      <c r="B90" s="42"/>
      <c r="C90" s="37">
        <v>43595.313000000002</v>
      </c>
      <c r="D90" s="37"/>
      <c r="E90" s="30">
        <f t="shared" si="10"/>
        <v>1255.9886037543283</v>
      </c>
      <c r="F90" s="30">
        <f t="shared" si="11"/>
        <v>1256</v>
      </c>
      <c r="G90" s="30">
        <f t="shared" si="12"/>
        <v>-4.7119999995629769E-2</v>
      </c>
      <c r="H90" s="30"/>
      <c r="I90" s="30">
        <f t="shared" si="9"/>
        <v>-4.7119999995629769E-2</v>
      </c>
      <c r="K90" s="30"/>
      <c r="L90" s="30"/>
      <c r="M90" s="30"/>
      <c r="N90" s="30"/>
      <c r="O90" s="30"/>
      <c r="P90" s="30"/>
      <c r="Q90" s="33">
        <f t="shared" si="13"/>
        <v>28576.813000000002</v>
      </c>
      <c r="S90" s="30"/>
      <c r="T90" s="30"/>
      <c r="U90" s="30"/>
      <c r="V90" s="30"/>
      <c r="AB90">
        <v>9</v>
      </c>
      <c r="AC90" t="s">
        <v>138</v>
      </c>
      <c r="AE90" t="s">
        <v>104</v>
      </c>
    </row>
    <row r="91" spans="1:31" x14ac:dyDescent="0.2">
      <c r="A91" s="36" t="s">
        <v>131</v>
      </c>
      <c r="B91" s="42"/>
      <c r="C91" s="37">
        <v>43595.32</v>
      </c>
      <c r="D91" s="37"/>
      <c r="E91" s="30">
        <f t="shared" si="10"/>
        <v>1255.9902967449837</v>
      </c>
      <c r="F91" s="30">
        <f t="shared" si="11"/>
        <v>1256</v>
      </c>
      <c r="G91" s="30">
        <f t="shared" si="12"/>
        <v>-4.011999999784166E-2</v>
      </c>
      <c r="H91" s="30"/>
      <c r="I91" s="30">
        <f t="shared" si="9"/>
        <v>-4.011999999784166E-2</v>
      </c>
      <c r="K91" s="30"/>
      <c r="L91" s="30"/>
      <c r="M91" s="30"/>
      <c r="N91" s="30"/>
      <c r="O91" s="30"/>
      <c r="P91" s="30"/>
      <c r="Q91" s="33">
        <f t="shared" si="13"/>
        <v>28576.82</v>
      </c>
      <c r="S91" s="30"/>
      <c r="T91" s="30"/>
      <c r="U91" s="30"/>
      <c r="V91" s="30"/>
      <c r="AB91">
        <v>26</v>
      </c>
      <c r="AC91" t="s">
        <v>139</v>
      </c>
      <c r="AE91" t="s">
        <v>104</v>
      </c>
    </row>
    <row r="92" spans="1:31" x14ac:dyDescent="0.2">
      <c r="A92" s="36" t="s">
        <v>131</v>
      </c>
      <c r="B92" s="42"/>
      <c r="C92" s="37">
        <v>43595.321000000004</v>
      </c>
      <c r="D92" s="37"/>
      <c r="E92" s="30">
        <f t="shared" si="10"/>
        <v>1255.9905386007927</v>
      </c>
      <c r="F92" s="30">
        <f t="shared" si="11"/>
        <v>1256</v>
      </c>
      <c r="G92" s="30">
        <f t="shared" si="12"/>
        <v>-3.9119999993999954E-2</v>
      </c>
      <c r="H92" s="30"/>
      <c r="I92" s="30">
        <f t="shared" si="9"/>
        <v>-3.9119999993999954E-2</v>
      </c>
      <c r="K92" s="30"/>
      <c r="L92" s="30"/>
      <c r="M92" s="30"/>
      <c r="N92" s="30"/>
      <c r="O92" s="30"/>
      <c r="P92" s="30"/>
      <c r="Q92" s="33">
        <f t="shared" si="13"/>
        <v>28576.821000000004</v>
      </c>
      <c r="S92" s="30"/>
      <c r="T92" s="30"/>
      <c r="U92" s="30"/>
      <c r="V92" s="30"/>
      <c r="AB92">
        <v>26</v>
      </c>
      <c r="AC92" t="s">
        <v>136</v>
      </c>
      <c r="AE92" t="s">
        <v>104</v>
      </c>
    </row>
    <row r="93" spans="1:31" x14ac:dyDescent="0.2">
      <c r="A93" s="36" t="s">
        <v>131</v>
      </c>
      <c r="B93" s="42"/>
      <c r="C93" s="37">
        <v>43595.326999999997</v>
      </c>
      <c r="D93" s="37"/>
      <c r="E93" s="30">
        <f t="shared" si="10"/>
        <v>1255.991989735639</v>
      </c>
      <c r="F93" s="30">
        <f t="shared" si="11"/>
        <v>1256</v>
      </c>
      <c r="G93" s="30">
        <f t="shared" si="12"/>
        <v>-3.3120000000053551E-2</v>
      </c>
      <c r="H93" s="30"/>
      <c r="I93" s="30">
        <f t="shared" si="9"/>
        <v>-3.3120000000053551E-2</v>
      </c>
      <c r="K93" s="30"/>
      <c r="L93" s="30"/>
      <c r="M93" s="30"/>
      <c r="N93" s="30"/>
      <c r="O93" s="30"/>
      <c r="P93" s="30"/>
      <c r="Q93" s="33">
        <f t="shared" si="13"/>
        <v>28576.826999999997</v>
      </c>
      <c r="S93" s="30"/>
      <c r="T93" s="30"/>
      <c r="U93" s="30"/>
      <c r="V93" s="30"/>
      <c r="AB93">
        <v>9</v>
      </c>
      <c r="AC93" t="s">
        <v>109</v>
      </c>
      <c r="AE93" t="s">
        <v>104</v>
      </c>
    </row>
    <row r="94" spans="1:31" x14ac:dyDescent="0.2">
      <c r="A94" s="36" t="s">
        <v>131</v>
      </c>
      <c r="B94" s="42" t="s">
        <v>191</v>
      </c>
      <c r="C94" s="37">
        <v>43597.379000000001</v>
      </c>
      <c r="D94" s="37"/>
      <c r="E94" s="30">
        <f t="shared" si="10"/>
        <v>1256.4882778536269</v>
      </c>
      <c r="F94" s="30">
        <f t="shared" si="11"/>
        <v>1256.5</v>
      </c>
      <c r="G94" s="30">
        <f t="shared" si="12"/>
        <v>-4.8467499997059349E-2</v>
      </c>
      <c r="H94" s="30"/>
      <c r="I94" s="30">
        <f t="shared" si="9"/>
        <v>-4.8467499997059349E-2</v>
      </c>
      <c r="K94" s="30"/>
      <c r="L94" s="30"/>
      <c r="M94" s="30"/>
      <c r="N94" s="30"/>
      <c r="O94" s="30"/>
      <c r="P94" s="30"/>
      <c r="Q94" s="33">
        <f t="shared" si="13"/>
        <v>28578.879000000001</v>
      </c>
      <c r="S94" s="30"/>
      <c r="T94" s="30"/>
      <c r="U94" s="30"/>
      <c r="V94" s="30"/>
      <c r="AB94">
        <v>22</v>
      </c>
      <c r="AC94" t="s">
        <v>139</v>
      </c>
      <c r="AE94" t="s">
        <v>104</v>
      </c>
    </row>
    <row r="95" spans="1:31" x14ac:dyDescent="0.2">
      <c r="A95" s="36" t="s">
        <v>131</v>
      </c>
      <c r="B95" s="42" t="s">
        <v>191</v>
      </c>
      <c r="C95" s="37">
        <v>43597.38</v>
      </c>
      <c r="D95" s="37"/>
      <c r="E95" s="30">
        <f t="shared" si="10"/>
        <v>1256.4885197094341</v>
      </c>
      <c r="F95" s="30">
        <f t="shared" si="11"/>
        <v>1256.5</v>
      </c>
      <c r="G95" s="30">
        <f t="shared" si="12"/>
        <v>-4.7467500000493601E-2</v>
      </c>
      <c r="H95" s="30"/>
      <c r="I95" s="30">
        <f t="shared" si="9"/>
        <v>-4.7467500000493601E-2</v>
      </c>
      <c r="K95" s="30"/>
      <c r="L95" s="30"/>
      <c r="M95" s="30"/>
      <c r="N95" s="30"/>
      <c r="O95" s="30"/>
      <c r="P95" s="30"/>
      <c r="Q95" s="33">
        <f t="shared" si="13"/>
        <v>28578.879999999997</v>
      </c>
      <c r="S95" s="30"/>
      <c r="T95" s="30"/>
      <c r="U95" s="30"/>
      <c r="V95" s="30"/>
      <c r="AB95">
        <v>19</v>
      </c>
      <c r="AC95" t="s">
        <v>136</v>
      </c>
      <c r="AE95" t="s">
        <v>104</v>
      </c>
    </row>
    <row r="96" spans="1:31" x14ac:dyDescent="0.2">
      <c r="A96" s="36" t="s">
        <v>140</v>
      </c>
      <c r="B96" s="42" t="s">
        <v>191</v>
      </c>
      <c r="C96" s="37">
        <v>43754.491999999998</v>
      </c>
      <c r="D96" s="37"/>
      <c r="E96" s="30">
        <f t="shared" si="10"/>
        <v>1294.4869694137051</v>
      </c>
      <c r="F96" s="30">
        <f t="shared" si="11"/>
        <v>1294.5</v>
      </c>
      <c r="G96" s="30">
        <f t="shared" si="12"/>
        <v>-5.3877500002272427E-2</v>
      </c>
      <c r="H96" s="30"/>
      <c r="I96" s="30">
        <f t="shared" si="9"/>
        <v>-5.3877500002272427E-2</v>
      </c>
      <c r="K96" s="30"/>
      <c r="L96" s="30"/>
      <c r="M96" s="30"/>
      <c r="N96" s="30"/>
      <c r="O96" s="30"/>
      <c r="P96" s="30"/>
      <c r="Q96" s="33">
        <f t="shared" si="13"/>
        <v>28735.991999999998</v>
      </c>
      <c r="S96" s="30"/>
      <c r="T96" s="30"/>
      <c r="U96" s="30"/>
      <c r="V96" s="30"/>
      <c r="AB96">
        <v>9</v>
      </c>
      <c r="AC96" t="s">
        <v>115</v>
      </c>
      <c r="AE96" t="s">
        <v>104</v>
      </c>
    </row>
    <row r="97" spans="1:31" x14ac:dyDescent="0.2">
      <c r="A97" s="36" t="s">
        <v>141</v>
      </c>
      <c r="B97" s="42" t="s">
        <v>191</v>
      </c>
      <c r="C97" s="37">
        <v>43812.379000000001</v>
      </c>
      <c r="D97" s="37"/>
      <c r="E97" s="30">
        <f t="shared" si="10"/>
        <v>1308.4872765705818</v>
      </c>
      <c r="F97" s="30">
        <f t="shared" si="11"/>
        <v>1308.5</v>
      </c>
      <c r="G97" s="30">
        <f t="shared" si="12"/>
        <v>-5.2607499994337559E-2</v>
      </c>
      <c r="H97" s="30"/>
      <c r="I97" s="30">
        <f t="shared" si="9"/>
        <v>-5.2607499994337559E-2</v>
      </c>
      <c r="K97" s="30"/>
      <c r="L97" s="30"/>
      <c r="M97" s="30"/>
      <c r="N97" s="30"/>
      <c r="O97" s="30"/>
      <c r="P97" s="30"/>
      <c r="Q97" s="33">
        <f t="shared" si="13"/>
        <v>28793.879000000001</v>
      </c>
      <c r="S97" s="30"/>
      <c r="T97" s="30"/>
      <c r="U97" s="30"/>
      <c r="V97" s="30"/>
      <c r="AB97">
        <v>12</v>
      </c>
      <c r="AC97" t="s">
        <v>115</v>
      </c>
      <c r="AE97" t="s">
        <v>104</v>
      </c>
    </row>
    <row r="98" spans="1:31" x14ac:dyDescent="0.2">
      <c r="A98" s="36" t="s">
        <v>141</v>
      </c>
      <c r="B98" s="42" t="s">
        <v>191</v>
      </c>
      <c r="C98" s="37">
        <v>43812.381000000001</v>
      </c>
      <c r="D98" s="37"/>
      <c r="E98" s="30">
        <f t="shared" si="10"/>
        <v>1308.4877602821978</v>
      </c>
      <c r="F98" s="30">
        <f t="shared" si="11"/>
        <v>1308.5</v>
      </c>
      <c r="G98" s="30">
        <f t="shared" si="12"/>
        <v>-5.0607499993930105E-2</v>
      </c>
      <c r="H98" s="30"/>
      <c r="I98" s="30">
        <f t="shared" si="9"/>
        <v>-5.0607499993930105E-2</v>
      </c>
      <c r="K98" s="30"/>
      <c r="L98" s="30"/>
      <c r="M98" s="30"/>
      <c r="N98" s="30"/>
      <c r="O98" s="30"/>
      <c r="P98" s="30"/>
      <c r="Q98" s="33">
        <f t="shared" si="13"/>
        <v>28793.881000000001</v>
      </c>
      <c r="S98" s="30"/>
      <c r="T98" s="30"/>
      <c r="U98" s="30"/>
      <c r="V98" s="30"/>
      <c r="AB98">
        <v>21</v>
      </c>
      <c r="AC98" t="s">
        <v>135</v>
      </c>
      <c r="AE98" t="s">
        <v>104</v>
      </c>
    </row>
    <row r="99" spans="1:31" x14ac:dyDescent="0.2">
      <c r="A99" s="36" t="s">
        <v>142</v>
      </c>
      <c r="B99" s="42" t="s">
        <v>191</v>
      </c>
      <c r="C99" s="37">
        <v>43812.381999999998</v>
      </c>
      <c r="D99" s="37"/>
      <c r="E99" s="30">
        <f t="shared" si="10"/>
        <v>1308.488002138005</v>
      </c>
      <c r="F99" s="30">
        <f t="shared" si="11"/>
        <v>1308.5</v>
      </c>
      <c r="G99" s="30">
        <f t="shared" si="12"/>
        <v>-4.9607499997364357E-2</v>
      </c>
      <c r="H99" s="30"/>
      <c r="I99" s="30">
        <f t="shared" si="9"/>
        <v>-4.9607499997364357E-2</v>
      </c>
      <c r="K99" s="30"/>
      <c r="L99" s="30"/>
      <c r="M99" s="30"/>
      <c r="N99" s="30"/>
      <c r="O99" s="30"/>
      <c r="P99" s="30"/>
      <c r="Q99" s="33">
        <f t="shared" si="13"/>
        <v>28793.881999999998</v>
      </c>
      <c r="S99" s="30"/>
      <c r="T99" s="30"/>
      <c r="U99" s="30"/>
      <c r="V99" s="30"/>
      <c r="AB99">
        <v>17</v>
      </c>
      <c r="AC99" t="s">
        <v>139</v>
      </c>
      <c r="AE99" t="s">
        <v>104</v>
      </c>
    </row>
    <row r="100" spans="1:31" x14ac:dyDescent="0.2">
      <c r="A100" s="36" t="s">
        <v>141</v>
      </c>
      <c r="B100" s="42" t="s">
        <v>191</v>
      </c>
      <c r="C100" s="37">
        <v>43812.387999999999</v>
      </c>
      <c r="D100" s="37"/>
      <c r="E100" s="30">
        <f t="shared" si="10"/>
        <v>1308.4894532728531</v>
      </c>
      <c r="F100" s="30">
        <f t="shared" si="11"/>
        <v>1308.5</v>
      </c>
      <c r="G100" s="30">
        <f t="shared" si="12"/>
        <v>-4.3607499996141996E-2</v>
      </c>
      <c r="H100" s="30"/>
      <c r="I100" s="30">
        <f t="shared" si="9"/>
        <v>-4.3607499996141996E-2</v>
      </c>
      <c r="K100" s="30"/>
      <c r="L100" s="30"/>
      <c r="M100" s="30"/>
      <c r="N100" s="30"/>
      <c r="O100" s="30"/>
      <c r="P100" s="30"/>
      <c r="Q100" s="33">
        <f t="shared" si="13"/>
        <v>28793.887999999999</v>
      </c>
      <c r="S100" s="30"/>
      <c r="T100" s="30"/>
      <c r="U100" s="30"/>
      <c r="V100" s="30"/>
      <c r="AB100">
        <v>30</v>
      </c>
      <c r="AC100" t="s">
        <v>122</v>
      </c>
      <c r="AE100" t="s">
        <v>104</v>
      </c>
    </row>
    <row r="101" spans="1:31" x14ac:dyDescent="0.2">
      <c r="A101" s="36" t="s">
        <v>144</v>
      </c>
      <c r="B101" s="42" t="s">
        <v>191</v>
      </c>
      <c r="C101" s="37">
        <v>43820.641000000003</v>
      </c>
      <c r="D101" s="37"/>
      <c r="E101" s="30">
        <f t="shared" si="10"/>
        <v>1310.4854892561614</v>
      </c>
      <c r="F101" s="30">
        <f t="shared" si="11"/>
        <v>1310.5</v>
      </c>
      <c r="G101" s="30">
        <f t="shared" si="12"/>
        <v>-5.9997499993187375E-2</v>
      </c>
      <c r="H101" s="30"/>
      <c r="I101" s="30">
        <f t="shared" si="9"/>
        <v>-5.9997499993187375E-2</v>
      </c>
      <c r="K101" s="30"/>
      <c r="L101" s="30"/>
      <c r="M101" s="30"/>
      <c r="N101" s="30"/>
      <c r="O101" s="30"/>
      <c r="P101" s="30"/>
      <c r="Q101" s="33">
        <f t="shared" si="13"/>
        <v>28802.141000000003</v>
      </c>
      <c r="S101" s="30"/>
      <c r="T101" s="30"/>
      <c r="U101" s="30"/>
      <c r="V101" s="30"/>
      <c r="AB101">
        <v>23</v>
      </c>
      <c r="AC101" t="s">
        <v>143</v>
      </c>
      <c r="AE101" t="s">
        <v>104</v>
      </c>
    </row>
    <row r="102" spans="1:31" x14ac:dyDescent="0.2">
      <c r="A102" s="36" t="s">
        <v>142</v>
      </c>
      <c r="B102" s="42" t="s">
        <v>191</v>
      </c>
      <c r="C102" s="37">
        <v>43841.322</v>
      </c>
      <c r="D102" s="37"/>
      <c r="E102" s="30">
        <f t="shared" si="10"/>
        <v>1315.4873092211158</v>
      </c>
      <c r="F102" s="30">
        <f t="shared" si="11"/>
        <v>1315.5</v>
      </c>
      <c r="G102" s="30">
        <f t="shared" si="12"/>
        <v>-5.2472499999566935E-2</v>
      </c>
      <c r="H102" s="30"/>
      <c r="I102" s="30">
        <f t="shared" si="9"/>
        <v>-5.2472499999566935E-2</v>
      </c>
      <c r="K102" s="30"/>
      <c r="L102" s="30"/>
      <c r="M102" s="30"/>
      <c r="N102" s="30"/>
      <c r="O102" s="30"/>
      <c r="P102" s="30"/>
      <c r="Q102" s="33">
        <f t="shared" si="13"/>
        <v>28822.822</v>
      </c>
      <c r="S102" s="30"/>
      <c r="T102" s="30"/>
      <c r="U102" s="30"/>
      <c r="V102" s="30"/>
      <c r="AB102">
        <v>8</v>
      </c>
      <c r="AC102" t="s">
        <v>115</v>
      </c>
      <c r="AE102" t="s">
        <v>104</v>
      </c>
    </row>
    <row r="103" spans="1:31" x14ac:dyDescent="0.2">
      <c r="A103" s="36" t="s">
        <v>142</v>
      </c>
      <c r="B103" s="42"/>
      <c r="C103" s="37">
        <v>43843.404999999999</v>
      </c>
      <c r="D103" s="37"/>
      <c r="E103" s="30">
        <f t="shared" si="10"/>
        <v>1315.9910948691499</v>
      </c>
      <c r="F103" s="30">
        <f t="shared" si="11"/>
        <v>1316</v>
      </c>
      <c r="G103" s="30">
        <f t="shared" si="12"/>
        <v>-3.6820000001171138E-2</v>
      </c>
      <c r="H103" s="30"/>
      <c r="I103" s="30">
        <f t="shared" si="9"/>
        <v>-3.6820000001171138E-2</v>
      </c>
      <c r="K103" s="30"/>
      <c r="L103" s="30"/>
      <c r="M103" s="30"/>
      <c r="N103" s="30"/>
      <c r="O103" s="30"/>
      <c r="P103" s="30"/>
      <c r="Q103" s="33">
        <f t="shared" si="13"/>
        <v>28824.904999999999</v>
      </c>
      <c r="S103" s="30"/>
      <c r="T103" s="30"/>
      <c r="U103" s="30"/>
      <c r="V103" s="30"/>
      <c r="AB103">
        <v>47</v>
      </c>
      <c r="AC103" t="s">
        <v>139</v>
      </c>
      <c r="AE103" t="s">
        <v>104</v>
      </c>
    </row>
    <row r="104" spans="1:31" x14ac:dyDescent="0.2">
      <c r="A104" s="36" t="s">
        <v>145</v>
      </c>
      <c r="B104" s="42"/>
      <c r="C104" s="37">
        <v>43905.413</v>
      </c>
      <c r="D104" s="37"/>
      <c r="E104" s="30">
        <f t="shared" si="10"/>
        <v>1330.988089810736</v>
      </c>
      <c r="F104" s="30">
        <f t="shared" si="11"/>
        <v>1331</v>
      </c>
      <c r="G104" s="30">
        <f t="shared" si="12"/>
        <v>-4.9245000001974404E-2</v>
      </c>
      <c r="H104" s="30"/>
      <c r="I104" s="30">
        <f t="shared" si="9"/>
        <v>-4.9245000001974404E-2</v>
      </c>
      <c r="K104" s="30"/>
      <c r="L104" s="30"/>
      <c r="M104" s="30"/>
      <c r="N104" s="30"/>
      <c r="O104" s="30"/>
      <c r="P104" s="30"/>
      <c r="Q104" s="33">
        <f t="shared" si="13"/>
        <v>28886.913</v>
      </c>
      <c r="S104" s="30"/>
      <c r="T104" s="30"/>
      <c r="U104" s="30"/>
      <c r="V104" s="30"/>
      <c r="AB104">
        <v>26</v>
      </c>
      <c r="AC104" t="s">
        <v>122</v>
      </c>
      <c r="AE104" t="s">
        <v>104</v>
      </c>
    </row>
    <row r="105" spans="1:31" x14ac:dyDescent="0.2">
      <c r="A105" s="36" t="s">
        <v>145</v>
      </c>
      <c r="B105" s="42" t="s">
        <v>191</v>
      </c>
      <c r="C105" s="37">
        <v>43932.288999999997</v>
      </c>
      <c r="D105" s="37"/>
      <c r="E105" s="30">
        <f t="shared" si="10"/>
        <v>1337.4882065061627</v>
      </c>
      <c r="F105" s="30">
        <f t="shared" si="11"/>
        <v>1337.5</v>
      </c>
      <c r="G105" s="30">
        <f t="shared" si="12"/>
        <v>-4.8762500002339948E-2</v>
      </c>
      <c r="H105" s="30"/>
      <c r="I105" s="30">
        <f t="shared" si="9"/>
        <v>-4.8762500002339948E-2</v>
      </c>
      <c r="K105" s="30"/>
      <c r="L105" s="30"/>
      <c r="M105" s="30"/>
      <c r="N105" s="30"/>
      <c r="O105" s="30"/>
      <c r="P105" s="30"/>
      <c r="Q105" s="33">
        <f t="shared" si="13"/>
        <v>28913.788999999997</v>
      </c>
      <c r="S105" s="30"/>
      <c r="T105" s="30"/>
      <c r="U105" s="30"/>
      <c r="V105" s="30"/>
      <c r="AB105">
        <v>9</v>
      </c>
      <c r="AC105" t="s">
        <v>137</v>
      </c>
      <c r="AE105" t="s">
        <v>104</v>
      </c>
    </row>
    <row r="106" spans="1:31" x14ac:dyDescent="0.2">
      <c r="A106" s="36" t="s">
        <v>146</v>
      </c>
      <c r="B106" s="42" t="s">
        <v>191</v>
      </c>
      <c r="C106" s="37">
        <v>43932.29</v>
      </c>
      <c r="D106" s="37"/>
      <c r="E106" s="30">
        <f t="shared" si="10"/>
        <v>1337.4884483619715</v>
      </c>
      <c r="F106" s="30">
        <f t="shared" si="11"/>
        <v>1337.5</v>
      </c>
      <c r="G106" s="30">
        <f t="shared" si="12"/>
        <v>-4.7762499998498242E-2</v>
      </c>
      <c r="H106" s="30"/>
      <c r="I106" s="30">
        <f t="shared" si="9"/>
        <v>-4.7762499998498242E-2</v>
      </c>
      <c r="K106" s="30"/>
      <c r="L106" s="30"/>
      <c r="M106" s="30"/>
      <c r="N106" s="30"/>
      <c r="O106" s="30"/>
      <c r="P106" s="30"/>
      <c r="Q106" s="33">
        <f t="shared" si="13"/>
        <v>28913.79</v>
      </c>
      <c r="S106" s="30"/>
      <c r="T106" s="30"/>
      <c r="U106" s="30"/>
      <c r="V106" s="30"/>
      <c r="AB106">
        <v>14</v>
      </c>
      <c r="AC106" t="s">
        <v>138</v>
      </c>
      <c r="AE106" t="s">
        <v>104</v>
      </c>
    </row>
    <row r="107" spans="1:31" x14ac:dyDescent="0.2">
      <c r="A107" s="36" t="s">
        <v>144</v>
      </c>
      <c r="B107" s="42" t="s">
        <v>191</v>
      </c>
      <c r="C107" s="37">
        <v>43936.423000000003</v>
      </c>
      <c r="D107" s="37"/>
      <c r="E107" s="30">
        <f t="shared" si="10"/>
        <v>1338.4880384163773</v>
      </c>
      <c r="F107" s="30">
        <f t="shared" si="11"/>
        <v>1338.5</v>
      </c>
      <c r="G107" s="30">
        <f t="shared" si="12"/>
        <v>-4.9457499997515697E-2</v>
      </c>
      <c r="H107" s="30"/>
      <c r="I107" s="30">
        <f t="shared" si="9"/>
        <v>-4.9457499997515697E-2</v>
      </c>
      <c r="K107" s="30"/>
      <c r="L107" s="30"/>
      <c r="M107" s="30"/>
      <c r="N107" s="30"/>
      <c r="O107" s="30"/>
      <c r="P107" s="30"/>
      <c r="Q107" s="33">
        <f t="shared" si="13"/>
        <v>28917.923000000003</v>
      </c>
      <c r="S107" s="30"/>
      <c r="T107" s="30"/>
      <c r="U107" s="30"/>
      <c r="V107" s="30"/>
      <c r="AB107">
        <v>14</v>
      </c>
      <c r="AC107" t="s">
        <v>143</v>
      </c>
      <c r="AE107" t="s">
        <v>104</v>
      </c>
    </row>
    <row r="108" spans="1:31" x14ac:dyDescent="0.2">
      <c r="A108" s="35" t="s">
        <v>225</v>
      </c>
      <c r="B108" s="40" t="s">
        <v>196</v>
      </c>
      <c r="C108" s="35">
        <v>44153.500800000002</v>
      </c>
      <c r="D108" s="35" t="s">
        <v>226</v>
      </c>
      <c r="E108" s="30">
        <f t="shared" si="10"/>
        <v>1390.9895651311651</v>
      </c>
      <c r="F108" s="30">
        <f t="shared" si="11"/>
        <v>1391</v>
      </c>
      <c r="G108" s="30">
        <f t="shared" si="12"/>
        <v>-4.3144999996002298E-2</v>
      </c>
      <c r="H108" s="30"/>
      <c r="I108" s="30"/>
      <c r="J108" s="30">
        <f>G108</f>
        <v>-4.3144999996002298E-2</v>
      </c>
      <c r="L108" s="30"/>
      <c r="M108" s="30"/>
      <c r="N108" s="30"/>
      <c r="O108" s="30"/>
      <c r="P108" s="30"/>
      <c r="Q108" s="33">
        <f t="shared" si="13"/>
        <v>29135.000800000002</v>
      </c>
      <c r="R108" t="s">
        <v>237</v>
      </c>
      <c r="S108" s="30"/>
      <c r="T108" s="30"/>
      <c r="U108" s="30"/>
      <c r="V108" s="30"/>
    </row>
    <row r="109" spans="1:31" x14ac:dyDescent="0.2">
      <c r="A109" s="36" t="s">
        <v>125</v>
      </c>
      <c r="B109" s="42" t="s">
        <v>191</v>
      </c>
      <c r="C109" s="37">
        <v>44217.59</v>
      </c>
      <c r="D109" s="37"/>
      <c r="E109" s="30">
        <f t="shared" si="10"/>
        <v>1406.4899103803298</v>
      </c>
      <c r="F109" s="30">
        <f t="shared" si="11"/>
        <v>1406.5</v>
      </c>
      <c r="G109" s="30">
        <f t="shared" si="12"/>
        <v>-4.1717500003869645E-2</v>
      </c>
      <c r="H109" s="30"/>
      <c r="I109" s="30">
        <f>G109</f>
        <v>-4.1717500003869645E-2</v>
      </c>
      <c r="J109" s="30"/>
      <c r="K109" s="30"/>
      <c r="L109" s="30"/>
      <c r="M109" s="30"/>
      <c r="N109" s="30"/>
      <c r="O109" s="30"/>
      <c r="P109" s="30"/>
      <c r="Q109" s="33">
        <f t="shared" si="13"/>
        <v>29199.089999999997</v>
      </c>
      <c r="S109" s="30"/>
      <c r="T109" s="30"/>
      <c r="U109" s="30"/>
      <c r="V109" s="30"/>
      <c r="AA109" t="s">
        <v>129</v>
      </c>
      <c r="AB109">
        <v>13</v>
      </c>
      <c r="AC109" t="s">
        <v>124</v>
      </c>
      <c r="AE109" t="s">
        <v>126</v>
      </c>
    </row>
    <row r="110" spans="1:31" x14ac:dyDescent="0.2">
      <c r="A110" s="36" t="s">
        <v>147</v>
      </c>
      <c r="B110" s="42" t="s">
        <v>191</v>
      </c>
      <c r="C110" s="37">
        <v>44242.385999999999</v>
      </c>
      <c r="D110" s="37"/>
      <c r="E110" s="30">
        <f t="shared" si="10"/>
        <v>1412.486966995147</v>
      </c>
      <c r="F110" s="30">
        <f t="shared" si="11"/>
        <v>1412.5</v>
      </c>
      <c r="G110" s="30">
        <f t="shared" si="12"/>
        <v>-5.3887499998381827E-2</v>
      </c>
      <c r="H110" s="30"/>
      <c r="I110" s="30">
        <f>G110</f>
        <v>-5.3887499998381827E-2</v>
      </c>
      <c r="K110" s="30"/>
      <c r="L110" s="30"/>
      <c r="M110" s="30"/>
      <c r="N110" s="30"/>
      <c r="O110" s="30"/>
      <c r="P110" s="30"/>
      <c r="Q110" s="33">
        <f t="shared" si="13"/>
        <v>29223.885999999999</v>
      </c>
      <c r="S110" s="30"/>
      <c r="T110" s="30"/>
      <c r="U110" s="30"/>
      <c r="V110" s="30"/>
      <c r="AB110">
        <v>30</v>
      </c>
      <c r="AC110" t="s">
        <v>122</v>
      </c>
      <c r="AE110" t="s">
        <v>104</v>
      </c>
    </row>
    <row r="111" spans="1:31" x14ac:dyDescent="0.2">
      <c r="A111" s="36" t="s">
        <v>125</v>
      </c>
      <c r="B111" s="42"/>
      <c r="C111" s="37">
        <v>44248.599000000002</v>
      </c>
      <c r="D111" s="37"/>
      <c r="E111" s="30">
        <f t="shared" si="10"/>
        <v>1413.9896171301639</v>
      </c>
      <c r="F111" s="30">
        <f t="shared" si="11"/>
        <v>1414</v>
      </c>
      <c r="G111" s="30">
        <f t="shared" si="12"/>
        <v>-4.2929999995976686E-2</v>
      </c>
      <c r="H111" s="30"/>
      <c r="I111" s="30">
        <f>G111</f>
        <v>-4.2929999995976686E-2</v>
      </c>
      <c r="J111" s="30"/>
      <c r="K111" s="30"/>
      <c r="L111" s="30"/>
      <c r="M111" s="30"/>
      <c r="N111" s="30"/>
      <c r="O111" s="30"/>
      <c r="P111" s="30"/>
      <c r="Q111" s="33">
        <f t="shared" si="13"/>
        <v>29230.099000000002</v>
      </c>
      <c r="S111" s="30"/>
      <c r="T111" s="30"/>
      <c r="U111" s="30"/>
      <c r="V111" s="30"/>
      <c r="AA111" t="s">
        <v>129</v>
      </c>
      <c r="AB111">
        <v>12</v>
      </c>
      <c r="AC111" t="s">
        <v>124</v>
      </c>
      <c r="AE111" t="s">
        <v>126</v>
      </c>
    </row>
    <row r="112" spans="1:31" x14ac:dyDescent="0.2">
      <c r="A112" s="36" t="s">
        <v>148</v>
      </c>
      <c r="B112" s="42" t="s">
        <v>191</v>
      </c>
      <c r="C112" s="37">
        <v>44271.332000000002</v>
      </c>
      <c r="D112" s="37"/>
      <c r="E112" s="30">
        <f t="shared" si="10"/>
        <v>1419.4877252131059</v>
      </c>
      <c r="F112" s="30">
        <f t="shared" si="11"/>
        <v>1419.5</v>
      </c>
      <c r="G112" s="30">
        <f t="shared" si="12"/>
        <v>-5.0752499999362044E-2</v>
      </c>
      <c r="H112" s="30"/>
      <c r="I112" s="30">
        <f>G112</f>
        <v>-5.0752499999362044E-2</v>
      </c>
      <c r="K112" s="30"/>
      <c r="L112" s="30"/>
      <c r="M112" s="30"/>
      <c r="N112" s="30"/>
      <c r="O112" s="30"/>
      <c r="P112" s="30"/>
      <c r="Q112" s="33">
        <f t="shared" si="13"/>
        <v>29252.832000000002</v>
      </c>
      <c r="S112" s="30"/>
      <c r="T112" s="30"/>
      <c r="U112" s="30"/>
      <c r="V112" s="30"/>
      <c r="AB112">
        <v>35</v>
      </c>
      <c r="AC112" t="s">
        <v>122</v>
      </c>
      <c r="AE112" t="s">
        <v>104</v>
      </c>
    </row>
    <row r="113" spans="1:31" x14ac:dyDescent="0.2">
      <c r="A113" s="36" t="s">
        <v>149</v>
      </c>
      <c r="B113" s="42" t="s">
        <v>191</v>
      </c>
      <c r="C113" s="37">
        <v>44548.345000000001</v>
      </c>
      <c r="D113" s="37"/>
      <c r="E113" s="30">
        <f t="shared" si="10"/>
        <v>1486.4849281506863</v>
      </c>
      <c r="F113" s="30">
        <f t="shared" si="11"/>
        <v>1486.5</v>
      </c>
      <c r="G113" s="30">
        <f t="shared" si="12"/>
        <v>-6.2317500000062864E-2</v>
      </c>
      <c r="H113" s="30"/>
      <c r="I113" s="30">
        <f>G113</f>
        <v>-6.2317500000062864E-2</v>
      </c>
      <c r="K113" s="30"/>
      <c r="L113" s="30"/>
      <c r="M113" s="30"/>
      <c r="N113" s="30"/>
      <c r="O113" s="30"/>
      <c r="P113" s="30"/>
      <c r="Q113" s="33">
        <f t="shared" si="13"/>
        <v>29529.845000000001</v>
      </c>
      <c r="S113" s="30"/>
      <c r="T113" s="30"/>
      <c r="U113" s="30"/>
      <c r="V113" s="30"/>
      <c r="AB113">
        <v>5</v>
      </c>
      <c r="AC113" t="s">
        <v>143</v>
      </c>
      <c r="AE113" t="s">
        <v>104</v>
      </c>
    </row>
    <row r="114" spans="1:31" x14ac:dyDescent="0.2">
      <c r="A114" s="35" t="s">
        <v>225</v>
      </c>
      <c r="B114" s="40" t="s">
        <v>196</v>
      </c>
      <c r="C114" s="35">
        <v>44612.446499999998</v>
      </c>
      <c r="D114" s="35" t="s">
        <v>226</v>
      </c>
      <c r="E114" s="30">
        <f t="shared" si="10"/>
        <v>1501.9882482262897</v>
      </c>
      <c r="F114" s="30">
        <f t="shared" si="11"/>
        <v>1502</v>
      </c>
      <c r="G114" s="30">
        <f t="shared" si="12"/>
        <v>-4.8589999998512212E-2</v>
      </c>
      <c r="H114" s="30"/>
      <c r="I114" s="30"/>
      <c r="J114" s="30">
        <f>G114</f>
        <v>-4.8589999998512212E-2</v>
      </c>
      <c r="L114" s="30"/>
      <c r="M114" s="30"/>
      <c r="N114" s="30"/>
      <c r="O114" s="30"/>
      <c r="P114" s="30"/>
      <c r="Q114" s="33">
        <f t="shared" si="13"/>
        <v>29593.946499999998</v>
      </c>
      <c r="R114" t="s">
        <v>237</v>
      </c>
      <c r="S114" s="30"/>
      <c r="T114" s="30"/>
      <c r="U114" s="30"/>
      <c r="V114" s="30"/>
    </row>
    <row r="115" spans="1:31" x14ac:dyDescent="0.2">
      <c r="A115" s="35" t="s">
        <v>225</v>
      </c>
      <c r="B115" s="40" t="s">
        <v>191</v>
      </c>
      <c r="C115" s="35">
        <v>44614.514999999999</v>
      </c>
      <c r="D115" s="35" t="s">
        <v>226</v>
      </c>
      <c r="E115" s="30">
        <f t="shared" si="10"/>
        <v>1502.4885269651088</v>
      </c>
      <c r="F115" s="30">
        <f t="shared" si="11"/>
        <v>1502.5</v>
      </c>
      <c r="G115" s="30">
        <f t="shared" si="12"/>
        <v>-4.7437499997613486E-2</v>
      </c>
      <c r="H115" s="30"/>
      <c r="I115" s="30"/>
      <c r="J115" s="30">
        <f>G115</f>
        <v>-4.7437499997613486E-2</v>
      </c>
      <c r="L115" s="30"/>
      <c r="M115" s="30"/>
      <c r="N115" s="30"/>
      <c r="O115" s="30"/>
      <c r="P115" s="30"/>
      <c r="Q115" s="33">
        <f t="shared" si="13"/>
        <v>29596.014999999999</v>
      </c>
      <c r="R115" t="s">
        <v>237</v>
      </c>
      <c r="S115" s="30"/>
      <c r="T115" s="30"/>
      <c r="U115" s="30"/>
      <c r="V115" s="30"/>
    </row>
    <row r="116" spans="1:31" x14ac:dyDescent="0.2">
      <c r="A116" s="36" t="s">
        <v>150</v>
      </c>
      <c r="B116" s="42"/>
      <c r="C116" s="37">
        <v>44641.39</v>
      </c>
      <c r="D116" s="37"/>
      <c r="E116" s="30">
        <f t="shared" si="10"/>
        <v>1508.988401804728</v>
      </c>
      <c r="F116" s="30">
        <f t="shared" si="11"/>
        <v>1509</v>
      </c>
      <c r="G116" s="30">
        <f t="shared" si="12"/>
        <v>-4.7955000001820736E-2</v>
      </c>
      <c r="H116" s="30"/>
      <c r="I116" s="30">
        <f>G116</f>
        <v>-4.7955000001820736E-2</v>
      </c>
      <c r="K116" s="30"/>
      <c r="L116" s="30"/>
      <c r="M116" s="30"/>
      <c r="N116" s="30"/>
      <c r="O116" s="30"/>
      <c r="P116" s="30"/>
      <c r="Q116" s="33">
        <f t="shared" si="13"/>
        <v>29622.89</v>
      </c>
      <c r="S116" s="30"/>
      <c r="T116" s="30"/>
      <c r="U116" s="30"/>
      <c r="V116" s="30"/>
      <c r="AB116">
        <v>14</v>
      </c>
      <c r="AC116" t="s">
        <v>122</v>
      </c>
      <c r="AE116" t="s">
        <v>104</v>
      </c>
    </row>
    <row r="117" spans="1:31" x14ac:dyDescent="0.2">
      <c r="A117" s="36" t="s">
        <v>152</v>
      </c>
      <c r="B117" s="42"/>
      <c r="C117" s="37">
        <v>45290.529799999997</v>
      </c>
      <c r="D117" s="37"/>
      <c r="E117" s="30">
        <f t="shared" ref="E117:E148" si="14">+(C117-C$7)/C$8</f>
        <v>1665.9866326294921</v>
      </c>
      <c r="F117" s="30">
        <f t="shared" ref="F117:F148" si="15">ROUND(2*E117,0)/2</f>
        <v>1666</v>
      </c>
      <c r="G117" s="30">
        <f t="shared" ref="G117:G148" si="16">+C117-(C$7+F117*C$8)</f>
        <v>-5.5270000004384201E-2</v>
      </c>
      <c r="H117" s="30"/>
      <c r="J117" s="30">
        <f>G117</f>
        <v>-5.5270000004384201E-2</v>
      </c>
      <c r="K117" s="30"/>
      <c r="L117" s="30"/>
      <c r="M117" s="30"/>
      <c r="N117" s="30"/>
      <c r="O117" s="30"/>
      <c r="P117" s="30"/>
      <c r="Q117" s="33">
        <f t="shared" ref="Q117:Q148" si="17">+C117-15018.5</f>
        <v>30272.029799999997</v>
      </c>
      <c r="S117" s="30"/>
      <c r="T117" s="30"/>
      <c r="U117" s="30"/>
      <c r="V117" s="30"/>
      <c r="AA117" t="s">
        <v>151</v>
      </c>
      <c r="AE117" t="s">
        <v>103</v>
      </c>
    </row>
    <row r="118" spans="1:31" x14ac:dyDescent="0.2">
      <c r="A118" s="36" t="s">
        <v>154</v>
      </c>
      <c r="B118" s="42" t="s">
        <v>191</v>
      </c>
      <c r="C118" s="37">
        <v>45375.360999999997</v>
      </c>
      <c r="D118" s="37" t="s">
        <v>153</v>
      </c>
      <c r="E118" s="30">
        <f t="shared" si="14"/>
        <v>1686.5035510479004</v>
      </c>
      <c r="F118" s="30">
        <f t="shared" si="15"/>
        <v>1686.5</v>
      </c>
      <c r="G118" s="30">
        <f t="shared" si="16"/>
        <v>1.4682499997434206E-2</v>
      </c>
      <c r="H118" s="30"/>
      <c r="I118" s="30">
        <f>G118</f>
        <v>1.4682499997434206E-2</v>
      </c>
      <c r="K118" s="30"/>
      <c r="L118" s="30"/>
      <c r="M118" s="30"/>
      <c r="N118" s="30"/>
      <c r="O118" s="30"/>
      <c r="P118" s="30"/>
      <c r="Q118" s="33">
        <f t="shared" si="17"/>
        <v>30356.860999999997</v>
      </c>
      <c r="S118" s="30"/>
      <c r="T118" s="30"/>
      <c r="U118" s="30"/>
      <c r="V118" s="30"/>
      <c r="AA118" t="s">
        <v>129</v>
      </c>
      <c r="AB118">
        <v>20</v>
      </c>
      <c r="AC118" t="s">
        <v>122</v>
      </c>
      <c r="AE118" t="s">
        <v>104</v>
      </c>
    </row>
    <row r="119" spans="1:31" x14ac:dyDescent="0.2">
      <c r="A119" s="36" t="s">
        <v>155</v>
      </c>
      <c r="B119" s="42"/>
      <c r="C119" s="37">
        <v>45629.572999999997</v>
      </c>
      <c r="D119" s="37"/>
      <c r="E119" s="30">
        <f t="shared" si="14"/>
        <v>1747.9861997075957</v>
      </c>
      <c r="F119" s="30">
        <f t="shared" si="15"/>
        <v>1748</v>
      </c>
      <c r="G119" s="30">
        <f t="shared" si="16"/>
        <v>-5.7059999999182764E-2</v>
      </c>
      <c r="H119" s="30"/>
      <c r="I119" s="30">
        <f>G119</f>
        <v>-5.7059999999182764E-2</v>
      </c>
      <c r="J119" s="30"/>
      <c r="K119" s="30"/>
      <c r="L119" s="30"/>
      <c r="M119" s="30"/>
      <c r="N119" s="30"/>
      <c r="O119" s="30"/>
      <c r="P119" s="30"/>
      <c r="Q119" s="33">
        <f t="shared" si="17"/>
        <v>30611.072999999997</v>
      </c>
      <c r="S119" s="30"/>
      <c r="T119" s="30"/>
      <c r="U119" s="30"/>
      <c r="V119" s="30"/>
      <c r="AA119" t="s">
        <v>151</v>
      </c>
      <c r="AE119" t="s">
        <v>103</v>
      </c>
    </row>
    <row r="120" spans="1:31" x14ac:dyDescent="0.2">
      <c r="A120" s="36" t="s">
        <v>156</v>
      </c>
      <c r="B120" s="42" t="s">
        <v>191</v>
      </c>
      <c r="C120" s="37">
        <v>45718.470600000001</v>
      </c>
      <c r="D120" s="37"/>
      <c r="E120" s="30">
        <f t="shared" si="14"/>
        <v>1769.4866005835984</v>
      </c>
      <c r="F120" s="30">
        <f t="shared" si="15"/>
        <v>1769.5</v>
      </c>
      <c r="G120" s="30">
        <f t="shared" si="16"/>
        <v>-5.5402500001946464E-2</v>
      </c>
      <c r="H120" s="30"/>
      <c r="J120" s="30">
        <f>G120</f>
        <v>-5.5402500001946464E-2</v>
      </c>
      <c r="K120" s="30"/>
      <c r="L120" s="30"/>
      <c r="M120" s="30"/>
      <c r="N120" s="30"/>
      <c r="O120" s="30"/>
      <c r="P120" s="30"/>
      <c r="Q120" s="33">
        <f t="shared" si="17"/>
        <v>30699.970600000001</v>
      </c>
      <c r="S120" s="30"/>
      <c r="T120" s="30"/>
      <c r="U120" s="30"/>
      <c r="V120" s="30"/>
      <c r="AA120" t="s">
        <v>151</v>
      </c>
      <c r="AE120" t="s">
        <v>103</v>
      </c>
    </row>
    <row r="121" spans="1:31" x14ac:dyDescent="0.2">
      <c r="A121" s="36" t="s">
        <v>125</v>
      </c>
      <c r="B121" s="42" t="s">
        <v>191</v>
      </c>
      <c r="C121" s="37">
        <v>46028.576999999997</v>
      </c>
      <c r="D121" s="37"/>
      <c r="E121" s="30">
        <f t="shared" si="14"/>
        <v>1844.4876345171767</v>
      </c>
      <c r="F121" s="30">
        <f t="shared" si="15"/>
        <v>1844.5</v>
      </c>
      <c r="G121" s="30">
        <f t="shared" si="16"/>
        <v>-5.1127500002621673E-2</v>
      </c>
      <c r="H121" s="30"/>
      <c r="I121" s="30">
        <f>G121</f>
        <v>-5.1127500002621673E-2</v>
      </c>
      <c r="J121" s="30"/>
      <c r="K121" s="30"/>
      <c r="L121" s="30"/>
      <c r="M121" s="30"/>
      <c r="N121" s="30"/>
      <c r="O121" s="30"/>
      <c r="P121" s="30"/>
      <c r="Q121" s="33">
        <f t="shared" si="17"/>
        <v>31010.076999999997</v>
      </c>
      <c r="S121" s="30"/>
      <c r="T121" s="30"/>
      <c r="U121" s="30"/>
      <c r="V121" s="30"/>
      <c r="AA121" t="s">
        <v>129</v>
      </c>
      <c r="AB121">
        <v>16</v>
      </c>
      <c r="AC121" t="s">
        <v>124</v>
      </c>
      <c r="AE121" t="s">
        <v>126</v>
      </c>
    </row>
    <row r="122" spans="1:31" x14ac:dyDescent="0.2">
      <c r="A122" s="36" t="s">
        <v>152</v>
      </c>
      <c r="B122" s="42" t="s">
        <v>191</v>
      </c>
      <c r="C122" s="37">
        <v>46082.319600000003</v>
      </c>
      <c r="D122" s="37"/>
      <c r="E122" s="30">
        <f t="shared" si="14"/>
        <v>1857.4855944634376</v>
      </c>
      <c r="F122" s="30">
        <f t="shared" si="15"/>
        <v>1857.5</v>
      </c>
      <c r="G122" s="30">
        <f t="shared" si="16"/>
        <v>-5.9562499998719431E-2</v>
      </c>
      <c r="H122" s="30"/>
      <c r="J122" s="30">
        <f>G122</f>
        <v>-5.9562499998719431E-2</v>
      </c>
      <c r="K122" s="30"/>
      <c r="L122" s="30"/>
      <c r="M122" s="30"/>
      <c r="N122" s="30"/>
      <c r="O122" s="30"/>
      <c r="P122" s="30"/>
      <c r="Q122" s="33">
        <f t="shared" si="17"/>
        <v>31063.819600000003</v>
      </c>
      <c r="S122" s="30"/>
      <c r="T122" s="30"/>
      <c r="U122" s="30"/>
      <c r="V122" s="30"/>
      <c r="AA122" t="s">
        <v>151</v>
      </c>
      <c r="AE122" t="s">
        <v>103</v>
      </c>
    </row>
    <row r="123" spans="1:31" x14ac:dyDescent="0.2">
      <c r="A123" s="36" t="s">
        <v>158</v>
      </c>
      <c r="B123" s="42"/>
      <c r="C123" s="37">
        <v>46113.341</v>
      </c>
      <c r="D123" s="37"/>
      <c r="E123" s="30">
        <f t="shared" si="14"/>
        <v>1864.9883002252891</v>
      </c>
      <c r="F123" s="30">
        <f t="shared" si="15"/>
        <v>1865</v>
      </c>
      <c r="G123" s="30">
        <f t="shared" si="16"/>
        <v>-4.8374999998486601E-2</v>
      </c>
      <c r="H123" s="30"/>
      <c r="I123" s="30">
        <f>G123</f>
        <v>-4.8374999998486601E-2</v>
      </c>
      <c r="K123" s="30"/>
      <c r="L123" s="30"/>
      <c r="M123" s="30"/>
      <c r="N123" s="30"/>
      <c r="O123" s="30"/>
      <c r="P123" s="30"/>
      <c r="Q123" s="33">
        <f t="shared" si="17"/>
        <v>31094.841</v>
      </c>
      <c r="S123" s="30"/>
      <c r="T123" s="30"/>
      <c r="U123" s="30"/>
      <c r="V123" s="30"/>
      <c r="AA123" t="s">
        <v>129</v>
      </c>
      <c r="AB123">
        <v>7</v>
      </c>
      <c r="AC123" t="s">
        <v>157</v>
      </c>
      <c r="AE123" t="s">
        <v>104</v>
      </c>
    </row>
    <row r="124" spans="1:31" x14ac:dyDescent="0.2">
      <c r="A124" s="36" t="s">
        <v>159</v>
      </c>
      <c r="B124" s="42"/>
      <c r="C124" s="37">
        <v>46113.343000000001</v>
      </c>
      <c r="D124" s="37"/>
      <c r="E124" s="30">
        <f t="shared" si="14"/>
        <v>1864.9887839369051</v>
      </c>
      <c r="F124" s="30">
        <f t="shared" si="15"/>
        <v>1865</v>
      </c>
      <c r="G124" s="30">
        <f t="shared" si="16"/>
        <v>-4.6374999998079147E-2</v>
      </c>
      <c r="H124" s="30"/>
      <c r="I124" s="30">
        <f>G124</f>
        <v>-4.6374999998079147E-2</v>
      </c>
      <c r="J124" s="30"/>
      <c r="K124" s="30"/>
      <c r="L124" s="30"/>
      <c r="M124" s="30"/>
      <c r="N124" s="30"/>
      <c r="O124" s="30"/>
      <c r="P124" s="30"/>
      <c r="Q124" s="33">
        <f t="shared" si="17"/>
        <v>31094.843000000001</v>
      </c>
      <c r="S124" s="30"/>
      <c r="T124" s="30"/>
      <c r="U124" s="30"/>
      <c r="V124" s="30"/>
      <c r="AA124" t="s">
        <v>129</v>
      </c>
      <c r="AE124" t="s">
        <v>103</v>
      </c>
    </row>
    <row r="125" spans="1:31" x14ac:dyDescent="0.2">
      <c r="A125" s="36" t="s">
        <v>159</v>
      </c>
      <c r="B125" s="42"/>
      <c r="C125" s="37">
        <v>46113.353999999999</v>
      </c>
      <c r="D125" s="37"/>
      <c r="E125" s="30">
        <f t="shared" si="14"/>
        <v>1864.9914443507926</v>
      </c>
      <c r="F125" s="30">
        <f t="shared" si="15"/>
        <v>1865</v>
      </c>
      <c r="G125" s="30">
        <f t="shared" si="16"/>
        <v>-3.5374999999476131E-2</v>
      </c>
      <c r="H125" s="30"/>
      <c r="I125" s="30">
        <f>G125</f>
        <v>-3.5374999999476131E-2</v>
      </c>
      <c r="J125" s="30"/>
      <c r="K125" s="30"/>
      <c r="L125" s="30"/>
      <c r="M125" s="30"/>
      <c r="N125" s="30"/>
      <c r="O125" s="30"/>
      <c r="P125" s="30"/>
      <c r="Q125" s="33">
        <f t="shared" si="17"/>
        <v>31094.853999999999</v>
      </c>
      <c r="S125" s="30"/>
      <c r="T125" s="30"/>
      <c r="U125" s="30"/>
      <c r="V125" s="30"/>
      <c r="AA125" t="s">
        <v>129</v>
      </c>
      <c r="AE125" t="s">
        <v>103</v>
      </c>
    </row>
    <row r="126" spans="1:31" x14ac:dyDescent="0.2">
      <c r="A126" s="36" t="s">
        <v>160</v>
      </c>
      <c r="B126" s="42"/>
      <c r="C126" s="37">
        <v>46361.423000000003</v>
      </c>
      <c r="D126" s="37"/>
      <c r="E126" s="30">
        <f t="shared" si="14"/>
        <v>1924.988372782032</v>
      </c>
      <c r="F126" s="30">
        <f t="shared" si="15"/>
        <v>1925</v>
      </c>
      <c r="G126" s="30">
        <f t="shared" si="16"/>
        <v>-4.8074999998789281E-2</v>
      </c>
      <c r="H126" s="30"/>
      <c r="I126" s="30">
        <f>G126</f>
        <v>-4.8074999998789281E-2</v>
      </c>
      <c r="J126" s="30"/>
      <c r="K126" s="30"/>
      <c r="L126" s="30"/>
      <c r="M126" s="30"/>
      <c r="O126" s="30">
        <f ca="1">+C$11+C$12*F126</f>
        <v>-0.1059674974189964</v>
      </c>
      <c r="P126" s="30"/>
      <c r="Q126" s="33">
        <f t="shared" si="17"/>
        <v>31342.923000000003</v>
      </c>
      <c r="S126" s="30"/>
      <c r="T126" s="30"/>
      <c r="U126" s="30"/>
      <c r="V126" s="30"/>
      <c r="AA126" t="s">
        <v>129</v>
      </c>
      <c r="AE126" t="s">
        <v>103</v>
      </c>
    </row>
    <row r="127" spans="1:31" x14ac:dyDescent="0.2">
      <c r="A127" s="36" t="s">
        <v>152</v>
      </c>
      <c r="B127" s="42"/>
      <c r="C127" s="37">
        <v>46365.544800000003</v>
      </c>
      <c r="D127" s="37"/>
      <c r="E127" s="30">
        <f t="shared" si="14"/>
        <v>1925.9852540513882</v>
      </c>
      <c r="F127" s="30">
        <f t="shared" si="15"/>
        <v>1926</v>
      </c>
      <c r="G127" s="30">
        <f t="shared" si="16"/>
        <v>-6.0969999998633284E-2</v>
      </c>
      <c r="H127" s="30"/>
      <c r="J127" s="30">
        <f>G127</f>
        <v>-6.0969999998633284E-2</v>
      </c>
      <c r="K127" s="30"/>
      <c r="L127" s="30"/>
      <c r="M127" s="30"/>
      <c r="N127" s="30"/>
      <c r="O127" s="30"/>
      <c r="P127" s="30"/>
      <c r="Q127" s="33">
        <f t="shared" si="17"/>
        <v>31347.044800000003</v>
      </c>
      <c r="S127" s="30"/>
      <c r="T127" s="30"/>
      <c r="U127" s="30"/>
      <c r="V127" s="30"/>
      <c r="AA127" t="s">
        <v>129</v>
      </c>
      <c r="AE127" t="s">
        <v>103</v>
      </c>
    </row>
    <row r="128" spans="1:31" x14ac:dyDescent="0.2">
      <c r="A128" s="36" t="s">
        <v>152</v>
      </c>
      <c r="B128" s="42" t="s">
        <v>191</v>
      </c>
      <c r="C128" s="37">
        <v>46367.612200000003</v>
      </c>
      <c r="D128" s="37"/>
      <c r="E128" s="30">
        <f t="shared" si="14"/>
        <v>1926.485266748818</v>
      </c>
      <c r="F128" s="30">
        <f t="shared" si="15"/>
        <v>1926.5</v>
      </c>
      <c r="G128" s="30">
        <f t="shared" si="16"/>
        <v>-6.0917499999050051E-2</v>
      </c>
      <c r="H128" s="30"/>
      <c r="J128" s="30">
        <f>G128</f>
        <v>-6.0917499999050051E-2</v>
      </c>
      <c r="K128" s="30"/>
      <c r="L128" s="30"/>
      <c r="M128" s="30"/>
      <c r="N128" s="30"/>
      <c r="O128" s="30"/>
      <c r="P128" s="30"/>
      <c r="Q128" s="33">
        <f t="shared" si="17"/>
        <v>31349.112200000003</v>
      </c>
      <c r="S128" s="30"/>
      <c r="T128" s="30"/>
      <c r="U128" s="30"/>
      <c r="V128" s="30"/>
      <c r="AA128" t="s">
        <v>151</v>
      </c>
      <c r="AE128" t="s">
        <v>103</v>
      </c>
    </row>
    <row r="129" spans="1:31" x14ac:dyDescent="0.2">
      <c r="A129" s="36" t="s">
        <v>152</v>
      </c>
      <c r="B129" s="42"/>
      <c r="C129" s="37">
        <v>46423.430399999997</v>
      </c>
      <c r="D129" s="37"/>
      <c r="E129" s="30">
        <f t="shared" si="14"/>
        <v>1939.9852226101316</v>
      </c>
      <c r="F129" s="30">
        <f t="shared" si="15"/>
        <v>1940</v>
      </c>
      <c r="G129" s="30">
        <f t="shared" si="16"/>
        <v>-6.1099999998987187E-2</v>
      </c>
      <c r="H129" s="30"/>
      <c r="J129" s="30">
        <f>G129</f>
        <v>-6.1099999998987187E-2</v>
      </c>
      <c r="K129" s="30"/>
      <c r="L129" s="30"/>
      <c r="M129" s="30"/>
      <c r="N129" s="30"/>
      <c r="O129" s="30"/>
      <c r="P129" s="30"/>
      <c r="Q129" s="33">
        <f t="shared" si="17"/>
        <v>31404.930399999997</v>
      </c>
      <c r="S129" s="30"/>
      <c r="T129" s="30"/>
      <c r="U129" s="30"/>
      <c r="V129" s="30"/>
      <c r="AA129" t="s">
        <v>151</v>
      </c>
      <c r="AE129" t="s">
        <v>103</v>
      </c>
    </row>
    <row r="130" spans="1:31" x14ac:dyDescent="0.2">
      <c r="A130" s="36" t="s">
        <v>125</v>
      </c>
      <c r="B130" s="42" t="s">
        <v>191</v>
      </c>
      <c r="C130" s="37">
        <v>46429.644</v>
      </c>
      <c r="D130" s="37"/>
      <c r="E130" s="30">
        <f t="shared" si="14"/>
        <v>1941.4880178586332</v>
      </c>
      <c r="F130" s="30">
        <f t="shared" si="15"/>
        <v>1941.5</v>
      </c>
      <c r="G130" s="30">
        <f t="shared" si="16"/>
        <v>-4.9542499997187406E-2</v>
      </c>
      <c r="H130" s="30"/>
      <c r="I130" s="30">
        <f>G130</f>
        <v>-4.9542499997187406E-2</v>
      </c>
      <c r="J130" s="30"/>
      <c r="K130" s="30"/>
      <c r="L130" s="30"/>
      <c r="M130" s="30"/>
      <c r="N130" s="30"/>
      <c r="O130" s="30"/>
      <c r="P130" s="30"/>
      <c r="Q130" s="33">
        <f t="shared" si="17"/>
        <v>31411.144</v>
      </c>
      <c r="S130" s="30"/>
      <c r="T130" s="30"/>
      <c r="U130" s="30"/>
      <c r="V130" s="30"/>
      <c r="AA130" t="s">
        <v>129</v>
      </c>
      <c r="AB130">
        <v>13</v>
      </c>
      <c r="AC130" t="s">
        <v>161</v>
      </c>
      <c r="AE130" t="s">
        <v>126</v>
      </c>
    </row>
    <row r="131" spans="1:31" x14ac:dyDescent="0.2">
      <c r="A131" s="36" t="s">
        <v>125</v>
      </c>
      <c r="B131" s="42"/>
      <c r="C131" s="37">
        <v>46431.705000000002</v>
      </c>
      <c r="D131" s="37"/>
      <c r="E131" s="30">
        <f t="shared" si="14"/>
        <v>1941.9864826788923</v>
      </c>
      <c r="F131" s="30">
        <f t="shared" si="15"/>
        <v>1942</v>
      </c>
      <c r="G131" s="30">
        <f t="shared" si="16"/>
        <v>-5.5889999995997641E-2</v>
      </c>
      <c r="H131" s="30"/>
      <c r="I131" s="30">
        <f>G131</f>
        <v>-5.5889999995997641E-2</v>
      </c>
      <c r="J131" s="30"/>
      <c r="K131" s="30"/>
      <c r="L131" s="30"/>
      <c r="M131" s="30"/>
      <c r="N131" s="30"/>
      <c r="O131" s="30"/>
      <c r="P131" s="30"/>
      <c r="Q131" s="33">
        <f t="shared" si="17"/>
        <v>31413.205000000002</v>
      </c>
      <c r="S131" s="30"/>
      <c r="T131" s="30"/>
      <c r="U131" s="30"/>
      <c r="V131" s="30"/>
      <c r="AA131" t="s">
        <v>129</v>
      </c>
      <c r="AB131">
        <v>13</v>
      </c>
      <c r="AC131" t="s">
        <v>161</v>
      </c>
      <c r="AE131" t="s">
        <v>126</v>
      </c>
    </row>
    <row r="132" spans="1:31" x14ac:dyDescent="0.2">
      <c r="A132" s="36" t="s">
        <v>125</v>
      </c>
      <c r="B132" s="42" t="s">
        <v>191</v>
      </c>
      <c r="C132" s="37">
        <v>46520.597000000002</v>
      </c>
      <c r="D132" s="37"/>
      <c r="E132" s="30">
        <f t="shared" si="14"/>
        <v>1963.4855291623694</v>
      </c>
      <c r="F132" s="30">
        <f t="shared" si="15"/>
        <v>1963.5</v>
      </c>
      <c r="G132" s="30">
        <f t="shared" si="16"/>
        <v>-5.9832499995536637E-2</v>
      </c>
      <c r="H132" s="30"/>
      <c r="I132" s="30">
        <f>G132</f>
        <v>-5.9832499995536637E-2</v>
      </c>
      <c r="J132" s="30"/>
      <c r="K132" s="30"/>
      <c r="L132" s="30"/>
      <c r="M132" s="30"/>
      <c r="N132" s="30"/>
      <c r="O132" s="30"/>
      <c r="P132" s="30"/>
      <c r="Q132" s="33">
        <f t="shared" si="17"/>
        <v>31502.097000000002</v>
      </c>
      <c r="S132" s="30"/>
      <c r="T132" s="30"/>
      <c r="U132" s="30"/>
      <c r="V132" s="30"/>
      <c r="AA132" t="s">
        <v>129</v>
      </c>
      <c r="AB132">
        <v>15</v>
      </c>
      <c r="AC132" t="s">
        <v>124</v>
      </c>
      <c r="AE132" t="s">
        <v>126</v>
      </c>
    </row>
    <row r="133" spans="1:31" x14ac:dyDescent="0.2">
      <c r="A133" s="36" t="s">
        <v>152</v>
      </c>
      <c r="B133" s="42" t="s">
        <v>191</v>
      </c>
      <c r="C133" s="37">
        <v>46702.5216</v>
      </c>
      <c r="D133" s="37"/>
      <c r="E133" s="30">
        <f t="shared" si="14"/>
        <v>2007.4850502878692</v>
      </c>
      <c r="F133" s="30">
        <f t="shared" si="15"/>
        <v>2007.5</v>
      </c>
      <c r="G133" s="30">
        <f t="shared" si="16"/>
        <v>-6.1812499996449333E-2</v>
      </c>
      <c r="H133" s="30"/>
      <c r="J133" s="30">
        <f>G133</f>
        <v>-6.1812499996449333E-2</v>
      </c>
      <c r="K133" s="30"/>
      <c r="L133" s="30"/>
      <c r="M133" s="30"/>
      <c r="N133" s="30"/>
      <c r="O133" s="30"/>
      <c r="P133" s="30"/>
      <c r="Q133" s="33">
        <f t="shared" si="17"/>
        <v>31684.0216</v>
      </c>
      <c r="S133" s="30"/>
      <c r="T133" s="30"/>
      <c r="U133" s="30"/>
      <c r="V133" s="30"/>
      <c r="AA133" t="s">
        <v>151</v>
      </c>
      <c r="AE133" t="s">
        <v>103</v>
      </c>
    </row>
    <row r="134" spans="1:31" x14ac:dyDescent="0.2">
      <c r="A134" s="36" t="s">
        <v>162</v>
      </c>
      <c r="B134" s="42"/>
      <c r="C134" s="37">
        <v>46758.34</v>
      </c>
      <c r="D134" s="37"/>
      <c r="E134" s="30">
        <f t="shared" si="14"/>
        <v>2020.9850545203449</v>
      </c>
      <c r="F134" s="30">
        <f t="shared" si="15"/>
        <v>2021</v>
      </c>
      <c r="G134" s="30">
        <f t="shared" si="16"/>
        <v>-6.1795000001438893E-2</v>
      </c>
      <c r="H134" s="30"/>
      <c r="I134" s="30">
        <f t="shared" ref="I134:I147" si="18">G134</f>
        <v>-6.1795000001438893E-2</v>
      </c>
      <c r="J134" s="30"/>
      <c r="K134" s="30"/>
      <c r="L134" s="30"/>
      <c r="M134" s="30"/>
      <c r="O134" s="30">
        <f ca="1">+C$11+C$12*F134</f>
        <v>-0.1066909366120454</v>
      </c>
      <c r="P134" s="30"/>
      <c r="Q134" s="33">
        <f t="shared" si="17"/>
        <v>31739.839999999997</v>
      </c>
      <c r="S134" s="30"/>
      <c r="T134" s="30"/>
      <c r="U134" s="30"/>
      <c r="V134" s="30"/>
      <c r="AA134" t="s">
        <v>129</v>
      </c>
      <c r="AE134" t="s">
        <v>103</v>
      </c>
    </row>
    <row r="135" spans="1:31" x14ac:dyDescent="0.2">
      <c r="A135" s="36" t="s">
        <v>125</v>
      </c>
      <c r="B135" s="42"/>
      <c r="C135" s="37">
        <v>46770.743999999999</v>
      </c>
      <c r="D135" s="37"/>
      <c r="E135" s="30">
        <f t="shared" si="14"/>
        <v>2023.9850339626018</v>
      </c>
      <c r="F135" s="30">
        <f t="shared" si="15"/>
        <v>2024</v>
      </c>
      <c r="G135" s="30">
        <f t="shared" si="16"/>
        <v>-6.1880000001110602E-2</v>
      </c>
      <c r="H135" s="30"/>
      <c r="I135" s="30">
        <f t="shared" si="18"/>
        <v>-6.1880000001110602E-2</v>
      </c>
      <c r="J135" s="30"/>
      <c r="K135" s="30"/>
      <c r="L135" s="30"/>
      <c r="M135" s="30"/>
      <c r="N135" s="30"/>
      <c r="O135" s="30"/>
      <c r="P135" s="30"/>
      <c r="Q135" s="33">
        <f t="shared" si="17"/>
        <v>31752.243999999999</v>
      </c>
      <c r="S135" s="30"/>
      <c r="T135" s="30"/>
      <c r="U135" s="30"/>
      <c r="V135" s="30"/>
      <c r="AA135" t="s">
        <v>129</v>
      </c>
      <c r="AB135">
        <v>10</v>
      </c>
      <c r="AC135" t="s">
        <v>124</v>
      </c>
      <c r="AE135" t="s">
        <v>126</v>
      </c>
    </row>
    <row r="136" spans="1:31" x14ac:dyDescent="0.2">
      <c r="A136" s="36" t="s">
        <v>162</v>
      </c>
      <c r="B136" s="42" t="s">
        <v>191</v>
      </c>
      <c r="C136" s="37">
        <v>46851.358</v>
      </c>
      <c r="D136" s="37"/>
      <c r="E136" s="30">
        <f t="shared" si="14"/>
        <v>2043.4819980675725</v>
      </c>
      <c r="F136" s="30">
        <f t="shared" si="15"/>
        <v>2043.5</v>
      </c>
      <c r="G136" s="30">
        <f t="shared" si="16"/>
        <v>-7.4432499997783452E-2</v>
      </c>
      <c r="H136" s="30"/>
      <c r="I136" s="30">
        <f t="shared" si="18"/>
        <v>-7.4432499997783452E-2</v>
      </c>
      <c r="J136" s="30"/>
      <c r="K136" s="30"/>
      <c r="L136" s="30"/>
      <c r="M136" s="30"/>
      <c r="O136" s="30">
        <f ca="1">+C$11+C$12*F136</f>
        <v>-0.10686049267291625</v>
      </c>
      <c r="P136" s="30"/>
      <c r="Q136" s="33">
        <f t="shared" si="17"/>
        <v>31832.858</v>
      </c>
      <c r="S136" s="30"/>
      <c r="T136" s="30"/>
      <c r="U136" s="30"/>
      <c r="V136" s="30"/>
      <c r="AA136" t="s">
        <v>129</v>
      </c>
      <c r="AE136" t="s">
        <v>103</v>
      </c>
    </row>
    <row r="137" spans="1:31" x14ac:dyDescent="0.2">
      <c r="A137" s="36" t="s">
        <v>163</v>
      </c>
      <c r="B137" s="42"/>
      <c r="C137" s="37">
        <v>47097.383000000002</v>
      </c>
      <c r="D137" s="37"/>
      <c r="E137" s="30">
        <f t="shared" si="14"/>
        <v>2102.9845732272884</v>
      </c>
      <c r="F137" s="30">
        <f t="shared" si="15"/>
        <v>2103</v>
      </c>
      <c r="G137" s="30">
        <f t="shared" si="16"/>
        <v>-6.3784999998460989E-2</v>
      </c>
      <c r="H137" s="30"/>
      <c r="I137" s="30">
        <f t="shared" si="18"/>
        <v>-6.3784999998460989E-2</v>
      </c>
      <c r="J137" s="30"/>
      <c r="K137" s="30"/>
      <c r="L137" s="30"/>
      <c r="M137" s="30"/>
      <c r="N137" s="30"/>
      <c r="O137" s="30"/>
      <c r="P137" s="30"/>
      <c r="Q137" s="33">
        <f t="shared" si="17"/>
        <v>32078.883000000002</v>
      </c>
      <c r="S137" s="30"/>
      <c r="T137" s="30"/>
      <c r="U137" s="30"/>
      <c r="V137" s="30"/>
      <c r="AA137" t="s">
        <v>129</v>
      </c>
      <c r="AE137" t="s">
        <v>103</v>
      </c>
    </row>
    <row r="138" spans="1:31" x14ac:dyDescent="0.2">
      <c r="A138" s="36" t="s">
        <v>164</v>
      </c>
      <c r="B138" s="42" t="s">
        <v>191</v>
      </c>
      <c r="C138" s="37">
        <v>47099.453000000001</v>
      </c>
      <c r="D138" s="37"/>
      <c r="E138" s="30">
        <f t="shared" si="14"/>
        <v>2103.4852147498191</v>
      </c>
      <c r="F138" s="30">
        <f t="shared" si="15"/>
        <v>2103.5</v>
      </c>
      <c r="G138" s="30">
        <f t="shared" si="16"/>
        <v>-6.1132499999075662E-2</v>
      </c>
      <c r="H138" s="30"/>
      <c r="I138" s="30">
        <f t="shared" si="18"/>
        <v>-6.1132499999075662E-2</v>
      </c>
      <c r="J138" s="30"/>
      <c r="K138" s="30"/>
      <c r="L138" s="30"/>
      <c r="M138" s="30"/>
      <c r="O138" s="30">
        <f ca="1">+C$11+C$12*F138</f>
        <v>-0.10731264216857188</v>
      </c>
      <c r="P138" s="30"/>
      <c r="Q138" s="33">
        <f t="shared" si="17"/>
        <v>32080.953000000001</v>
      </c>
      <c r="S138" s="30"/>
      <c r="T138" s="30"/>
      <c r="U138" s="30"/>
      <c r="V138" s="30"/>
      <c r="AA138" t="s">
        <v>129</v>
      </c>
      <c r="AE138" t="s">
        <v>103</v>
      </c>
    </row>
    <row r="139" spans="1:31" x14ac:dyDescent="0.2">
      <c r="A139" s="36" t="s">
        <v>125</v>
      </c>
      <c r="B139" s="42"/>
      <c r="C139" s="37">
        <v>47105.652000000002</v>
      </c>
      <c r="D139" s="37"/>
      <c r="E139" s="30">
        <f t="shared" si="14"/>
        <v>2104.9844789035233</v>
      </c>
      <c r="F139" s="30">
        <f t="shared" si="15"/>
        <v>2105</v>
      </c>
      <c r="G139" s="30">
        <f t="shared" si="16"/>
        <v>-6.4174999999522697E-2</v>
      </c>
      <c r="H139" s="30"/>
      <c r="I139" s="30">
        <f t="shared" si="18"/>
        <v>-6.4174999999522697E-2</v>
      </c>
      <c r="J139" s="30"/>
      <c r="K139" s="30"/>
      <c r="L139" s="30"/>
      <c r="M139" s="30"/>
      <c r="N139" s="30"/>
      <c r="O139" s="30"/>
      <c r="P139" s="30"/>
      <c r="Q139" s="33">
        <f t="shared" si="17"/>
        <v>32087.152000000002</v>
      </c>
      <c r="S139" s="30"/>
      <c r="T139" s="30"/>
      <c r="U139" s="30"/>
      <c r="V139" s="30"/>
      <c r="AA139" t="s">
        <v>129</v>
      </c>
      <c r="AB139">
        <v>13</v>
      </c>
      <c r="AC139" t="s">
        <v>165</v>
      </c>
      <c r="AE139" t="s">
        <v>126</v>
      </c>
    </row>
    <row r="140" spans="1:31" x14ac:dyDescent="0.2">
      <c r="A140" s="36" t="s">
        <v>125</v>
      </c>
      <c r="B140" s="42" t="s">
        <v>191</v>
      </c>
      <c r="C140" s="37">
        <v>47227.635999999999</v>
      </c>
      <c r="D140" s="37"/>
      <c r="E140" s="30">
        <f t="shared" si="14"/>
        <v>2134.4870177848666</v>
      </c>
      <c r="F140" s="30">
        <f t="shared" si="15"/>
        <v>2134.5</v>
      </c>
      <c r="G140" s="30">
        <f t="shared" si="16"/>
        <v>-5.3677500000048894E-2</v>
      </c>
      <c r="H140" s="30"/>
      <c r="I140" s="30">
        <f t="shared" si="18"/>
        <v>-5.3677500000048894E-2</v>
      </c>
      <c r="J140" s="30"/>
      <c r="K140" s="30"/>
      <c r="L140" s="30"/>
      <c r="M140" s="30"/>
      <c r="N140" s="30"/>
      <c r="O140" s="30"/>
      <c r="P140" s="30"/>
      <c r="Q140" s="33">
        <f t="shared" si="17"/>
        <v>32209.135999999999</v>
      </c>
      <c r="S140" s="30"/>
      <c r="T140" s="30"/>
      <c r="U140" s="30"/>
      <c r="V140" s="30"/>
      <c r="AA140" t="s">
        <v>129</v>
      </c>
      <c r="AB140">
        <v>17</v>
      </c>
      <c r="AC140" t="s">
        <v>124</v>
      </c>
      <c r="AE140" t="s">
        <v>126</v>
      </c>
    </row>
    <row r="141" spans="1:31" x14ac:dyDescent="0.2">
      <c r="A141" s="36" t="s">
        <v>166</v>
      </c>
      <c r="B141" s="42"/>
      <c r="C141" s="37">
        <v>47469.508000000002</v>
      </c>
      <c r="D141" s="37"/>
      <c r="E141" s="30">
        <f t="shared" si="14"/>
        <v>2192.9851657740178</v>
      </c>
      <c r="F141" s="30">
        <f t="shared" si="15"/>
        <v>2193</v>
      </c>
      <c r="G141" s="30">
        <f t="shared" si="16"/>
        <v>-6.1334999998507556E-2</v>
      </c>
      <c r="H141" s="30"/>
      <c r="I141" s="30">
        <f t="shared" si="18"/>
        <v>-6.1334999998507556E-2</v>
      </c>
      <c r="J141" s="30"/>
      <c r="K141" s="30"/>
      <c r="L141" s="30"/>
      <c r="M141" s="30"/>
      <c r="N141" s="30"/>
      <c r="O141" s="30"/>
      <c r="P141" s="30"/>
      <c r="Q141" s="33">
        <f t="shared" si="17"/>
        <v>32451.008000000002</v>
      </c>
      <c r="S141" s="30"/>
      <c r="T141" s="30"/>
      <c r="U141" s="30"/>
      <c r="V141" s="30"/>
      <c r="AA141" t="s">
        <v>129</v>
      </c>
      <c r="AE141" t="s">
        <v>103</v>
      </c>
    </row>
    <row r="142" spans="1:31" x14ac:dyDescent="0.2">
      <c r="A142" s="36" t="s">
        <v>168</v>
      </c>
      <c r="B142" s="42" t="s">
        <v>191</v>
      </c>
      <c r="C142" s="37">
        <v>47471.563000000002</v>
      </c>
      <c r="D142" s="37" t="s">
        <v>153</v>
      </c>
      <c r="E142" s="30">
        <f t="shared" si="14"/>
        <v>2193.4821794594286</v>
      </c>
      <c r="F142" s="30">
        <f t="shared" si="15"/>
        <v>2193.5</v>
      </c>
      <c r="G142" s="30">
        <f t="shared" si="16"/>
        <v>-7.3682499998540152E-2</v>
      </c>
      <c r="H142" s="30"/>
      <c r="I142" s="30">
        <f t="shared" si="18"/>
        <v>-7.3682499998540152E-2</v>
      </c>
      <c r="K142" s="30"/>
      <c r="L142" s="30"/>
      <c r="M142" s="30"/>
      <c r="N142" s="30"/>
      <c r="O142" s="30"/>
      <c r="P142" s="30"/>
      <c r="Q142" s="33">
        <f t="shared" si="17"/>
        <v>32453.063000000002</v>
      </c>
      <c r="S142" s="30"/>
      <c r="T142" s="30"/>
      <c r="U142" s="30"/>
      <c r="V142" s="30"/>
      <c r="AA142" t="s">
        <v>129</v>
      </c>
      <c r="AB142">
        <v>10</v>
      </c>
      <c r="AC142" t="s">
        <v>167</v>
      </c>
      <c r="AE142" t="s">
        <v>104</v>
      </c>
    </row>
    <row r="143" spans="1:31" x14ac:dyDescent="0.2">
      <c r="A143" s="36" t="s">
        <v>125</v>
      </c>
      <c r="B143" s="42" t="s">
        <v>191</v>
      </c>
      <c r="C143" s="37">
        <v>47566.682000000001</v>
      </c>
      <c r="D143" s="37"/>
      <c r="E143" s="30">
        <f t="shared" si="14"/>
        <v>2216.4872620592332</v>
      </c>
      <c r="F143" s="30">
        <f t="shared" si="15"/>
        <v>2216.5</v>
      </c>
      <c r="G143" s="30">
        <f t="shared" si="16"/>
        <v>-5.2667500000097789E-2</v>
      </c>
      <c r="H143" s="30"/>
      <c r="I143" s="30">
        <f t="shared" si="18"/>
        <v>-5.2667500000097789E-2</v>
      </c>
      <c r="J143" s="30"/>
      <c r="K143" s="30"/>
      <c r="L143" s="30"/>
      <c r="M143" s="30"/>
      <c r="N143" s="30"/>
      <c r="O143" s="30"/>
      <c r="P143" s="30"/>
      <c r="Q143" s="33">
        <f t="shared" si="17"/>
        <v>32548.182000000001</v>
      </c>
      <c r="S143" s="30"/>
      <c r="T143" s="30"/>
      <c r="U143" s="30"/>
      <c r="V143" s="30"/>
      <c r="AA143" t="s">
        <v>129</v>
      </c>
      <c r="AB143">
        <v>17</v>
      </c>
      <c r="AC143" t="s">
        <v>165</v>
      </c>
      <c r="AE143" t="s">
        <v>126</v>
      </c>
    </row>
    <row r="144" spans="1:31" x14ac:dyDescent="0.2">
      <c r="A144" s="36" t="s">
        <v>170</v>
      </c>
      <c r="B144" s="42"/>
      <c r="C144" s="37">
        <v>47804.463000000003</v>
      </c>
      <c r="D144" s="37"/>
      <c r="E144" s="30">
        <f t="shared" si="14"/>
        <v>2273.9959779379142</v>
      </c>
      <c r="F144" s="30">
        <f t="shared" si="15"/>
        <v>2274</v>
      </c>
      <c r="G144" s="30">
        <f t="shared" si="16"/>
        <v>-1.6629999998258427E-2</v>
      </c>
      <c r="H144" s="30"/>
      <c r="I144" s="30">
        <f t="shared" si="18"/>
        <v>-1.6629999998258427E-2</v>
      </c>
      <c r="K144" s="30"/>
      <c r="L144" s="30"/>
      <c r="M144" s="30"/>
      <c r="N144" s="30"/>
      <c r="O144" s="30"/>
      <c r="P144" s="30"/>
      <c r="Q144" s="33">
        <f t="shared" si="17"/>
        <v>32785.963000000003</v>
      </c>
      <c r="S144" s="30"/>
      <c r="T144" s="30"/>
      <c r="U144" s="30"/>
      <c r="V144" s="30"/>
      <c r="AA144" t="s">
        <v>129</v>
      </c>
      <c r="AB144">
        <v>7</v>
      </c>
      <c r="AC144" t="s">
        <v>169</v>
      </c>
      <c r="AE144" t="s">
        <v>104</v>
      </c>
    </row>
    <row r="145" spans="1:31" x14ac:dyDescent="0.2">
      <c r="A145" s="36" t="s">
        <v>172</v>
      </c>
      <c r="B145" s="42" t="s">
        <v>191</v>
      </c>
      <c r="C145" s="37">
        <v>47835.485999999997</v>
      </c>
      <c r="D145" s="37"/>
      <c r="E145" s="30">
        <f t="shared" si="14"/>
        <v>2281.4990706690573</v>
      </c>
      <c r="F145" s="30">
        <f t="shared" si="15"/>
        <v>2281.5</v>
      </c>
      <c r="G145" s="30">
        <f t="shared" si="16"/>
        <v>-3.8425000020652078E-3</v>
      </c>
      <c r="H145" s="30"/>
      <c r="I145" s="30">
        <f t="shared" si="18"/>
        <v>-3.8425000020652078E-3</v>
      </c>
      <c r="K145" s="30"/>
      <c r="L145" s="30"/>
      <c r="M145" s="30"/>
      <c r="N145" s="30"/>
      <c r="O145" s="30"/>
      <c r="P145" s="30"/>
      <c r="Q145" s="33">
        <f t="shared" si="17"/>
        <v>32816.985999999997</v>
      </c>
      <c r="S145" s="30"/>
      <c r="T145" s="30"/>
      <c r="U145" s="30"/>
      <c r="V145" s="30"/>
      <c r="AA145" t="s">
        <v>129</v>
      </c>
      <c r="AB145">
        <v>17</v>
      </c>
      <c r="AC145" t="s">
        <v>171</v>
      </c>
      <c r="AE145" t="s">
        <v>104</v>
      </c>
    </row>
    <row r="146" spans="1:31" x14ac:dyDescent="0.2">
      <c r="A146" s="36" t="s">
        <v>172</v>
      </c>
      <c r="B146" s="42"/>
      <c r="C146" s="37">
        <v>47837.546999999999</v>
      </c>
      <c r="D146" s="37"/>
      <c r="E146" s="30">
        <f t="shared" si="14"/>
        <v>2281.9975354893168</v>
      </c>
      <c r="F146" s="30">
        <f t="shared" si="15"/>
        <v>2282</v>
      </c>
      <c r="G146" s="30">
        <f t="shared" si="16"/>
        <v>-1.0190000000875443E-2</v>
      </c>
      <c r="H146" s="30"/>
      <c r="I146" s="30">
        <f t="shared" si="18"/>
        <v>-1.0190000000875443E-2</v>
      </c>
      <c r="K146" s="30"/>
      <c r="L146" s="30"/>
      <c r="M146" s="30"/>
      <c r="N146" s="30"/>
      <c r="O146" s="30"/>
      <c r="P146" s="30"/>
      <c r="Q146" s="33">
        <f t="shared" si="17"/>
        <v>32819.046999999999</v>
      </c>
      <c r="S146" s="30"/>
      <c r="T146" s="30"/>
      <c r="U146" s="30"/>
      <c r="V146" s="30"/>
      <c r="AA146" t="s">
        <v>129</v>
      </c>
      <c r="AB146">
        <v>12</v>
      </c>
      <c r="AC146" t="s">
        <v>171</v>
      </c>
      <c r="AE146" t="s">
        <v>104</v>
      </c>
    </row>
    <row r="147" spans="1:31" x14ac:dyDescent="0.2">
      <c r="A147" s="36" t="s">
        <v>173</v>
      </c>
      <c r="B147" s="42"/>
      <c r="C147" s="37">
        <v>48263.366999999998</v>
      </c>
      <c r="D147" s="37"/>
      <c r="E147" s="30">
        <f t="shared" si="14"/>
        <v>2384.9845756458458</v>
      </c>
      <c r="F147" s="30">
        <f t="shared" si="15"/>
        <v>2385</v>
      </c>
      <c r="G147" s="30">
        <f t="shared" si="16"/>
        <v>-6.377500000235159E-2</v>
      </c>
      <c r="H147" s="30"/>
      <c r="I147" s="30">
        <f t="shared" si="18"/>
        <v>-6.377500000235159E-2</v>
      </c>
      <c r="J147" s="30"/>
      <c r="K147" s="30"/>
      <c r="L147" s="30"/>
      <c r="M147" s="30"/>
      <c r="O147" s="30">
        <f ca="1">+C$11+C$12*F147</f>
        <v>-0.10943397688568951</v>
      </c>
      <c r="P147" s="30"/>
      <c r="Q147" s="33">
        <f t="shared" si="17"/>
        <v>33244.866999999998</v>
      </c>
      <c r="S147" s="30"/>
      <c r="T147" s="30"/>
      <c r="U147" s="30"/>
      <c r="V147" s="30"/>
      <c r="AA147" t="s">
        <v>151</v>
      </c>
      <c r="AE147" t="s">
        <v>103</v>
      </c>
    </row>
    <row r="148" spans="1:31" x14ac:dyDescent="0.2">
      <c r="A148" s="36" t="s">
        <v>173</v>
      </c>
      <c r="B148" s="42" t="s">
        <v>191</v>
      </c>
      <c r="C148" s="37">
        <v>48290.244599999998</v>
      </c>
      <c r="D148" s="37"/>
      <c r="E148" s="30">
        <f t="shared" si="14"/>
        <v>2391.4850793105657</v>
      </c>
      <c r="F148" s="30">
        <f t="shared" si="15"/>
        <v>2391.5</v>
      </c>
      <c r="G148" s="30">
        <f t="shared" si="16"/>
        <v>-6.1692499999480788E-2</v>
      </c>
      <c r="H148" s="30"/>
      <c r="J148" s="30">
        <f>G148</f>
        <v>-6.1692499999480788E-2</v>
      </c>
      <c r="K148" s="30"/>
      <c r="L148" s="30"/>
      <c r="M148" s="30"/>
      <c r="O148" s="30">
        <f ca="1">+C$11+C$12*F148</f>
        <v>-0.10948295974771886</v>
      </c>
      <c r="P148" s="30"/>
      <c r="Q148" s="33">
        <f t="shared" si="17"/>
        <v>33271.744599999998</v>
      </c>
      <c r="S148" s="30"/>
      <c r="T148" s="30"/>
      <c r="U148" s="30"/>
      <c r="V148" s="30"/>
      <c r="AA148" t="s">
        <v>151</v>
      </c>
      <c r="AE148" t="s">
        <v>103</v>
      </c>
    </row>
    <row r="149" spans="1:31" x14ac:dyDescent="0.2">
      <c r="A149" s="36" t="s">
        <v>175</v>
      </c>
      <c r="B149" s="42" t="s">
        <v>191</v>
      </c>
      <c r="C149" s="37">
        <v>48509.446000000004</v>
      </c>
      <c r="D149" s="37">
        <v>4.0000000000000001E-3</v>
      </c>
      <c r="E149" s="30">
        <f t="shared" ref="E149:E180" si="19">+(C149-C$7)/C$8</f>
        <v>2444.5002110191936</v>
      </c>
      <c r="F149" s="30">
        <f t="shared" ref="F149:F180" si="20">ROUND(2*E149,0)/2</f>
        <v>2444.5</v>
      </c>
      <c r="H149" s="30"/>
      <c r="I149" s="30">
        <f>G149</f>
        <v>0</v>
      </c>
      <c r="J149" s="30"/>
      <c r="K149" s="30"/>
      <c r="L149" s="30"/>
      <c r="M149" s="30"/>
      <c r="N149" s="30"/>
      <c r="O149" s="30"/>
      <c r="P149" s="30"/>
      <c r="Q149" s="33">
        <f t="shared" ref="Q149:Q180" si="21">+C149-15018.5</f>
        <v>33490.946000000004</v>
      </c>
      <c r="S149" s="30"/>
      <c r="T149" s="30"/>
      <c r="U149" s="11">
        <f>+C149-(C$7+F149*C$8)</f>
        <v>8.7250000069616362E-4</v>
      </c>
      <c r="V149" s="30"/>
      <c r="AA149" t="s">
        <v>129</v>
      </c>
      <c r="AB149" t="s">
        <v>174</v>
      </c>
      <c r="AC149" t="s">
        <v>169</v>
      </c>
      <c r="AE149" t="s">
        <v>104</v>
      </c>
    </row>
    <row r="150" spans="1:31" x14ac:dyDescent="0.2">
      <c r="A150" s="36" t="s">
        <v>175</v>
      </c>
      <c r="B150" s="42"/>
      <c r="C150" s="37">
        <v>48602.438000000002</v>
      </c>
      <c r="D150" s="37">
        <v>4.0000000000000001E-3</v>
      </c>
      <c r="E150" s="30">
        <f t="shared" si="19"/>
        <v>2466.9908663154119</v>
      </c>
      <c r="F150" s="30">
        <f t="shared" si="20"/>
        <v>2467</v>
      </c>
      <c r="G150" s="30">
        <f t="shared" ref="G150:G159" si="22">+C150-(C$7+F150*C$8)</f>
        <v>-3.7764999993669335E-2</v>
      </c>
      <c r="H150" s="30"/>
      <c r="I150" s="30">
        <f>G150</f>
        <v>-3.7764999993669335E-2</v>
      </c>
      <c r="J150" s="30"/>
      <c r="K150" s="30"/>
      <c r="L150" s="30"/>
      <c r="M150" s="30"/>
      <c r="N150" s="30"/>
      <c r="O150" s="30"/>
      <c r="P150" s="30"/>
      <c r="Q150" s="33">
        <f t="shared" si="21"/>
        <v>33583.938000000002</v>
      </c>
      <c r="S150" s="30"/>
      <c r="T150" s="30"/>
      <c r="U150" s="30"/>
      <c r="V150" s="30"/>
      <c r="AA150" t="s">
        <v>129</v>
      </c>
      <c r="AB150" t="s">
        <v>176</v>
      </c>
      <c r="AC150" t="s">
        <v>177</v>
      </c>
      <c r="AE150" t="s">
        <v>104</v>
      </c>
    </row>
    <row r="151" spans="1:31" x14ac:dyDescent="0.2">
      <c r="A151" s="36" t="s">
        <v>179</v>
      </c>
      <c r="B151" s="42" t="s">
        <v>191</v>
      </c>
      <c r="C151" s="37">
        <v>48604.478600000002</v>
      </c>
      <c r="D151" s="37"/>
      <c r="E151" s="30">
        <f t="shared" si="19"/>
        <v>2467.4843972771882</v>
      </c>
      <c r="F151" s="30">
        <f t="shared" si="20"/>
        <v>2467.5</v>
      </c>
      <c r="G151" s="30">
        <f t="shared" si="22"/>
        <v>-6.4512500001001172E-2</v>
      </c>
      <c r="H151" s="30"/>
      <c r="J151" s="30">
        <f>G151</f>
        <v>-6.4512500001001172E-2</v>
      </c>
      <c r="K151" s="30"/>
      <c r="L151" s="30"/>
      <c r="M151" s="30"/>
      <c r="N151" s="30"/>
      <c r="O151" s="30"/>
      <c r="P151" s="30"/>
      <c r="Q151" s="33">
        <f t="shared" si="21"/>
        <v>33585.978600000002</v>
      </c>
      <c r="S151" s="30"/>
      <c r="T151" s="30"/>
      <c r="U151" s="30"/>
      <c r="V151" s="30"/>
      <c r="AA151" t="s">
        <v>178</v>
      </c>
      <c r="AE151" t="s">
        <v>103</v>
      </c>
    </row>
    <row r="152" spans="1:31" x14ac:dyDescent="0.2">
      <c r="A152" s="36" t="s">
        <v>179</v>
      </c>
      <c r="B152" s="42" t="s">
        <v>191</v>
      </c>
      <c r="C152" s="37">
        <v>48604.478799999997</v>
      </c>
      <c r="D152" s="37"/>
      <c r="E152" s="30">
        <f t="shared" si="19"/>
        <v>2467.4844456483484</v>
      </c>
      <c r="F152" s="30">
        <f t="shared" si="20"/>
        <v>2467.5</v>
      </c>
      <c r="G152" s="30">
        <f t="shared" si="22"/>
        <v>-6.4312500006053597E-2</v>
      </c>
      <c r="H152" s="30"/>
      <c r="J152" s="30">
        <f>G152</f>
        <v>-6.4312500006053597E-2</v>
      </c>
      <c r="K152" s="30"/>
      <c r="L152" s="30"/>
      <c r="M152" s="30"/>
      <c r="N152" s="30"/>
      <c r="O152" s="30"/>
      <c r="P152" s="30"/>
      <c r="Q152" s="33">
        <f t="shared" si="21"/>
        <v>33585.978799999997</v>
      </c>
      <c r="S152" s="30"/>
      <c r="T152" s="30"/>
      <c r="U152" s="30"/>
      <c r="V152" s="30"/>
      <c r="AA152" t="s">
        <v>180</v>
      </c>
      <c r="AE152" t="s">
        <v>103</v>
      </c>
    </row>
    <row r="153" spans="1:31" x14ac:dyDescent="0.2">
      <c r="A153" s="12" t="s">
        <v>214</v>
      </c>
      <c r="B153" s="42" t="s">
        <v>191</v>
      </c>
      <c r="C153" s="37">
        <v>48699.580800000003</v>
      </c>
      <c r="D153" s="37">
        <v>4.0000000000000002E-4</v>
      </c>
      <c r="E153" s="30">
        <f t="shared" si="19"/>
        <v>2490.4854166994191</v>
      </c>
      <c r="F153" s="30">
        <f t="shared" si="20"/>
        <v>2490.5</v>
      </c>
      <c r="G153" s="30">
        <f t="shared" si="22"/>
        <v>-6.0297499992884696E-2</v>
      </c>
      <c r="H153" s="30"/>
      <c r="I153" s="30"/>
      <c r="J153" s="30"/>
      <c r="K153" s="30">
        <f>G153</f>
        <v>-6.0297499992884696E-2</v>
      </c>
      <c r="L153" s="30"/>
      <c r="M153" s="30"/>
      <c r="N153" s="30"/>
      <c r="O153" s="30">
        <f t="shared" ref="O153:O199" ca="1" si="23">+C$11+C$12*F153</f>
        <v>-0.11022900641555064</v>
      </c>
      <c r="P153" s="30"/>
      <c r="Q153" s="33">
        <f t="shared" si="21"/>
        <v>33681.080800000003</v>
      </c>
      <c r="R153" t="s">
        <v>235</v>
      </c>
      <c r="S153" s="30"/>
      <c r="T153" s="30"/>
      <c r="U153" s="30"/>
      <c r="V153" s="30"/>
    </row>
    <row r="154" spans="1:31" x14ac:dyDescent="0.2">
      <c r="A154" s="36" t="s">
        <v>125</v>
      </c>
      <c r="B154" s="42" t="s">
        <v>191</v>
      </c>
      <c r="C154" s="37">
        <v>48980.739000000001</v>
      </c>
      <c r="D154" s="37"/>
      <c r="E154" s="30">
        <f t="shared" si="19"/>
        <v>2558.4851603322622</v>
      </c>
      <c r="F154" s="30">
        <f t="shared" si="20"/>
        <v>2558.5</v>
      </c>
      <c r="G154" s="30">
        <f t="shared" si="22"/>
        <v>-6.1357499995210674E-2</v>
      </c>
      <c r="H154" s="30"/>
      <c r="I154" s="30">
        <f t="shared" ref="I154:I159" si="24">G154</f>
        <v>-6.1357499995210674E-2</v>
      </c>
      <c r="J154" s="30"/>
      <c r="K154" s="30"/>
      <c r="L154" s="30"/>
      <c r="M154" s="30"/>
      <c r="N154" s="30"/>
      <c r="O154" s="30">
        <f t="shared" ca="1" si="23"/>
        <v>-0.11074144251062701</v>
      </c>
      <c r="P154" s="30"/>
      <c r="Q154" s="33">
        <f t="shared" si="21"/>
        <v>33962.239000000001</v>
      </c>
      <c r="S154" s="30"/>
      <c r="T154" s="30"/>
      <c r="U154" s="30"/>
      <c r="V154" s="30"/>
      <c r="AA154" t="s">
        <v>129</v>
      </c>
      <c r="AB154">
        <v>20</v>
      </c>
      <c r="AC154" t="s">
        <v>181</v>
      </c>
      <c r="AE154" t="s">
        <v>126</v>
      </c>
    </row>
    <row r="155" spans="1:31" x14ac:dyDescent="0.2">
      <c r="A155" s="36" t="s">
        <v>182</v>
      </c>
      <c r="B155" s="42" t="s">
        <v>191</v>
      </c>
      <c r="C155" s="37">
        <v>49005.531999999999</v>
      </c>
      <c r="D155" s="37"/>
      <c r="E155" s="30">
        <f t="shared" si="19"/>
        <v>2564.4814913796545</v>
      </c>
      <c r="F155" s="30">
        <f t="shared" si="20"/>
        <v>2564.5</v>
      </c>
      <c r="G155" s="30">
        <f t="shared" si="22"/>
        <v>-7.6527500001247972E-2</v>
      </c>
      <c r="H155" s="30"/>
      <c r="I155" s="30">
        <f t="shared" si="24"/>
        <v>-7.6527500001247972E-2</v>
      </c>
      <c r="J155" s="30"/>
      <c r="K155" s="30"/>
      <c r="L155" s="30"/>
      <c r="M155" s="30"/>
      <c r="N155" s="30"/>
      <c r="O155" s="30">
        <f t="shared" ca="1" si="23"/>
        <v>-0.11078665746019258</v>
      </c>
      <c r="P155" s="30"/>
      <c r="Q155" s="33">
        <f t="shared" si="21"/>
        <v>33987.031999999999</v>
      </c>
      <c r="S155" s="30"/>
      <c r="T155" s="30"/>
      <c r="U155" s="30"/>
      <c r="V155" s="30"/>
      <c r="AA155" t="s">
        <v>129</v>
      </c>
      <c r="AE155" t="s">
        <v>103</v>
      </c>
    </row>
    <row r="156" spans="1:31" x14ac:dyDescent="0.2">
      <c r="A156" s="37" t="s">
        <v>217</v>
      </c>
      <c r="B156" s="42"/>
      <c r="C156" s="37">
        <v>49005.536</v>
      </c>
      <c r="D156" s="37" t="s">
        <v>218</v>
      </c>
      <c r="E156" s="30">
        <f t="shared" si="19"/>
        <v>2564.4824588028864</v>
      </c>
      <c r="F156" s="30">
        <f t="shared" si="20"/>
        <v>2564.5</v>
      </c>
      <c r="G156" s="30">
        <f t="shared" si="22"/>
        <v>-7.2527500000433065E-2</v>
      </c>
      <c r="H156" s="30"/>
      <c r="I156" s="30">
        <f t="shared" si="24"/>
        <v>-7.2527500000433065E-2</v>
      </c>
      <c r="J156" s="30"/>
      <c r="L156" s="30"/>
      <c r="M156" s="30"/>
      <c r="O156" s="30">
        <f t="shared" ca="1" si="23"/>
        <v>-0.11078665746019258</v>
      </c>
      <c r="P156" s="30"/>
      <c r="Q156" s="33">
        <f t="shared" si="21"/>
        <v>33987.036</v>
      </c>
      <c r="S156" s="30"/>
      <c r="T156" s="30"/>
      <c r="V156" s="30"/>
    </row>
    <row r="157" spans="1:31" x14ac:dyDescent="0.2">
      <c r="A157" s="36" t="s">
        <v>125</v>
      </c>
      <c r="B157" s="42"/>
      <c r="C157" s="37">
        <v>49007.618999999999</v>
      </c>
      <c r="D157" s="37"/>
      <c r="E157" s="30">
        <f t="shared" si="19"/>
        <v>2564.9862444509208</v>
      </c>
      <c r="F157" s="30">
        <f t="shared" si="20"/>
        <v>2565</v>
      </c>
      <c r="G157" s="30">
        <f t="shared" si="22"/>
        <v>-5.6875000002037268E-2</v>
      </c>
      <c r="H157" s="30"/>
      <c r="I157" s="30">
        <f t="shared" si="24"/>
        <v>-5.6875000002037268E-2</v>
      </c>
      <c r="J157" s="30"/>
      <c r="K157" s="30"/>
      <c r="L157" s="30"/>
      <c r="M157" s="30"/>
      <c r="N157" s="30"/>
      <c r="O157" s="30">
        <f t="shared" ca="1" si="23"/>
        <v>-0.11079042537265638</v>
      </c>
      <c r="P157" s="30"/>
      <c r="Q157" s="33">
        <f t="shared" si="21"/>
        <v>33989.118999999999</v>
      </c>
      <c r="S157" s="30"/>
      <c r="T157" s="30"/>
      <c r="U157" s="30"/>
      <c r="V157" s="30"/>
      <c r="AA157" t="s">
        <v>129</v>
      </c>
      <c r="AB157">
        <v>18</v>
      </c>
      <c r="AC157" t="s">
        <v>165</v>
      </c>
      <c r="AE157" t="s">
        <v>126</v>
      </c>
    </row>
    <row r="158" spans="1:31" x14ac:dyDescent="0.2">
      <c r="A158" s="36" t="s">
        <v>182</v>
      </c>
      <c r="B158" s="42"/>
      <c r="C158" s="37">
        <v>49061.368000000002</v>
      </c>
      <c r="D158" s="37"/>
      <c r="E158" s="30">
        <f t="shared" si="19"/>
        <v>2577.9857522743523</v>
      </c>
      <c r="F158" s="30">
        <f t="shared" si="20"/>
        <v>2578</v>
      </c>
      <c r="G158" s="30">
        <f t="shared" si="22"/>
        <v>-5.89099999924656E-2</v>
      </c>
      <c r="H158" s="30"/>
      <c r="I158" s="30">
        <f t="shared" si="24"/>
        <v>-5.89099999924656E-2</v>
      </c>
      <c r="J158" s="30"/>
      <c r="K158" s="30"/>
      <c r="L158" s="30"/>
      <c r="M158" s="30"/>
      <c r="N158" s="30"/>
      <c r="O158" s="30">
        <f t="shared" ca="1" si="23"/>
        <v>-0.11088839109671508</v>
      </c>
      <c r="P158" s="30"/>
      <c r="Q158" s="33">
        <f t="shared" si="21"/>
        <v>34042.868000000002</v>
      </c>
      <c r="S158" s="30"/>
      <c r="T158" s="30"/>
      <c r="U158" s="30"/>
      <c r="V158" s="30"/>
      <c r="AA158" t="s">
        <v>129</v>
      </c>
      <c r="AE158" t="s">
        <v>103</v>
      </c>
    </row>
    <row r="159" spans="1:31" x14ac:dyDescent="0.2">
      <c r="A159" s="37" t="s">
        <v>217</v>
      </c>
      <c r="B159" s="42"/>
      <c r="C159" s="37">
        <v>49061.368000000002</v>
      </c>
      <c r="D159" s="37" t="s">
        <v>218</v>
      </c>
      <c r="E159" s="30">
        <f t="shared" si="19"/>
        <v>2577.9857522743523</v>
      </c>
      <c r="F159" s="30">
        <f t="shared" si="20"/>
        <v>2578</v>
      </c>
      <c r="G159" s="30">
        <f t="shared" si="22"/>
        <v>-5.89099999924656E-2</v>
      </c>
      <c r="H159" s="30"/>
      <c r="I159" s="30">
        <f t="shared" si="24"/>
        <v>-5.89099999924656E-2</v>
      </c>
      <c r="J159" s="30"/>
      <c r="L159" s="30"/>
      <c r="M159" s="30"/>
      <c r="O159" s="30">
        <f t="shared" ca="1" si="23"/>
        <v>-0.11088839109671508</v>
      </c>
      <c r="P159" s="30"/>
      <c r="Q159" s="33">
        <f t="shared" si="21"/>
        <v>34042.868000000002</v>
      </c>
      <c r="S159" s="30"/>
      <c r="T159" s="30"/>
      <c r="V159" s="30"/>
    </row>
    <row r="160" spans="1:31" x14ac:dyDescent="0.2">
      <c r="A160" s="34" t="s">
        <v>203</v>
      </c>
      <c r="B160" s="40"/>
      <c r="C160" s="35">
        <v>49183.616000000002</v>
      </c>
      <c r="D160" s="35"/>
      <c r="E160" s="30">
        <f t="shared" si="19"/>
        <v>2607.5521410890046</v>
      </c>
      <c r="F160" s="30">
        <f t="shared" si="20"/>
        <v>2607.5</v>
      </c>
      <c r="G160" s="30"/>
      <c r="H160" s="30"/>
      <c r="I160" s="30"/>
      <c r="J160" s="30"/>
      <c r="L160" s="30"/>
      <c r="M160" s="30"/>
      <c r="N160" s="30"/>
      <c r="O160" s="30">
        <f t="shared" ca="1" si="23"/>
        <v>-0.1111106979320791</v>
      </c>
      <c r="P160" s="30"/>
      <c r="Q160" s="33">
        <f t="shared" si="21"/>
        <v>34165.116000000002</v>
      </c>
      <c r="R160" t="s">
        <v>218</v>
      </c>
      <c r="S160" s="30"/>
      <c r="T160" s="30"/>
      <c r="U160" s="11">
        <v>0.21558750000258442</v>
      </c>
      <c r="V160" s="30"/>
    </row>
    <row r="161" spans="1:31" x14ac:dyDescent="0.2">
      <c r="A161" s="36" t="s">
        <v>184</v>
      </c>
      <c r="B161" s="42" t="s">
        <v>191</v>
      </c>
      <c r="C161" s="37">
        <v>49278.428999999996</v>
      </c>
      <c r="D161" s="37">
        <v>5.0000000000000001E-3</v>
      </c>
      <c r="E161" s="30">
        <f t="shared" si="19"/>
        <v>2630.4832158115646</v>
      </c>
      <c r="F161" s="30">
        <f t="shared" si="20"/>
        <v>2630.5</v>
      </c>
      <c r="G161" s="30">
        <f t="shared" ref="G161:G171" si="25">+C161-(C$7+F161*C$8)</f>
        <v>-6.9397500003105961E-2</v>
      </c>
      <c r="H161" s="30"/>
      <c r="I161" s="30">
        <f>G161</f>
        <v>-6.9397500003105961E-2</v>
      </c>
      <c r="J161" s="30"/>
      <c r="K161" s="30"/>
      <c r="L161" s="30"/>
      <c r="M161" s="30"/>
      <c r="N161" s="30"/>
      <c r="O161" s="30">
        <f t="shared" ca="1" si="23"/>
        <v>-0.11128402190541375</v>
      </c>
      <c r="P161" s="30"/>
      <c r="Q161" s="33">
        <f t="shared" si="21"/>
        <v>34259.928999999996</v>
      </c>
      <c r="S161" s="30"/>
      <c r="T161" s="30"/>
      <c r="U161" s="30"/>
      <c r="V161" s="30"/>
      <c r="AA161" t="s">
        <v>129</v>
      </c>
      <c r="AB161" t="s">
        <v>183</v>
      </c>
      <c r="AC161" t="s">
        <v>177</v>
      </c>
      <c r="AE161" t="s">
        <v>104</v>
      </c>
    </row>
    <row r="162" spans="1:31" x14ac:dyDescent="0.2">
      <c r="A162" s="36" t="s">
        <v>185</v>
      </c>
      <c r="B162" s="42"/>
      <c r="C162" s="37">
        <v>49280.498699999996</v>
      </c>
      <c r="D162" s="37"/>
      <c r="E162" s="30">
        <f t="shared" si="19"/>
        <v>2630.9837847773529</v>
      </c>
      <c r="F162" s="30">
        <f t="shared" si="20"/>
        <v>2631</v>
      </c>
      <c r="G162" s="30">
        <f t="shared" si="25"/>
        <v>-6.7045000003417954E-2</v>
      </c>
      <c r="H162" s="30"/>
      <c r="I162" s="30"/>
      <c r="J162" s="30">
        <f>G162</f>
        <v>-6.7045000003417954E-2</v>
      </c>
      <c r="L162" s="30"/>
      <c r="M162" s="30"/>
      <c r="N162" s="30"/>
      <c r="O162" s="30">
        <f t="shared" ca="1" si="23"/>
        <v>-0.11128778981787756</v>
      </c>
      <c r="P162" s="30"/>
      <c r="Q162" s="33">
        <f t="shared" si="21"/>
        <v>34261.998699999996</v>
      </c>
      <c r="R162" t="s">
        <v>226</v>
      </c>
      <c r="S162" s="30"/>
      <c r="T162" s="30"/>
      <c r="U162" s="30"/>
      <c r="V162" s="30"/>
      <c r="AA162" t="s">
        <v>151</v>
      </c>
      <c r="AE162" t="s">
        <v>103</v>
      </c>
    </row>
    <row r="163" spans="1:31" x14ac:dyDescent="0.2">
      <c r="A163" s="36" t="s">
        <v>186</v>
      </c>
      <c r="B163" s="42"/>
      <c r="C163" s="37">
        <v>49309.440799999997</v>
      </c>
      <c r="D163" s="37"/>
      <c r="E163" s="30">
        <f t="shared" si="19"/>
        <v>2637.9835997576602</v>
      </c>
      <c r="F163" s="30">
        <f t="shared" si="20"/>
        <v>2638</v>
      </c>
      <c r="G163" s="30">
        <f t="shared" si="25"/>
        <v>-6.7810000000463333E-2</v>
      </c>
      <c r="H163" s="30"/>
      <c r="J163" s="30">
        <f>G163</f>
        <v>-6.7810000000463333E-2</v>
      </c>
      <c r="K163" s="30"/>
      <c r="L163" s="30"/>
      <c r="M163" s="30"/>
      <c r="N163" s="30"/>
      <c r="O163" s="30">
        <f t="shared" ca="1" si="23"/>
        <v>-0.11134054059237071</v>
      </c>
      <c r="P163" s="30"/>
      <c r="Q163" s="33">
        <f t="shared" si="21"/>
        <v>34290.940799999997</v>
      </c>
      <c r="S163" s="30"/>
      <c r="T163" s="30"/>
      <c r="U163" s="30"/>
      <c r="V163" s="30"/>
      <c r="AA163" t="s">
        <v>151</v>
      </c>
      <c r="AE163" t="s">
        <v>103</v>
      </c>
    </row>
    <row r="164" spans="1:31" x14ac:dyDescent="0.2">
      <c r="A164" s="36" t="s">
        <v>187</v>
      </c>
      <c r="B164" s="42"/>
      <c r="C164" s="37">
        <v>49706.3649</v>
      </c>
      <c r="D164" s="37"/>
      <c r="E164" s="30">
        <f t="shared" si="19"/>
        <v>2733.9819986722118</v>
      </c>
      <c r="F164" s="30">
        <f t="shared" si="20"/>
        <v>2734</v>
      </c>
      <c r="G164" s="30">
        <f t="shared" si="25"/>
        <v>-7.4430000000575092E-2</v>
      </c>
      <c r="H164" s="30"/>
      <c r="J164" s="30">
        <f>G164</f>
        <v>-7.4430000000575092E-2</v>
      </c>
      <c r="K164" s="30"/>
      <c r="L164" s="30"/>
      <c r="M164" s="30"/>
      <c r="N164" s="30"/>
      <c r="O164" s="30">
        <f t="shared" ca="1" si="23"/>
        <v>-0.11206397978541971</v>
      </c>
      <c r="P164" s="30"/>
      <c r="Q164" s="33">
        <f t="shared" si="21"/>
        <v>34687.8649</v>
      </c>
      <c r="S164" s="30"/>
      <c r="T164" s="30"/>
      <c r="U164" s="30"/>
      <c r="V164" s="30"/>
      <c r="AA164" t="s">
        <v>151</v>
      </c>
      <c r="AE164" t="s">
        <v>103</v>
      </c>
    </row>
    <row r="165" spans="1:31" x14ac:dyDescent="0.2">
      <c r="A165" s="36" t="s">
        <v>125</v>
      </c>
      <c r="B165" s="42"/>
      <c r="C165" s="37">
        <v>49743.582000000002</v>
      </c>
      <c r="D165" s="37"/>
      <c r="E165" s="30">
        <f t="shared" si="19"/>
        <v>2742.9831704636022</v>
      </c>
      <c r="F165" s="30">
        <f t="shared" si="20"/>
        <v>2743</v>
      </c>
      <c r="G165" s="30">
        <f t="shared" si="25"/>
        <v>-6.9584999997459818E-2</v>
      </c>
      <c r="H165" s="30"/>
      <c r="I165" s="30">
        <f>G165</f>
        <v>-6.9584999997459818E-2</v>
      </c>
      <c r="J165" s="30"/>
      <c r="K165" s="30"/>
      <c r="L165" s="30"/>
      <c r="M165" s="30"/>
      <c r="N165" s="30"/>
      <c r="O165" s="30">
        <f t="shared" ca="1" si="23"/>
        <v>-0.11213180220976805</v>
      </c>
      <c r="P165" s="30"/>
      <c r="Q165" s="33">
        <f t="shared" si="21"/>
        <v>34725.082000000002</v>
      </c>
      <c r="S165" s="30"/>
      <c r="T165" s="30"/>
      <c r="U165" s="30"/>
      <c r="V165" s="30"/>
      <c r="AA165" t="s">
        <v>129</v>
      </c>
      <c r="AB165">
        <v>18</v>
      </c>
      <c r="AC165" t="s">
        <v>165</v>
      </c>
      <c r="AE165" t="s">
        <v>126</v>
      </c>
    </row>
    <row r="166" spans="1:31" x14ac:dyDescent="0.2">
      <c r="A166" s="36" t="s">
        <v>125</v>
      </c>
      <c r="B166" s="42" t="s">
        <v>191</v>
      </c>
      <c r="C166" s="37">
        <v>49774.593999999997</v>
      </c>
      <c r="D166" s="37"/>
      <c r="E166" s="30">
        <f t="shared" si="19"/>
        <v>2750.4836027808578</v>
      </c>
      <c r="F166" s="30">
        <f t="shared" si="20"/>
        <v>2750.5</v>
      </c>
      <c r="G166" s="30">
        <f t="shared" si="25"/>
        <v>-6.7797499999869615E-2</v>
      </c>
      <c r="H166" s="30"/>
      <c r="I166" s="30">
        <f>G166</f>
        <v>-6.7797499999869615E-2</v>
      </c>
      <c r="J166" s="30"/>
      <c r="K166" s="30"/>
      <c r="L166" s="30"/>
      <c r="M166" s="30"/>
      <c r="N166" s="30"/>
      <c r="O166" s="30">
        <f t="shared" ca="1" si="23"/>
        <v>-0.11218832089672501</v>
      </c>
      <c r="P166" s="30"/>
      <c r="Q166" s="33">
        <f t="shared" si="21"/>
        <v>34756.093999999997</v>
      </c>
      <c r="S166" s="30"/>
      <c r="T166" s="30"/>
      <c r="U166" s="30"/>
      <c r="V166" s="30"/>
      <c r="AA166" t="s">
        <v>129</v>
      </c>
      <c r="AB166">
        <v>13</v>
      </c>
      <c r="AC166" t="s">
        <v>124</v>
      </c>
      <c r="AE166" t="s">
        <v>126</v>
      </c>
    </row>
    <row r="167" spans="1:31" x14ac:dyDescent="0.2">
      <c r="A167" s="36" t="s">
        <v>188</v>
      </c>
      <c r="B167" s="42" t="s">
        <v>191</v>
      </c>
      <c r="C167" s="37">
        <v>50043.345099999999</v>
      </c>
      <c r="D167" s="37"/>
      <c r="E167" s="30">
        <f t="shared" si="19"/>
        <v>2815.4826172184403</v>
      </c>
      <c r="F167" s="30">
        <f t="shared" si="20"/>
        <v>2815.5</v>
      </c>
      <c r="G167" s="30">
        <f t="shared" si="25"/>
        <v>-7.1872499996970873E-2</v>
      </c>
      <c r="H167" s="30"/>
      <c r="I167" s="30"/>
      <c r="J167" s="30">
        <f>G167</f>
        <v>-7.1872499996970873E-2</v>
      </c>
      <c r="L167" s="30"/>
      <c r="M167" s="30"/>
      <c r="N167" s="30"/>
      <c r="O167" s="30">
        <f t="shared" ca="1" si="23"/>
        <v>-0.1126781495170186</v>
      </c>
      <c r="P167" s="30"/>
      <c r="Q167" s="33">
        <f t="shared" si="21"/>
        <v>35024.845099999999</v>
      </c>
      <c r="R167" t="s">
        <v>226</v>
      </c>
      <c r="S167" s="30"/>
      <c r="T167" s="30"/>
      <c r="U167" s="30"/>
      <c r="V167" s="30"/>
      <c r="AA167" t="s">
        <v>151</v>
      </c>
      <c r="AE167" t="s">
        <v>103</v>
      </c>
    </row>
    <row r="168" spans="1:31" x14ac:dyDescent="0.2">
      <c r="A168" s="36" t="s">
        <v>125</v>
      </c>
      <c r="B168" s="42" t="s">
        <v>191</v>
      </c>
      <c r="C168" s="37">
        <v>50051.608</v>
      </c>
      <c r="D168" s="37"/>
      <c r="E168" s="30">
        <f t="shared" si="19"/>
        <v>2817.481047574247</v>
      </c>
      <c r="F168" s="30">
        <f t="shared" si="20"/>
        <v>2817.5</v>
      </c>
      <c r="G168" s="30">
        <f t="shared" si="25"/>
        <v>-7.8362499996728729E-2</v>
      </c>
      <c r="H168" s="30"/>
      <c r="I168" s="30">
        <f>G168</f>
        <v>-7.8362499996728729E-2</v>
      </c>
      <c r="J168" s="30"/>
      <c r="K168" s="30"/>
      <c r="L168" s="30"/>
      <c r="M168" s="30"/>
      <c r="N168" s="30"/>
      <c r="O168" s="30">
        <f t="shared" ca="1" si="23"/>
        <v>-0.11269322116687377</v>
      </c>
      <c r="P168" s="30"/>
      <c r="Q168" s="33">
        <f t="shared" si="21"/>
        <v>35033.108</v>
      </c>
      <c r="S168" s="30"/>
      <c r="T168" s="30"/>
      <c r="U168" s="30"/>
      <c r="V168" s="30"/>
      <c r="AA168" t="s">
        <v>129</v>
      </c>
      <c r="AB168">
        <v>17</v>
      </c>
      <c r="AC168" t="s">
        <v>124</v>
      </c>
      <c r="AE168" t="s">
        <v>126</v>
      </c>
    </row>
    <row r="169" spans="1:31" x14ac:dyDescent="0.2">
      <c r="A169" s="36" t="s">
        <v>125</v>
      </c>
      <c r="B169" s="42"/>
      <c r="C169" s="37">
        <v>50053.678999999996</v>
      </c>
      <c r="D169" s="37"/>
      <c r="E169" s="30">
        <f t="shared" si="19"/>
        <v>2817.9819309525847</v>
      </c>
      <c r="F169" s="30">
        <f t="shared" si="20"/>
        <v>2818</v>
      </c>
      <c r="G169" s="30">
        <f t="shared" si="25"/>
        <v>-7.4710000000777654E-2</v>
      </c>
      <c r="H169" s="30"/>
      <c r="I169" s="30">
        <f>G169</f>
        <v>-7.4710000000777654E-2</v>
      </c>
      <c r="J169" s="30"/>
      <c r="K169" s="30"/>
      <c r="L169" s="30"/>
      <c r="M169" s="30"/>
      <c r="N169" s="30"/>
      <c r="O169" s="30">
        <f t="shared" ca="1" si="23"/>
        <v>-0.11269698907933758</v>
      </c>
      <c r="P169" s="30"/>
      <c r="Q169" s="33">
        <f t="shared" si="21"/>
        <v>35035.178999999996</v>
      </c>
      <c r="S169" s="30"/>
      <c r="T169" s="30"/>
      <c r="U169" s="30"/>
      <c r="V169" s="30"/>
      <c r="AA169" t="s">
        <v>189</v>
      </c>
      <c r="AB169">
        <v>16</v>
      </c>
      <c r="AC169" t="s">
        <v>190</v>
      </c>
      <c r="AE169" t="s">
        <v>126</v>
      </c>
    </row>
    <row r="170" spans="1:31" x14ac:dyDescent="0.2">
      <c r="A170" s="36" t="s">
        <v>125</v>
      </c>
      <c r="B170" s="42"/>
      <c r="C170" s="37">
        <v>50053.682999999997</v>
      </c>
      <c r="D170" s="37"/>
      <c r="E170" s="30">
        <f t="shared" si="19"/>
        <v>2817.9828983758171</v>
      </c>
      <c r="F170" s="30">
        <f t="shared" si="20"/>
        <v>2818</v>
      </c>
      <c r="G170" s="30">
        <f t="shared" si="25"/>
        <v>-7.0709999999962747E-2</v>
      </c>
      <c r="H170" s="30"/>
      <c r="I170" s="30">
        <f>G170</f>
        <v>-7.0709999999962747E-2</v>
      </c>
      <c r="J170" s="30"/>
      <c r="K170" s="30"/>
      <c r="L170" s="30"/>
      <c r="M170" s="30"/>
      <c r="N170" s="30"/>
      <c r="O170" s="30">
        <f t="shared" ca="1" si="23"/>
        <v>-0.11269698907933758</v>
      </c>
      <c r="P170" s="30"/>
      <c r="Q170" s="33">
        <f t="shared" si="21"/>
        <v>35035.182999999997</v>
      </c>
      <c r="S170" s="30"/>
      <c r="T170" s="30"/>
      <c r="U170" s="30"/>
      <c r="V170" s="30"/>
      <c r="AA170" t="s">
        <v>129</v>
      </c>
      <c r="AB170">
        <v>18</v>
      </c>
      <c r="AC170" t="s">
        <v>165</v>
      </c>
      <c r="AE170" t="s">
        <v>126</v>
      </c>
    </row>
    <row r="171" spans="1:31" x14ac:dyDescent="0.2">
      <c r="A171" s="36" t="s">
        <v>125</v>
      </c>
      <c r="B171" s="42" t="s">
        <v>191</v>
      </c>
      <c r="C171" s="37">
        <v>50113.633000000002</v>
      </c>
      <c r="D171" s="37"/>
      <c r="E171" s="30">
        <f t="shared" si="19"/>
        <v>2832.4821540645689</v>
      </c>
      <c r="F171" s="30">
        <f t="shared" si="20"/>
        <v>2832.5</v>
      </c>
      <c r="G171" s="30">
        <f t="shared" si="25"/>
        <v>-7.3787499997706618E-2</v>
      </c>
      <c r="H171" s="30"/>
      <c r="I171" s="30">
        <f>G171</f>
        <v>-7.3787499997706618E-2</v>
      </c>
      <c r="J171" s="30"/>
      <c r="K171" s="30"/>
      <c r="L171" s="30"/>
      <c r="M171" s="30"/>
      <c r="N171" s="30"/>
      <c r="O171" s="30">
        <f t="shared" ca="1" si="23"/>
        <v>-0.11280625854078768</v>
      </c>
      <c r="P171" s="30"/>
      <c r="Q171" s="33">
        <f t="shared" si="21"/>
        <v>35095.133000000002</v>
      </c>
      <c r="S171" s="30"/>
      <c r="T171" s="30"/>
      <c r="U171" s="30"/>
      <c r="V171" s="30"/>
      <c r="AA171" t="s">
        <v>129</v>
      </c>
      <c r="AB171">
        <v>18</v>
      </c>
      <c r="AC171" t="s">
        <v>165</v>
      </c>
      <c r="AE171" t="s">
        <v>126</v>
      </c>
    </row>
    <row r="172" spans="1:31" x14ac:dyDescent="0.2">
      <c r="A172" s="35" t="s">
        <v>193</v>
      </c>
      <c r="B172" s="43" t="s">
        <v>191</v>
      </c>
      <c r="C172" s="44">
        <v>52739.457699999999</v>
      </c>
      <c r="D172" s="44">
        <v>6.9999999999999999E-4</v>
      </c>
      <c r="E172" s="30">
        <f t="shared" si="19"/>
        <v>3467.5531085122361</v>
      </c>
      <c r="F172" s="30">
        <f t="shared" si="20"/>
        <v>3467.5</v>
      </c>
      <c r="H172" s="30"/>
      <c r="I172" s="30"/>
      <c r="J172" s="30"/>
      <c r="L172" s="30"/>
      <c r="M172" s="30"/>
      <c r="N172" s="30"/>
      <c r="O172" s="30">
        <f t="shared" ca="1" si="23"/>
        <v>-0.11759150736980969</v>
      </c>
      <c r="P172" s="30"/>
      <c r="Q172" s="33">
        <f t="shared" si="21"/>
        <v>37720.957699999999</v>
      </c>
      <c r="S172" s="30"/>
      <c r="T172" s="30"/>
      <c r="U172" s="11">
        <f>+C172-(C$7+F172*C$8)</f>
        <v>0.21958750000339933</v>
      </c>
      <c r="V172" s="30"/>
    </row>
    <row r="173" spans="1:31" x14ac:dyDescent="0.2">
      <c r="A173" s="34" t="s">
        <v>192</v>
      </c>
      <c r="B173" s="45"/>
      <c r="C173" s="37">
        <v>52745.431900000003</v>
      </c>
      <c r="D173" s="37">
        <v>6.9999999999999999E-4</v>
      </c>
      <c r="E173" s="30">
        <f t="shared" si="19"/>
        <v>3468.9980034803061</v>
      </c>
      <c r="F173" s="30">
        <f t="shared" si="20"/>
        <v>3469</v>
      </c>
      <c r="H173" s="30"/>
      <c r="I173" s="30"/>
      <c r="J173" s="30"/>
      <c r="L173" s="30"/>
      <c r="M173" s="30"/>
      <c r="N173" s="30"/>
      <c r="O173" s="30">
        <f t="shared" ca="1" si="23"/>
        <v>-0.11760281110720108</v>
      </c>
      <c r="P173" s="30"/>
      <c r="Q173" s="33">
        <f t="shared" si="21"/>
        <v>37726.931900000003</v>
      </c>
      <c r="S173" s="30"/>
      <c r="T173" s="30"/>
      <c r="U173" s="11">
        <f>+C173-(C$7+F173*C$8)</f>
        <v>-8.2549999933689833E-3</v>
      </c>
      <c r="V173" s="30"/>
    </row>
    <row r="174" spans="1:31" x14ac:dyDescent="0.2">
      <c r="A174" s="52" t="s">
        <v>233</v>
      </c>
      <c r="B174" s="53" t="s">
        <v>196</v>
      </c>
      <c r="C174" s="52">
        <v>52993.414299999997</v>
      </c>
      <c r="D174" s="52">
        <v>2.9999999999999997E-4</v>
      </c>
      <c r="E174" s="30">
        <f t="shared" si="19"/>
        <v>3528.9739871985716</v>
      </c>
      <c r="F174" s="30">
        <f t="shared" si="20"/>
        <v>3529</v>
      </c>
      <c r="G174" s="30">
        <f t="shared" ref="G174:G199" si="26">+C174-(C$7+F174*C$8)</f>
        <v>-0.10755500000232132</v>
      </c>
      <c r="H174" s="30"/>
      <c r="I174" s="30"/>
      <c r="J174" s="30"/>
      <c r="K174" s="30">
        <f>G174</f>
        <v>-0.10755500000232132</v>
      </c>
      <c r="L174" s="30"/>
      <c r="M174" s="30"/>
      <c r="N174" s="30"/>
      <c r="O174" s="30">
        <f t="shared" ca="1" si="23"/>
        <v>-0.1180549606028567</v>
      </c>
      <c r="P174" s="30"/>
      <c r="Q174" s="33">
        <f t="shared" si="21"/>
        <v>37974.914299999997</v>
      </c>
      <c r="S174" s="30"/>
      <c r="T174" s="30"/>
      <c r="U174" s="30"/>
      <c r="V174" s="30"/>
    </row>
    <row r="175" spans="1:31" x14ac:dyDescent="0.2">
      <c r="A175" s="35" t="s">
        <v>204</v>
      </c>
      <c r="B175" s="43" t="s">
        <v>191</v>
      </c>
      <c r="C175" s="44">
        <v>52995.48</v>
      </c>
      <c r="D175" s="44">
        <v>4.0000000000000002E-4</v>
      </c>
      <c r="E175" s="30">
        <f t="shared" si="19"/>
        <v>3529.4735887411293</v>
      </c>
      <c r="F175" s="30">
        <f t="shared" si="20"/>
        <v>3529.5</v>
      </c>
      <c r="G175" s="30">
        <f t="shared" si="26"/>
        <v>-0.10920249999617226</v>
      </c>
      <c r="H175" s="30"/>
      <c r="I175" s="30"/>
      <c r="J175" s="30">
        <f>G175</f>
        <v>-0.10920249999617226</v>
      </c>
      <c r="L175" s="30"/>
      <c r="M175" s="30"/>
      <c r="N175" s="30"/>
      <c r="O175" s="30">
        <f t="shared" ca="1" si="23"/>
        <v>-0.1180587285153205</v>
      </c>
      <c r="P175" s="30"/>
      <c r="Q175" s="33">
        <f t="shared" si="21"/>
        <v>37976.980000000003</v>
      </c>
      <c r="S175" s="30"/>
      <c r="T175" s="30"/>
      <c r="U175" s="30"/>
      <c r="V175" s="30"/>
    </row>
    <row r="176" spans="1:31" x14ac:dyDescent="0.2">
      <c r="A176" s="52" t="s">
        <v>233</v>
      </c>
      <c r="B176" s="53" t="s">
        <v>191</v>
      </c>
      <c r="C176" s="52">
        <v>53301.446100000001</v>
      </c>
      <c r="D176" s="52">
        <v>4.0000000000000002E-4</v>
      </c>
      <c r="E176" s="30">
        <f t="shared" si="19"/>
        <v>3603.4732670729045</v>
      </c>
      <c r="F176" s="30">
        <f t="shared" si="20"/>
        <v>3603.5</v>
      </c>
      <c r="G176" s="30">
        <f t="shared" si="26"/>
        <v>-0.11053249999531545</v>
      </c>
      <c r="H176" s="30"/>
      <c r="I176" s="30"/>
      <c r="J176" s="30"/>
      <c r="K176" s="30">
        <f>G176</f>
        <v>-0.11053249999531545</v>
      </c>
      <c r="L176" s="30"/>
      <c r="M176" s="30"/>
      <c r="N176" s="30"/>
      <c r="O176" s="30">
        <f t="shared" ca="1" si="23"/>
        <v>-0.11861637955996243</v>
      </c>
      <c r="P176" s="30"/>
      <c r="Q176" s="33">
        <f t="shared" si="21"/>
        <v>38282.946100000001</v>
      </c>
      <c r="S176" s="30"/>
      <c r="T176" s="30"/>
      <c r="U176" s="30"/>
      <c r="V176" s="30"/>
    </row>
    <row r="177" spans="1:22" x14ac:dyDescent="0.2">
      <c r="A177" s="34" t="s">
        <v>208</v>
      </c>
      <c r="B177" s="45" t="s">
        <v>191</v>
      </c>
      <c r="C177" s="46">
        <v>53301.446199999998</v>
      </c>
      <c r="D177" s="46">
        <v>2.9999999999999997E-4</v>
      </c>
      <c r="E177" s="30">
        <f t="shared" si="19"/>
        <v>3603.4732912584846</v>
      </c>
      <c r="F177" s="30">
        <f t="shared" si="20"/>
        <v>3603.5</v>
      </c>
      <c r="G177" s="30">
        <f t="shared" si="26"/>
        <v>-0.11043249999784166</v>
      </c>
      <c r="H177" s="30"/>
      <c r="I177" s="30"/>
      <c r="J177" s="30">
        <f t="shared" ref="J177:J182" si="27">G177</f>
        <v>-0.11043249999784166</v>
      </c>
      <c r="L177" s="30"/>
      <c r="M177" s="30"/>
      <c r="N177" s="30"/>
      <c r="O177" s="30">
        <f t="shared" ca="1" si="23"/>
        <v>-0.11861637955996243</v>
      </c>
      <c r="P177" s="30"/>
      <c r="Q177" s="33">
        <f t="shared" si="21"/>
        <v>38282.946199999998</v>
      </c>
      <c r="S177" s="30"/>
      <c r="T177" s="30"/>
      <c r="U177" s="30"/>
      <c r="V177" s="30"/>
    </row>
    <row r="178" spans="1:22" x14ac:dyDescent="0.2">
      <c r="A178" s="34" t="s">
        <v>208</v>
      </c>
      <c r="B178" s="45" t="s">
        <v>196</v>
      </c>
      <c r="C178" s="46">
        <v>53303.513299999999</v>
      </c>
      <c r="D178" s="46">
        <v>1E-4</v>
      </c>
      <c r="E178" s="30">
        <f t="shared" si="19"/>
        <v>3603.9732313991722</v>
      </c>
      <c r="F178" s="30">
        <f t="shared" si="20"/>
        <v>3604</v>
      </c>
      <c r="G178" s="30">
        <f t="shared" si="26"/>
        <v>-0.11067999999795575</v>
      </c>
      <c r="H178" s="30"/>
      <c r="I178" s="30"/>
      <c r="J178" s="30">
        <f t="shared" si="27"/>
        <v>-0.11067999999795575</v>
      </c>
      <c r="L178" s="30"/>
      <c r="M178" s="30"/>
      <c r="N178" s="30"/>
      <c r="O178" s="30">
        <f t="shared" ca="1" si="23"/>
        <v>-0.11862014747242623</v>
      </c>
      <c r="P178" s="30"/>
      <c r="Q178" s="33">
        <f t="shared" si="21"/>
        <v>38285.013299999999</v>
      </c>
      <c r="S178" s="30"/>
      <c r="T178" s="30"/>
      <c r="U178" s="30"/>
      <c r="V178" s="30"/>
    </row>
    <row r="179" spans="1:22" x14ac:dyDescent="0.2">
      <c r="A179" s="12" t="s">
        <v>215</v>
      </c>
      <c r="B179" s="45" t="s">
        <v>191</v>
      </c>
      <c r="C179" s="46">
        <v>54070.492400000003</v>
      </c>
      <c r="D179" s="46">
        <v>2.9999999999999997E-4</v>
      </c>
      <c r="E179" s="30">
        <f t="shared" si="19"/>
        <v>3789.471581337923</v>
      </c>
      <c r="F179" s="30">
        <f t="shared" si="20"/>
        <v>3789.5</v>
      </c>
      <c r="G179" s="30">
        <f t="shared" si="26"/>
        <v>-0.1175024999974994</v>
      </c>
      <c r="H179" s="30"/>
      <c r="I179" s="30"/>
      <c r="J179" s="30">
        <f t="shared" si="27"/>
        <v>-0.1175024999974994</v>
      </c>
      <c r="L179" s="30"/>
      <c r="M179" s="30"/>
      <c r="N179" s="30"/>
      <c r="O179" s="30">
        <f t="shared" ca="1" si="23"/>
        <v>-0.12001804299649486</v>
      </c>
      <c r="P179" s="30"/>
      <c r="Q179" s="33">
        <f t="shared" si="21"/>
        <v>39051.992400000003</v>
      </c>
      <c r="S179" s="30"/>
      <c r="T179" s="30"/>
      <c r="U179" s="30"/>
      <c r="V179" s="30"/>
    </row>
    <row r="180" spans="1:22" x14ac:dyDescent="0.2">
      <c r="A180" s="12" t="s">
        <v>215</v>
      </c>
      <c r="B180" s="45" t="s">
        <v>196</v>
      </c>
      <c r="C180" s="46">
        <v>54093.234400000001</v>
      </c>
      <c r="D180" s="46">
        <v>2.0000000000000001E-4</v>
      </c>
      <c r="E180" s="30">
        <f t="shared" si="19"/>
        <v>3794.9718661231368</v>
      </c>
      <c r="F180" s="30">
        <f t="shared" si="20"/>
        <v>3795</v>
      </c>
      <c r="G180" s="30">
        <f t="shared" si="26"/>
        <v>-0.11632499999541324</v>
      </c>
      <c r="H180" s="30"/>
      <c r="I180" s="30"/>
      <c r="J180" s="30">
        <f t="shared" si="27"/>
        <v>-0.11632499999541324</v>
      </c>
      <c r="L180" s="30"/>
      <c r="M180" s="30"/>
      <c r="N180" s="30"/>
      <c r="O180" s="30">
        <f t="shared" ca="1" si="23"/>
        <v>-0.12005949003359663</v>
      </c>
      <c r="P180" s="30"/>
      <c r="Q180" s="33">
        <f t="shared" si="21"/>
        <v>39074.734400000001</v>
      </c>
      <c r="S180" s="30"/>
      <c r="T180" s="30"/>
      <c r="U180" s="30"/>
      <c r="V180" s="30"/>
    </row>
    <row r="181" spans="1:22" x14ac:dyDescent="0.2">
      <c r="A181" s="37" t="s">
        <v>219</v>
      </c>
      <c r="B181" s="42" t="s">
        <v>191</v>
      </c>
      <c r="C181" s="37">
        <v>54438.478199999998</v>
      </c>
      <c r="D181" s="37">
        <v>2.9999999999999997E-4</v>
      </c>
      <c r="E181" s="30">
        <f t="shared" ref="E181:E199" si="28">+(C181-C$7)/C$8</f>
        <v>3878.4710843242365</v>
      </c>
      <c r="F181" s="30">
        <f t="shared" ref="F181:F199" si="29">ROUND(2*E181,0)/2</f>
        <v>3878.5</v>
      </c>
      <c r="G181" s="30">
        <f t="shared" si="26"/>
        <v>-0.1195575000019744</v>
      </c>
      <c r="H181" s="30"/>
      <c r="I181" s="30"/>
      <c r="J181" s="30">
        <f t="shared" si="27"/>
        <v>-0.1195575000019744</v>
      </c>
      <c r="L181" s="30"/>
      <c r="M181" s="30"/>
      <c r="N181" s="30"/>
      <c r="O181" s="30">
        <f t="shared" ca="1" si="23"/>
        <v>-0.12068873141505071</v>
      </c>
      <c r="P181" s="30"/>
      <c r="Q181" s="33">
        <f t="shared" ref="Q181:Q199" si="30">+C181-15018.5</f>
        <v>39419.978199999998</v>
      </c>
      <c r="S181" s="30"/>
      <c r="T181" s="30"/>
      <c r="U181" s="30"/>
      <c r="V181" s="30"/>
    </row>
    <row r="182" spans="1:22" x14ac:dyDescent="0.2">
      <c r="A182" s="46" t="s">
        <v>220</v>
      </c>
      <c r="B182" s="45" t="s">
        <v>196</v>
      </c>
      <c r="C182" s="46">
        <v>54469.4879</v>
      </c>
      <c r="D182" s="46">
        <v>2.0000000000000001E-4</v>
      </c>
      <c r="E182" s="30">
        <f t="shared" si="28"/>
        <v>3885.9709603731353</v>
      </c>
      <c r="F182" s="30">
        <f t="shared" si="29"/>
        <v>3886</v>
      </c>
      <c r="G182" s="30">
        <f t="shared" si="26"/>
        <v>-0.12006999999721302</v>
      </c>
      <c r="H182" s="30"/>
      <c r="I182" s="30"/>
      <c r="J182" s="30">
        <f t="shared" si="27"/>
        <v>-0.12006999999721302</v>
      </c>
      <c r="L182" s="30"/>
      <c r="M182" s="30"/>
      <c r="N182" s="30"/>
      <c r="O182" s="30">
        <f t="shared" ca="1" si="23"/>
        <v>-0.12074525010200765</v>
      </c>
      <c r="P182" s="30"/>
      <c r="Q182" s="33">
        <f t="shared" si="30"/>
        <v>39450.9879</v>
      </c>
      <c r="S182" s="30"/>
      <c r="T182" s="30"/>
      <c r="U182" s="30"/>
      <c r="V182" s="30"/>
    </row>
    <row r="183" spans="1:22" x14ac:dyDescent="0.2">
      <c r="A183" s="12" t="s">
        <v>227</v>
      </c>
      <c r="B183" s="42" t="s">
        <v>191</v>
      </c>
      <c r="C183" s="37">
        <v>54475.690399999999</v>
      </c>
      <c r="D183" s="37">
        <v>8.0000000000000004E-4</v>
      </c>
      <c r="E183" s="30">
        <f t="shared" si="28"/>
        <v>3887.4710710221675</v>
      </c>
      <c r="F183" s="30">
        <f t="shared" si="29"/>
        <v>3887.5</v>
      </c>
      <c r="G183" s="30">
        <f t="shared" si="26"/>
        <v>-0.119612499998766</v>
      </c>
      <c r="H183" s="30"/>
      <c r="I183" s="30"/>
      <c r="J183" s="30"/>
      <c r="K183" s="30">
        <f>G183</f>
        <v>-0.119612499998766</v>
      </c>
      <c r="L183" s="30"/>
      <c r="O183" s="30">
        <f t="shared" ca="1" si="23"/>
        <v>-0.12075655383939904</v>
      </c>
      <c r="P183" s="30"/>
      <c r="Q183" s="33">
        <f t="shared" si="30"/>
        <v>39457.190399999999</v>
      </c>
      <c r="S183" s="30"/>
      <c r="T183" s="30"/>
      <c r="U183" s="11"/>
      <c r="V183" s="30"/>
    </row>
    <row r="184" spans="1:22" x14ac:dyDescent="0.2">
      <c r="A184" s="46" t="s">
        <v>220</v>
      </c>
      <c r="B184" s="45" t="s">
        <v>196</v>
      </c>
      <c r="C184" s="46">
        <v>54494.296699999999</v>
      </c>
      <c r="D184" s="46">
        <v>2.9999999999999997E-4</v>
      </c>
      <c r="E184" s="30">
        <f t="shared" si="28"/>
        <v>3891.9711127422943</v>
      </c>
      <c r="F184" s="30">
        <f t="shared" si="29"/>
        <v>3892</v>
      </c>
      <c r="G184" s="30">
        <f t="shared" si="26"/>
        <v>-0.11944000000221422</v>
      </c>
      <c r="H184" s="30"/>
      <c r="I184" s="30"/>
      <c r="J184" s="30">
        <f>G184</f>
        <v>-0.11944000000221422</v>
      </c>
      <c r="L184" s="30"/>
      <c r="M184" s="30"/>
      <c r="N184" s="30"/>
      <c r="O184" s="30">
        <f t="shared" ca="1" si="23"/>
        <v>-0.12079046505157322</v>
      </c>
      <c r="P184" s="30"/>
      <c r="Q184" s="33">
        <f t="shared" si="30"/>
        <v>39475.796699999999</v>
      </c>
      <c r="S184" s="30"/>
      <c r="T184" s="30"/>
      <c r="U184" s="30"/>
      <c r="V184" s="30"/>
    </row>
    <row r="185" spans="1:22" x14ac:dyDescent="0.2">
      <c r="A185" s="12" t="s">
        <v>227</v>
      </c>
      <c r="B185" s="42" t="s">
        <v>191</v>
      </c>
      <c r="C185" s="37">
        <v>54504.633000000002</v>
      </c>
      <c r="D185" s="37">
        <v>8.9999999999999998E-4</v>
      </c>
      <c r="E185" s="30">
        <f t="shared" si="28"/>
        <v>3894.4710069303787</v>
      </c>
      <c r="F185" s="30">
        <f t="shared" si="29"/>
        <v>3894.5</v>
      </c>
      <c r="G185" s="30">
        <f t="shared" si="26"/>
        <v>-0.11987749999389052</v>
      </c>
      <c r="H185" s="30"/>
      <c r="I185" s="30"/>
      <c r="J185" s="30"/>
      <c r="K185" s="30">
        <f>G185</f>
        <v>-0.11987749999389052</v>
      </c>
      <c r="L185" s="30"/>
      <c r="O185" s="30">
        <f t="shared" ca="1" si="23"/>
        <v>-0.12080930461389221</v>
      </c>
      <c r="P185" s="30"/>
      <c r="Q185" s="33">
        <f t="shared" si="30"/>
        <v>39486.133000000002</v>
      </c>
      <c r="S185" s="30"/>
      <c r="T185" s="30"/>
      <c r="U185" s="30"/>
      <c r="V185" s="30"/>
    </row>
    <row r="186" spans="1:22" x14ac:dyDescent="0.2">
      <c r="A186" s="46" t="s">
        <v>220</v>
      </c>
      <c r="B186" s="45" t="s">
        <v>191</v>
      </c>
      <c r="C186" s="46">
        <v>54715.498599999999</v>
      </c>
      <c r="D186" s="46">
        <v>2.0000000000000001E-4</v>
      </c>
      <c r="E186" s="30">
        <f t="shared" si="28"/>
        <v>3945.4700769947967</v>
      </c>
      <c r="F186" s="30">
        <f t="shared" si="29"/>
        <v>3945.5</v>
      </c>
      <c r="G186" s="30">
        <f t="shared" si="26"/>
        <v>-0.12372250000044005</v>
      </c>
      <c r="H186" s="30"/>
      <c r="I186" s="30"/>
      <c r="J186" s="30">
        <f t="shared" ref="J186:J192" si="31">G186</f>
        <v>-0.12372250000044005</v>
      </c>
      <c r="L186" s="30"/>
      <c r="M186" s="30"/>
      <c r="N186" s="30"/>
      <c r="O186" s="30">
        <f t="shared" ca="1" si="23"/>
        <v>-0.12119363168519948</v>
      </c>
      <c r="P186" s="30"/>
      <c r="Q186" s="33">
        <f t="shared" si="30"/>
        <v>39696.998599999999</v>
      </c>
      <c r="S186" s="30"/>
      <c r="T186" s="30"/>
      <c r="U186" s="30"/>
      <c r="V186" s="30"/>
    </row>
    <row r="187" spans="1:22" x14ac:dyDescent="0.2">
      <c r="A187" s="46" t="s">
        <v>220</v>
      </c>
      <c r="B187" s="45" t="s">
        <v>191</v>
      </c>
      <c r="C187" s="46">
        <v>54715.500399999997</v>
      </c>
      <c r="D187" s="46">
        <v>1E-4</v>
      </c>
      <c r="E187" s="30">
        <f t="shared" si="28"/>
        <v>3945.4705123352505</v>
      </c>
      <c r="F187" s="30">
        <f t="shared" si="29"/>
        <v>3945.5</v>
      </c>
      <c r="G187" s="30">
        <f t="shared" si="26"/>
        <v>-0.12192250000225613</v>
      </c>
      <c r="H187" s="30"/>
      <c r="I187" s="30"/>
      <c r="J187" s="30">
        <f t="shared" si="31"/>
        <v>-0.12192250000225613</v>
      </c>
      <c r="L187" s="30"/>
      <c r="M187" s="30"/>
      <c r="N187" s="30"/>
      <c r="O187" s="30">
        <f t="shared" ca="1" si="23"/>
        <v>-0.12119363168519948</v>
      </c>
      <c r="P187" s="30"/>
      <c r="Q187" s="33">
        <f t="shared" si="30"/>
        <v>39697.000399999997</v>
      </c>
      <c r="S187" s="30"/>
      <c r="T187" s="30"/>
      <c r="U187" s="30"/>
      <c r="V187" s="30"/>
    </row>
    <row r="188" spans="1:22" x14ac:dyDescent="0.2">
      <c r="A188" s="46" t="s">
        <v>220</v>
      </c>
      <c r="B188" s="45" t="s">
        <v>191</v>
      </c>
      <c r="C188" s="46">
        <v>54748.578000000001</v>
      </c>
      <c r="D188" s="46">
        <v>1E-4</v>
      </c>
      <c r="E188" s="30">
        <f t="shared" si="28"/>
        <v>3953.4705220094838</v>
      </c>
      <c r="F188" s="30">
        <f t="shared" si="29"/>
        <v>3953.5</v>
      </c>
      <c r="G188" s="30">
        <f t="shared" si="26"/>
        <v>-0.12188249999599066</v>
      </c>
      <c r="H188" s="30"/>
      <c r="I188" s="30"/>
      <c r="J188" s="30">
        <f t="shared" si="31"/>
        <v>-0.12188249999599066</v>
      </c>
      <c r="L188" s="30"/>
      <c r="M188" s="30"/>
      <c r="N188" s="30"/>
      <c r="O188" s="30">
        <f t="shared" ca="1" si="23"/>
        <v>-0.12125391828462023</v>
      </c>
      <c r="P188" s="30"/>
      <c r="Q188" s="33">
        <f t="shared" si="30"/>
        <v>39730.078000000001</v>
      </c>
      <c r="S188" s="30"/>
      <c r="T188" s="30"/>
      <c r="U188" s="30"/>
      <c r="V188" s="30"/>
    </row>
    <row r="189" spans="1:22" x14ac:dyDescent="0.2">
      <c r="A189" s="46" t="s">
        <v>220</v>
      </c>
      <c r="B189" s="45" t="s">
        <v>191</v>
      </c>
      <c r="C189" s="46">
        <v>54773.386400000003</v>
      </c>
      <c r="D189" s="46">
        <v>2.0000000000000001E-4</v>
      </c>
      <c r="E189" s="30">
        <f t="shared" si="28"/>
        <v>3959.4705776363203</v>
      </c>
      <c r="F189" s="30">
        <f t="shared" si="29"/>
        <v>3959.5</v>
      </c>
      <c r="G189" s="30">
        <f t="shared" si="26"/>
        <v>-0.12165249999816297</v>
      </c>
      <c r="H189" s="30"/>
      <c r="I189" s="30"/>
      <c r="J189" s="30">
        <f t="shared" si="31"/>
        <v>-0.12165249999816297</v>
      </c>
      <c r="L189" s="30"/>
      <c r="M189" s="30"/>
      <c r="N189" s="30"/>
      <c r="O189" s="30">
        <f t="shared" ca="1" si="23"/>
        <v>-0.12129913323418579</v>
      </c>
      <c r="P189" s="30"/>
      <c r="Q189" s="33">
        <f t="shared" si="30"/>
        <v>39754.886400000003</v>
      </c>
      <c r="S189" s="30"/>
      <c r="T189" s="30"/>
      <c r="U189" s="30"/>
      <c r="V189" s="30"/>
    </row>
    <row r="190" spans="1:22" x14ac:dyDescent="0.2">
      <c r="A190" s="46" t="s">
        <v>220</v>
      </c>
      <c r="B190" s="45" t="s">
        <v>196</v>
      </c>
      <c r="C190" s="46">
        <v>54775.453600000001</v>
      </c>
      <c r="D190" s="46">
        <v>1E-4</v>
      </c>
      <c r="E190" s="30">
        <f t="shared" si="28"/>
        <v>3959.970541962588</v>
      </c>
      <c r="F190" s="30">
        <f t="shared" si="29"/>
        <v>3960</v>
      </c>
      <c r="G190" s="30">
        <f t="shared" si="26"/>
        <v>-0.12180000000080327</v>
      </c>
      <c r="H190" s="30"/>
      <c r="I190" s="30"/>
      <c r="J190" s="30">
        <f t="shared" si="31"/>
        <v>-0.12180000000080327</v>
      </c>
      <c r="L190" s="30"/>
      <c r="M190" s="30"/>
      <c r="N190" s="30"/>
      <c r="O190" s="30">
        <f t="shared" ca="1" si="23"/>
        <v>-0.12130290114664959</v>
      </c>
      <c r="P190" s="30"/>
      <c r="Q190" s="33">
        <f t="shared" si="30"/>
        <v>39756.953600000001</v>
      </c>
      <c r="S190" s="30"/>
      <c r="T190" s="30"/>
      <c r="U190" s="30"/>
      <c r="V190" s="30"/>
    </row>
    <row r="191" spans="1:22" x14ac:dyDescent="0.2">
      <c r="A191" s="37" t="s">
        <v>219</v>
      </c>
      <c r="B191" s="42" t="s">
        <v>191</v>
      </c>
      <c r="C191" s="37">
        <v>54777.5236</v>
      </c>
      <c r="D191" s="37">
        <v>5.0000000000000001E-4</v>
      </c>
      <c r="E191" s="30">
        <f t="shared" si="28"/>
        <v>3960.4711834851182</v>
      </c>
      <c r="F191" s="30">
        <f t="shared" si="29"/>
        <v>3960.5</v>
      </c>
      <c r="G191" s="30">
        <f t="shared" si="26"/>
        <v>-0.11914749999414198</v>
      </c>
      <c r="H191" s="30"/>
      <c r="I191" s="30"/>
      <c r="J191" s="30">
        <f t="shared" si="31"/>
        <v>-0.11914749999414198</v>
      </c>
      <c r="L191" s="30"/>
      <c r="M191" s="30"/>
      <c r="N191" s="30"/>
      <c r="O191" s="30">
        <f t="shared" ca="1" si="23"/>
        <v>-0.12130666905911339</v>
      </c>
      <c r="P191" s="30"/>
      <c r="Q191" s="33">
        <f t="shared" si="30"/>
        <v>39759.0236</v>
      </c>
      <c r="S191" s="30"/>
      <c r="T191" s="30"/>
      <c r="U191" s="30"/>
      <c r="V191" s="30"/>
    </row>
    <row r="192" spans="1:22" x14ac:dyDescent="0.2">
      <c r="A192" s="46" t="s">
        <v>220</v>
      </c>
      <c r="B192" s="45" t="s">
        <v>191</v>
      </c>
      <c r="C192" s="46">
        <v>54831.272799999999</v>
      </c>
      <c r="D192" s="46">
        <v>1E-4</v>
      </c>
      <c r="E192" s="30">
        <f t="shared" si="28"/>
        <v>3973.4707396797103</v>
      </c>
      <c r="F192" s="30">
        <f t="shared" si="29"/>
        <v>3973.5</v>
      </c>
      <c r="G192" s="30">
        <f t="shared" si="26"/>
        <v>-0.12098250000417465</v>
      </c>
      <c r="H192" s="30"/>
      <c r="I192" s="30"/>
      <c r="J192" s="30">
        <f t="shared" si="31"/>
        <v>-0.12098250000417465</v>
      </c>
      <c r="L192" s="30"/>
      <c r="M192" s="30"/>
      <c r="N192" s="30"/>
      <c r="O192" s="30">
        <f t="shared" ca="1" si="23"/>
        <v>-0.12140463478317211</v>
      </c>
      <c r="P192" s="30"/>
      <c r="Q192" s="33">
        <f t="shared" si="30"/>
        <v>39812.772799999999</v>
      </c>
      <c r="S192" s="30"/>
      <c r="T192" s="30"/>
      <c r="U192" s="30"/>
      <c r="V192" s="30"/>
    </row>
    <row r="193" spans="1:22" x14ac:dyDescent="0.2">
      <c r="A193" s="12" t="s">
        <v>228</v>
      </c>
      <c r="B193" s="42"/>
      <c r="C193" s="37">
        <v>55209.595099999999</v>
      </c>
      <c r="D193" s="37">
        <v>5.0000000000000001E-4</v>
      </c>
      <c r="E193" s="30">
        <f t="shared" si="28"/>
        <v>4064.9701852252706</v>
      </c>
      <c r="F193" s="30">
        <f t="shared" si="29"/>
        <v>4065</v>
      </c>
      <c r="G193" s="30">
        <f t="shared" si="26"/>
        <v>-0.12327499999810243</v>
      </c>
      <c r="H193" s="30"/>
      <c r="I193" s="30"/>
      <c r="J193" s="30"/>
      <c r="K193" s="30">
        <f t="shared" ref="K193:K199" si="32">G193</f>
        <v>-0.12327499999810243</v>
      </c>
      <c r="L193" s="30"/>
      <c r="O193" s="30">
        <f t="shared" ca="1" si="23"/>
        <v>-0.12209416276404693</v>
      </c>
      <c r="P193" s="30"/>
      <c r="Q193" s="33">
        <f t="shared" si="30"/>
        <v>40191.095099999999</v>
      </c>
      <c r="S193" s="30"/>
      <c r="T193" s="30"/>
      <c r="U193" s="30"/>
      <c r="V193" s="30"/>
    </row>
    <row r="194" spans="1:22" x14ac:dyDescent="0.2">
      <c r="A194" s="12" t="s">
        <v>228</v>
      </c>
      <c r="B194" s="42"/>
      <c r="C194" s="37">
        <v>55240.6057</v>
      </c>
      <c r="D194" s="37">
        <v>2.0000000000000001E-4</v>
      </c>
      <c r="E194" s="30">
        <f t="shared" si="28"/>
        <v>4072.4702789443963</v>
      </c>
      <c r="F194" s="30">
        <f t="shared" si="29"/>
        <v>4072.5</v>
      </c>
      <c r="G194" s="30">
        <f t="shared" si="26"/>
        <v>-0.12288749999424908</v>
      </c>
      <c r="H194" s="30"/>
      <c r="I194" s="30"/>
      <c r="J194" s="30"/>
      <c r="K194" s="30">
        <f t="shared" si="32"/>
        <v>-0.12288749999424908</v>
      </c>
      <c r="L194" s="30"/>
      <c r="O194" s="30">
        <f t="shared" ca="1" si="23"/>
        <v>-0.12215068145100388</v>
      </c>
      <c r="P194" s="30"/>
      <c r="Q194" s="33">
        <f t="shared" si="30"/>
        <v>40222.1057</v>
      </c>
      <c r="S194" s="30"/>
      <c r="T194" s="30"/>
      <c r="U194" s="30"/>
      <c r="V194" s="30"/>
    </row>
    <row r="195" spans="1:22" x14ac:dyDescent="0.2">
      <c r="A195" s="47" t="s">
        <v>221</v>
      </c>
      <c r="B195" s="45" t="s">
        <v>196</v>
      </c>
      <c r="C195" s="46">
        <v>55263.346400000002</v>
      </c>
      <c r="D195" s="46">
        <v>2.0000000000000001E-4</v>
      </c>
      <c r="E195" s="30">
        <f t="shared" si="28"/>
        <v>4077.9702493170607</v>
      </c>
      <c r="F195" s="30">
        <f t="shared" si="29"/>
        <v>4078</v>
      </c>
      <c r="G195" s="30">
        <f t="shared" si="26"/>
        <v>-0.12300999999570195</v>
      </c>
      <c r="H195" s="30"/>
      <c r="I195" s="30"/>
      <c r="J195" s="30"/>
      <c r="K195" s="30">
        <f t="shared" si="32"/>
        <v>-0.12300999999570195</v>
      </c>
      <c r="L195" s="30"/>
      <c r="M195" s="30"/>
      <c r="N195" s="30"/>
      <c r="O195" s="30">
        <f t="shared" ca="1" si="23"/>
        <v>-0.12219212848810565</v>
      </c>
      <c r="P195" s="30"/>
      <c r="Q195" s="33">
        <f t="shared" si="30"/>
        <v>40244.846400000002</v>
      </c>
      <c r="S195" s="30"/>
      <c r="T195" s="30"/>
      <c r="U195" s="30"/>
      <c r="V195" s="30"/>
    </row>
    <row r="196" spans="1:22" x14ac:dyDescent="0.2">
      <c r="A196" s="48" t="s">
        <v>229</v>
      </c>
      <c r="B196" s="31" t="s">
        <v>196</v>
      </c>
      <c r="C196" s="32">
        <v>55271.6155</v>
      </c>
      <c r="D196" s="32">
        <v>2.9999999999999997E-4</v>
      </c>
      <c r="E196" s="30">
        <f t="shared" si="28"/>
        <v>4079.9701791788757</v>
      </c>
      <c r="F196" s="30">
        <f t="shared" si="29"/>
        <v>4080</v>
      </c>
      <c r="G196" s="30">
        <f t="shared" si="26"/>
        <v>-0.12329999999928987</v>
      </c>
      <c r="H196" s="30"/>
      <c r="I196" s="30"/>
      <c r="J196" s="30"/>
      <c r="K196" s="30">
        <f t="shared" si="32"/>
        <v>-0.12329999999928987</v>
      </c>
      <c r="L196" s="30"/>
      <c r="O196" s="30">
        <f t="shared" ca="1" si="23"/>
        <v>-0.12220720013796084</v>
      </c>
      <c r="P196" s="30"/>
      <c r="Q196" s="33">
        <f t="shared" si="30"/>
        <v>40253.1155</v>
      </c>
      <c r="S196" s="30"/>
      <c r="T196" s="30"/>
      <c r="U196" s="30"/>
      <c r="V196" s="30"/>
    </row>
    <row r="197" spans="1:22" x14ac:dyDescent="0.2">
      <c r="A197" s="49" t="s">
        <v>221</v>
      </c>
      <c r="B197" s="50" t="s">
        <v>191</v>
      </c>
      <c r="C197" s="51">
        <v>55484.552000000003</v>
      </c>
      <c r="D197" s="51">
        <v>1E-4</v>
      </c>
      <c r="E197" s="30">
        <f t="shared" si="28"/>
        <v>4131.4701084360522</v>
      </c>
      <c r="F197" s="30">
        <f t="shared" si="29"/>
        <v>4131.5</v>
      </c>
      <c r="G197" s="30">
        <f t="shared" si="26"/>
        <v>-0.12359250000008615</v>
      </c>
      <c r="H197" s="30"/>
      <c r="I197" s="30"/>
      <c r="J197" s="30"/>
      <c r="K197" s="30">
        <f t="shared" si="32"/>
        <v>-0.12359250000008615</v>
      </c>
      <c r="L197" s="30"/>
      <c r="M197" s="30"/>
      <c r="N197" s="30"/>
      <c r="O197" s="30">
        <f t="shared" ca="1" si="23"/>
        <v>-0.12259529512173191</v>
      </c>
      <c r="P197" s="30"/>
      <c r="Q197" s="33">
        <f t="shared" si="30"/>
        <v>40466.052000000003</v>
      </c>
      <c r="S197" s="30"/>
      <c r="T197" s="30"/>
      <c r="U197" s="30"/>
      <c r="V197" s="30"/>
    </row>
    <row r="198" spans="1:22" x14ac:dyDescent="0.2">
      <c r="A198" s="32" t="s">
        <v>230</v>
      </c>
      <c r="B198" s="31" t="s">
        <v>191</v>
      </c>
      <c r="C198" s="32">
        <v>55639.602200000001</v>
      </c>
      <c r="D198" s="32">
        <v>5.0000000000000001E-4</v>
      </c>
      <c r="E198" s="30">
        <f t="shared" si="28"/>
        <v>4168.9698998354179</v>
      </c>
      <c r="F198" s="30">
        <f t="shared" si="29"/>
        <v>4169</v>
      </c>
      <c r="G198" s="30">
        <f t="shared" si="26"/>
        <v>-0.12445499999739695</v>
      </c>
      <c r="H198" s="30"/>
      <c r="I198" s="30"/>
      <c r="J198" s="30"/>
      <c r="K198" s="30">
        <f t="shared" si="32"/>
        <v>-0.12445499999739695</v>
      </c>
      <c r="L198" s="30"/>
      <c r="O198" s="30">
        <f t="shared" ca="1" si="23"/>
        <v>-0.12287788855651667</v>
      </c>
      <c r="P198" s="30"/>
      <c r="Q198" s="33">
        <f t="shared" si="30"/>
        <v>40621.102200000001</v>
      </c>
      <c r="S198" s="30"/>
      <c r="T198" s="30"/>
      <c r="U198" s="30"/>
      <c r="V198" s="30"/>
    </row>
    <row r="199" spans="1:22" x14ac:dyDescent="0.2">
      <c r="A199" s="32" t="s">
        <v>232</v>
      </c>
      <c r="B199" s="31" t="s">
        <v>191</v>
      </c>
      <c r="C199" s="32">
        <v>56336.299099999997</v>
      </c>
      <c r="D199" s="32">
        <v>2.9999999999999997E-4</v>
      </c>
      <c r="E199" s="30">
        <f t="shared" si="28"/>
        <v>4337.4700915061449</v>
      </c>
      <c r="F199" s="30">
        <f t="shared" si="29"/>
        <v>4337.5</v>
      </c>
      <c r="G199" s="30">
        <f t="shared" si="26"/>
        <v>-0.12366250000195578</v>
      </c>
      <c r="H199" s="30"/>
      <c r="I199" s="30"/>
      <c r="J199" s="30"/>
      <c r="K199" s="30">
        <f t="shared" si="32"/>
        <v>-0.12366250000195578</v>
      </c>
      <c r="L199" s="30"/>
      <c r="M199" s="30"/>
      <c r="N199" s="30"/>
      <c r="O199" s="30">
        <f t="shared" ca="1" si="23"/>
        <v>-0.1241476750568162</v>
      </c>
      <c r="P199" s="30"/>
      <c r="Q199" s="33">
        <f t="shared" si="30"/>
        <v>41317.799099999997</v>
      </c>
      <c r="S199" s="30"/>
      <c r="T199" s="30"/>
      <c r="U199" s="30"/>
      <c r="V199" s="30"/>
    </row>
    <row r="200" spans="1:22" x14ac:dyDescent="0.2">
      <c r="A200" s="49" t="s">
        <v>231</v>
      </c>
      <c r="B200" s="50" t="s">
        <v>196</v>
      </c>
      <c r="C200" s="32">
        <v>56650.535100000001</v>
      </c>
      <c r="D200" s="51">
        <v>1.6999999999999999E-3</v>
      </c>
      <c r="E200" s="30">
        <f t="shared" ref="E200:E218" si="33">+(C200-C$7)/C$8</f>
        <v>4413.4698931843832</v>
      </c>
      <c r="F200" s="30">
        <f t="shared" ref="F200:F219" si="34">ROUND(2*E200,0)/2</f>
        <v>4413.5</v>
      </c>
      <c r="G200" s="30">
        <f>+C200-(C$7+F200*C$8)</f>
        <v>-0.12448249999579275</v>
      </c>
      <c r="H200" s="30"/>
      <c r="I200" s="30"/>
      <c r="J200" s="30">
        <f>G200</f>
        <v>-0.12448249999579275</v>
      </c>
      <c r="L200" s="30"/>
      <c r="M200" s="30"/>
      <c r="N200" s="30"/>
      <c r="O200" s="30">
        <f t="shared" ref="O200:O218" ca="1" si="35">+C$11+C$12*F200</f>
        <v>-0.12472039775131333</v>
      </c>
      <c r="P200" s="30"/>
      <c r="Q200" s="33">
        <f t="shared" ref="Q200:Q218" si="36">+C200-15018.5</f>
        <v>41632.035100000001</v>
      </c>
      <c r="S200" s="30"/>
      <c r="T200" s="30"/>
      <c r="U200" s="30"/>
      <c r="V200" s="30"/>
    </row>
    <row r="201" spans="1:22" x14ac:dyDescent="0.2">
      <c r="A201" s="54" t="s">
        <v>73</v>
      </c>
      <c r="B201" s="55" t="s">
        <v>196</v>
      </c>
      <c r="C201" s="56">
        <v>56739.4663</v>
      </c>
      <c r="D201" s="57">
        <v>7.0000000000000001E-3</v>
      </c>
      <c r="E201" s="30">
        <f t="shared" si="33"/>
        <v>4434.978420415533</v>
      </c>
      <c r="F201" s="30">
        <f t="shared" si="34"/>
        <v>4435</v>
      </c>
      <c r="H201" s="30"/>
      <c r="K201" s="30"/>
      <c r="L201" s="30"/>
      <c r="M201" s="30"/>
      <c r="N201" s="30"/>
      <c r="O201" s="30">
        <f t="shared" ca="1" si="35"/>
        <v>-0.12488241798725661</v>
      </c>
      <c r="P201" s="30"/>
      <c r="Q201" s="33">
        <f t="shared" si="36"/>
        <v>41720.9663</v>
      </c>
      <c r="S201" s="30"/>
      <c r="T201" s="30"/>
      <c r="U201" s="30">
        <f>+C201-(C$7+F201*C$8)</f>
        <v>-8.9225000003352761E-2</v>
      </c>
      <c r="V201" s="30"/>
    </row>
    <row r="202" spans="1:22" x14ac:dyDescent="0.2">
      <c r="A202" s="58" t="s">
        <v>238</v>
      </c>
      <c r="B202" s="59" t="s">
        <v>191</v>
      </c>
      <c r="C202" s="60">
        <v>57035.064999999944</v>
      </c>
      <c r="D202" s="60"/>
      <c r="E202" s="30">
        <f t="shared" si="33"/>
        <v>4506.4706828435819</v>
      </c>
      <c r="F202" s="30">
        <f t="shared" si="34"/>
        <v>4506.5</v>
      </c>
      <c r="G202" s="30">
        <f t="shared" ref="G202:G218" si="37">+C202-(C$7+F202*C$8)</f>
        <v>-0.12121750005462673</v>
      </c>
      <c r="H202" s="30"/>
      <c r="I202" s="30">
        <f>G202</f>
        <v>-0.12121750005462673</v>
      </c>
      <c r="L202" s="30"/>
      <c r="M202" s="30"/>
      <c r="N202" s="30"/>
      <c r="O202" s="30">
        <f t="shared" ca="1" si="35"/>
        <v>-0.12542122946957956</v>
      </c>
      <c r="P202" s="30"/>
      <c r="Q202" s="33">
        <f t="shared" si="36"/>
        <v>42016.564999999944</v>
      </c>
      <c r="S202" s="30"/>
      <c r="T202" s="30"/>
      <c r="U202" s="30"/>
      <c r="V202" s="30"/>
    </row>
    <row r="203" spans="1:22" x14ac:dyDescent="0.2">
      <c r="A203" s="58" t="s">
        <v>238</v>
      </c>
      <c r="B203" s="59" t="s">
        <v>191</v>
      </c>
      <c r="C203" s="60">
        <v>57035.064999999944</v>
      </c>
      <c r="D203" s="60" t="s">
        <v>218</v>
      </c>
      <c r="E203" s="30">
        <f t="shared" si="33"/>
        <v>4506.4706828435819</v>
      </c>
      <c r="F203" s="30">
        <f t="shared" si="34"/>
        <v>4506.5</v>
      </c>
      <c r="G203" s="30">
        <f t="shared" si="37"/>
        <v>-0.12121750005462673</v>
      </c>
      <c r="H203" s="30"/>
      <c r="I203" s="30">
        <f>G203</f>
        <v>-0.12121750005462673</v>
      </c>
      <c r="L203" s="30"/>
      <c r="M203" s="30"/>
      <c r="N203" s="30"/>
      <c r="O203" s="30">
        <f t="shared" ca="1" si="35"/>
        <v>-0.12542122946957956</v>
      </c>
      <c r="P203" s="30"/>
      <c r="Q203" s="33">
        <f t="shared" si="36"/>
        <v>42016.564999999944</v>
      </c>
      <c r="S203" s="30"/>
      <c r="T203" s="30"/>
      <c r="U203" s="30"/>
      <c r="V203" s="30"/>
    </row>
    <row r="204" spans="1:22" x14ac:dyDescent="0.2">
      <c r="A204" s="60" t="s">
        <v>74</v>
      </c>
      <c r="B204" s="59" t="s">
        <v>191</v>
      </c>
      <c r="C204" s="60">
        <v>57035.065000000002</v>
      </c>
      <c r="D204" s="60" t="s">
        <v>218</v>
      </c>
      <c r="E204" s="30">
        <f t="shared" si="33"/>
        <v>4506.4706828435965</v>
      </c>
      <c r="F204" s="30">
        <f t="shared" si="34"/>
        <v>4506.5</v>
      </c>
      <c r="G204" s="30">
        <f t="shared" si="37"/>
        <v>-0.12121749999641906</v>
      </c>
      <c r="H204" s="30"/>
      <c r="I204" s="30">
        <f>G204</f>
        <v>-0.12121749999641906</v>
      </c>
      <c r="L204" s="30"/>
      <c r="M204" s="30"/>
      <c r="N204" s="30"/>
      <c r="O204" s="30">
        <f t="shared" ca="1" si="35"/>
        <v>-0.12542122946957956</v>
      </c>
      <c r="P204" s="30"/>
      <c r="Q204" s="33">
        <f t="shared" si="36"/>
        <v>42016.565000000002</v>
      </c>
      <c r="S204" s="30"/>
      <c r="T204" s="30"/>
      <c r="U204" s="30"/>
      <c r="V204" s="30"/>
    </row>
    <row r="205" spans="1:22" x14ac:dyDescent="0.2">
      <c r="A205" s="54" t="s">
        <v>73</v>
      </c>
      <c r="B205" s="55" t="s">
        <v>196</v>
      </c>
      <c r="C205" s="56">
        <v>57322.420400000003</v>
      </c>
      <c r="D205" s="57">
        <v>1.7000000000000001E-2</v>
      </c>
      <c r="E205" s="30">
        <f t="shared" si="33"/>
        <v>4575.9692552896895</v>
      </c>
      <c r="F205" s="30">
        <f t="shared" si="34"/>
        <v>4576</v>
      </c>
      <c r="G205" s="30">
        <f t="shared" si="37"/>
        <v>-0.127119999997376</v>
      </c>
      <c r="H205" s="30"/>
      <c r="K205" s="30">
        <f>G205</f>
        <v>-0.127119999997376</v>
      </c>
      <c r="L205" s="30"/>
      <c r="M205" s="30"/>
      <c r="N205" s="30"/>
      <c r="O205" s="30">
        <f t="shared" ca="1" si="35"/>
        <v>-0.12594496930204729</v>
      </c>
      <c r="P205" s="30"/>
      <c r="Q205" s="33">
        <f t="shared" si="36"/>
        <v>42303.920400000003</v>
      </c>
      <c r="S205" s="30"/>
      <c r="T205" s="30"/>
      <c r="U205" s="30"/>
      <c r="V205" s="30"/>
    </row>
    <row r="206" spans="1:22" x14ac:dyDescent="0.2">
      <c r="A206" s="58" t="s">
        <v>238</v>
      </c>
      <c r="B206" s="59" t="s">
        <v>196</v>
      </c>
      <c r="C206" s="60">
        <v>57347.23499999987</v>
      </c>
      <c r="D206" s="60"/>
      <c r="E206" s="30">
        <f t="shared" si="33"/>
        <v>4581.9708104225028</v>
      </c>
      <c r="F206" s="30">
        <f t="shared" si="34"/>
        <v>4582</v>
      </c>
      <c r="G206" s="30">
        <f t="shared" si="37"/>
        <v>-0.12069000012706965</v>
      </c>
      <c r="H206" s="30"/>
      <c r="I206" s="30">
        <f t="shared" ref="I206:I214" si="38">G206</f>
        <v>-0.12069000012706965</v>
      </c>
      <c r="L206" s="30"/>
      <c r="M206" s="30"/>
      <c r="N206" s="30"/>
      <c r="O206" s="30">
        <f t="shared" ca="1" si="35"/>
        <v>-0.12599018425161287</v>
      </c>
      <c r="P206" s="30"/>
      <c r="Q206" s="33">
        <f t="shared" si="36"/>
        <v>42328.73499999987</v>
      </c>
      <c r="S206" s="30"/>
      <c r="T206" s="30"/>
      <c r="U206" s="30"/>
      <c r="V206" s="30"/>
    </row>
    <row r="207" spans="1:22" x14ac:dyDescent="0.2">
      <c r="A207" s="58" t="s">
        <v>238</v>
      </c>
      <c r="B207" s="59" t="s">
        <v>196</v>
      </c>
      <c r="C207" s="60">
        <v>57347.23499999987</v>
      </c>
      <c r="D207" s="60" t="s">
        <v>218</v>
      </c>
      <c r="E207" s="30">
        <f t="shared" si="33"/>
        <v>4581.9708104225028</v>
      </c>
      <c r="F207" s="30">
        <f t="shared" si="34"/>
        <v>4582</v>
      </c>
      <c r="G207" s="30">
        <f t="shared" si="37"/>
        <v>-0.12069000012706965</v>
      </c>
      <c r="H207" s="30"/>
      <c r="I207" s="30">
        <f t="shared" si="38"/>
        <v>-0.12069000012706965</v>
      </c>
      <c r="L207" s="30"/>
      <c r="M207" s="30"/>
      <c r="N207" s="30"/>
      <c r="O207" s="30">
        <f t="shared" ca="1" si="35"/>
        <v>-0.12599018425161287</v>
      </c>
      <c r="P207" s="30"/>
      <c r="Q207" s="33">
        <f t="shared" si="36"/>
        <v>42328.73499999987</v>
      </c>
      <c r="S207" s="30"/>
      <c r="T207" s="30"/>
      <c r="U207" s="30"/>
      <c r="V207" s="30"/>
    </row>
    <row r="208" spans="1:22" x14ac:dyDescent="0.2">
      <c r="A208" s="60" t="s">
        <v>74</v>
      </c>
      <c r="B208" s="59" t="s">
        <v>196</v>
      </c>
      <c r="C208" s="60">
        <v>57347.235000000001</v>
      </c>
      <c r="D208" s="60" t="s">
        <v>218</v>
      </c>
      <c r="E208" s="30">
        <f t="shared" si="33"/>
        <v>4581.9708104225347</v>
      </c>
      <c r="F208" s="30">
        <f t="shared" si="34"/>
        <v>4582</v>
      </c>
      <c r="G208" s="30">
        <f t="shared" si="37"/>
        <v>-0.12068999999610242</v>
      </c>
      <c r="H208" s="30"/>
      <c r="I208" s="30">
        <f t="shared" si="38"/>
        <v>-0.12068999999610242</v>
      </c>
      <c r="L208" s="30"/>
      <c r="M208" s="30"/>
      <c r="N208" s="30"/>
      <c r="O208" s="30">
        <f t="shared" ca="1" si="35"/>
        <v>-0.12599018425161287</v>
      </c>
      <c r="P208" s="30"/>
      <c r="Q208" s="33">
        <f t="shared" si="36"/>
        <v>42328.735000000001</v>
      </c>
      <c r="S208" s="30"/>
      <c r="T208" s="30"/>
      <c r="U208" s="30"/>
      <c r="V208" s="30"/>
    </row>
    <row r="209" spans="1:22" x14ac:dyDescent="0.2">
      <c r="A209" s="60" t="s">
        <v>74</v>
      </c>
      <c r="B209" s="59" t="s">
        <v>191</v>
      </c>
      <c r="C209" s="60">
        <v>57374.097000000002</v>
      </c>
      <c r="D209" s="60" t="s">
        <v>218</v>
      </c>
      <c r="E209" s="30">
        <f t="shared" si="33"/>
        <v>4588.4675411366507</v>
      </c>
      <c r="F209" s="30">
        <f t="shared" si="34"/>
        <v>4588.5</v>
      </c>
      <c r="G209" s="30">
        <f t="shared" si="37"/>
        <v>-0.13420749999204418</v>
      </c>
      <c r="H209" s="30"/>
      <c r="I209" s="30">
        <f t="shared" si="38"/>
        <v>-0.13420749999204418</v>
      </c>
      <c r="L209" s="30"/>
      <c r="M209" s="30"/>
      <c r="N209" s="30"/>
      <c r="O209" s="30">
        <f t="shared" ca="1" si="35"/>
        <v>-0.12603916711364224</v>
      </c>
      <c r="P209" s="30"/>
      <c r="Q209" s="33">
        <f t="shared" si="36"/>
        <v>42355.597000000002</v>
      </c>
      <c r="S209" s="30"/>
      <c r="T209" s="30"/>
      <c r="U209" s="30"/>
      <c r="V209" s="30"/>
    </row>
    <row r="210" spans="1:22" x14ac:dyDescent="0.2">
      <c r="A210" s="58" t="s">
        <v>238</v>
      </c>
      <c r="B210" s="59" t="s">
        <v>191</v>
      </c>
      <c r="C210" s="60">
        <v>57374.097000000067</v>
      </c>
      <c r="D210" s="60"/>
      <c r="E210" s="30">
        <f t="shared" si="33"/>
        <v>4588.4675411366661</v>
      </c>
      <c r="F210" s="30">
        <f t="shared" si="34"/>
        <v>4588.5</v>
      </c>
      <c r="G210" s="30">
        <f t="shared" si="37"/>
        <v>-0.13420749992656056</v>
      </c>
      <c r="H210" s="30"/>
      <c r="I210" s="30">
        <f t="shared" si="38"/>
        <v>-0.13420749992656056</v>
      </c>
      <c r="L210" s="30"/>
      <c r="M210" s="30"/>
      <c r="N210" s="30"/>
      <c r="O210" s="30">
        <f t="shared" ca="1" si="35"/>
        <v>-0.12603916711364224</v>
      </c>
      <c r="P210" s="30"/>
      <c r="Q210" s="33">
        <f t="shared" si="36"/>
        <v>42355.597000000067</v>
      </c>
      <c r="S210" s="30"/>
      <c r="T210" s="30"/>
      <c r="U210" s="30"/>
      <c r="V210" s="30"/>
    </row>
    <row r="211" spans="1:22" x14ac:dyDescent="0.2">
      <c r="A211" s="58" t="s">
        <v>238</v>
      </c>
      <c r="B211" s="59" t="s">
        <v>191</v>
      </c>
      <c r="C211" s="60">
        <v>57374.097000000067</v>
      </c>
      <c r="D211" s="60" t="s">
        <v>218</v>
      </c>
      <c r="E211" s="30">
        <f t="shared" si="33"/>
        <v>4588.4675411366661</v>
      </c>
      <c r="F211" s="30">
        <f t="shared" si="34"/>
        <v>4588.5</v>
      </c>
      <c r="G211" s="30">
        <f t="shared" si="37"/>
        <v>-0.13420749992656056</v>
      </c>
      <c r="H211" s="30"/>
      <c r="I211" s="30">
        <f t="shared" si="38"/>
        <v>-0.13420749992656056</v>
      </c>
      <c r="L211" s="30"/>
      <c r="M211" s="30"/>
      <c r="N211" s="30"/>
      <c r="O211" s="30">
        <f t="shared" ca="1" si="35"/>
        <v>-0.12603916711364224</v>
      </c>
      <c r="P211" s="30"/>
      <c r="Q211" s="33">
        <f t="shared" si="36"/>
        <v>42355.597000000067</v>
      </c>
      <c r="S211" s="30"/>
      <c r="T211" s="30"/>
      <c r="U211" s="30"/>
      <c r="V211" s="30"/>
    </row>
    <row r="212" spans="1:22" x14ac:dyDescent="0.2">
      <c r="A212" s="58" t="s">
        <v>238</v>
      </c>
      <c r="B212" s="59" t="s">
        <v>196</v>
      </c>
      <c r="C212" s="60">
        <v>57376.171999999788</v>
      </c>
      <c r="D212" s="60"/>
      <c r="E212" s="30">
        <f t="shared" si="33"/>
        <v>4588.9693919381698</v>
      </c>
      <c r="F212" s="30">
        <f t="shared" si="34"/>
        <v>4589</v>
      </c>
      <c r="G212" s="30">
        <f t="shared" si="37"/>
        <v>-0.12655500021355692</v>
      </c>
      <c r="H212" s="30"/>
      <c r="I212" s="30">
        <f t="shared" si="38"/>
        <v>-0.12655500021355692</v>
      </c>
      <c r="L212" s="30"/>
      <c r="M212" s="30"/>
      <c r="N212" s="30"/>
      <c r="O212" s="30">
        <f t="shared" ca="1" si="35"/>
        <v>-0.12604293502610603</v>
      </c>
      <c r="P212" s="30"/>
      <c r="Q212" s="33">
        <f t="shared" si="36"/>
        <v>42357.671999999788</v>
      </c>
      <c r="S212" s="30"/>
      <c r="T212" s="30"/>
      <c r="U212" s="30"/>
      <c r="V212" s="30"/>
    </row>
    <row r="213" spans="1:22" x14ac:dyDescent="0.2">
      <c r="A213" s="58" t="s">
        <v>238</v>
      </c>
      <c r="B213" s="59" t="s">
        <v>196</v>
      </c>
      <c r="C213" s="60">
        <v>57376.171999999788</v>
      </c>
      <c r="D213" s="60" t="s">
        <v>218</v>
      </c>
      <c r="E213" s="30">
        <f t="shared" si="33"/>
        <v>4588.9693919381698</v>
      </c>
      <c r="F213" s="30">
        <f t="shared" si="34"/>
        <v>4589</v>
      </c>
      <c r="G213" s="30">
        <f t="shared" si="37"/>
        <v>-0.12655500021355692</v>
      </c>
      <c r="H213" s="30"/>
      <c r="I213" s="30">
        <f t="shared" si="38"/>
        <v>-0.12655500021355692</v>
      </c>
      <c r="L213" s="30"/>
      <c r="M213" s="30"/>
      <c r="N213" s="30"/>
      <c r="O213" s="30">
        <f t="shared" ca="1" si="35"/>
        <v>-0.12604293502610603</v>
      </c>
      <c r="P213" s="30"/>
      <c r="Q213" s="33">
        <f t="shared" si="36"/>
        <v>42357.671999999788</v>
      </c>
      <c r="S213" s="30"/>
      <c r="T213" s="30"/>
      <c r="U213" s="30"/>
      <c r="V213" s="30"/>
    </row>
    <row r="214" spans="1:22" x14ac:dyDescent="0.2">
      <c r="A214" s="60" t="s">
        <v>74</v>
      </c>
      <c r="B214" s="59" t="s">
        <v>196</v>
      </c>
      <c r="C214" s="60">
        <v>57376.171999999999</v>
      </c>
      <c r="D214" s="60" t="s">
        <v>218</v>
      </c>
      <c r="E214" s="30">
        <f t="shared" si="33"/>
        <v>4588.9693919382207</v>
      </c>
      <c r="F214" s="30">
        <f t="shared" si="34"/>
        <v>4589</v>
      </c>
      <c r="G214" s="30">
        <f t="shared" si="37"/>
        <v>-0.12655500000255415</v>
      </c>
      <c r="H214" s="30"/>
      <c r="I214" s="30">
        <f t="shared" si="38"/>
        <v>-0.12655500000255415</v>
      </c>
      <c r="L214" s="30"/>
      <c r="M214" s="30"/>
      <c r="N214" s="30"/>
      <c r="O214" s="30">
        <f t="shared" ca="1" si="35"/>
        <v>-0.12604293502610603</v>
      </c>
      <c r="P214" s="30"/>
      <c r="Q214" s="33">
        <f t="shared" si="36"/>
        <v>42357.671999999999</v>
      </c>
      <c r="S214" s="30"/>
      <c r="T214" s="30"/>
      <c r="U214" s="30"/>
      <c r="V214" s="30"/>
    </row>
    <row r="215" spans="1:22" x14ac:dyDescent="0.2">
      <c r="A215" s="61" t="s">
        <v>69</v>
      </c>
      <c r="B215" s="62" t="s">
        <v>196</v>
      </c>
      <c r="C215" s="60">
        <v>57020.591099999998</v>
      </c>
      <c r="D215" s="60">
        <v>1E-4</v>
      </c>
      <c r="E215" s="30">
        <f t="shared" si="33"/>
        <v>4502.9700860643889</v>
      </c>
      <c r="F215" s="30">
        <f t="shared" si="34"/>
        <v>4503</v>
      </c>
      <c r="G215" s="30">
        <f t="shared" si="37"/>
        <v>-0.12368500000593485</v>
      </c>
      <c r="H215" s="30"/>
      <c r="I215" s="30"/>
      <c r="J215" s="30"/>
      <c r="K215" s="30">
        <f>G215</f>
        <v>-0.12368500000593485</v>
      </c>
      <c r="L215" s="30"/>
      <c r="O215" s="30">
        <f t="shared" ca="1" si="35"/>
        <v>-0.12539485408233297</v>
      </c>
      <c r="P215" s="30"/>
      <c r="Q215" s="33">
        <f t="shared" si="36"/>
        <v>42002.091099999998</v>
      </c>
      <c r="S215" s="30"/>
      <c r="T215" s="30"/>
      <c r="U215" s="30"/>
      <c r="V215" s="30"/>
    </row>
    <row r="216" spans="1:22" x14ac:dyDescent="0.2">
      <c r="A216" s="61" t="s">
        <v>70</v>
      </c>
      <c r="B216" s="62" t="s">
        <v>196</v>
      </c>
      <c r="C216" s="60">
        <v>57388.5789</v>
      </c>
      <c r="D216" s="60">
        <v>1E-4</v>
      </c>
      <c r="E216" s="30">
        <f t="shared" si="33"/>
        <v>4591.9700727623203</v>
      </c>
      <c r="F216" s="30">
        <f t="shared" si="34"/>
        <v>4592</v>
      </c>
      <c r="G216" s="30">
        <f t="shared" si="37"/>
        <v>-0.12374000000272645</v>
      </c>
      <c r="H216" s="30"/>
      <c r="I216" s="30"/>
      <c r="J216" s="30"/>
      <c r="K216" s="30">
        <f>G216</f>
        <v>-0.12374000000272645</v>
      </c>
      <c r="L216" s="30"/>
      <c r="O216" s="30">
        <f t="shared" ca="1" si="35"/>
        <v>-0.12606554250088881</v>
      </c>
      <c r="P216" s="30"/>
      <c r="Q216" s="33">
        <f t="shared" si="36"/>
        <v>42370.0789</v>
      </c>
      <c r="S216" s="30"/>
      <c r="T216" s="30"/>
      <c r="U216" s="30"/>
      <c r="V216" s="30"/>
    </row>
    <row r="217" spans="1:22" x14ac:dyDescent="0.2">
      <c r="A217" s="61" t="s">
        <v>71</v>
      </c>
      <c r="B217" s="62" t="s">
        <v>196</v>
      </c>
      <c r="C217" s="60">
        <v>57702.813300000002</v>
      </c>
      <c r="D217" s="60">
        <v>1E-4</v>
      </c>
      <c r="E217" s="30">
        <f t="shared" si="33"/>
        <v>4667.969487471265</v>
      </c>
      <c r="F217" s="30">
        <f t="shared" si="34"/>
        <v>4668</v>
      </c>
      <c r="G217" s="30">
        <f t="shared" si="37"/>
        <v>-0.12615999999252381</v>
      </c>
      <c r="H217" s="30"/>
      <c r="I217" s="30"/>
      <c r="J217" s="30"/>
      <c r="K217" s="30">
        <f>G217</f>
        <v>-0.12615999999252381</v>
      </c>
      <c r="L217" s="30"/>
      <c r="O217" s="30">
        <f t="shared" ca="1" si="35"/>
        <v>-0.12663826519538593</v>
      </c>
      <c r="P217" s="30"/>
      <c r="Q217" s="33">
        <f t="shared" si="36"/>
        <v>42684.313300000002</v>
      </c>
      <c r="S217" s="30"/>
      <c r="T217" s="30"/>
      <c r="U217" s="30"/>
      <c r="V217" s="30"/>
    </row>
    <row r="218" spans="1:22" x14ac:dyDescent="0.2">
      <c r="A218" s="63" t="s">
        <v>72</v>
      </c>
      <c r="B218" s="64" t="s">
        <v>196</v>
      </c>
      <c r="C218" s="63">
        <v>58132.818200000002</v>
      </c>
      <c r="D218" s="63">
        <v>2.0000000000000001E-4</v>
      </c>
      <c r="E218" s="30">
        <f t="shared" si="33"/>
        <v>4771.9686699986341</v>
      </c>
      <c r="F218" s="30">
        <f t="shared" si="34"/>
        <v>4772</v>
      </c>
      <c r="G218" s="30">
        <f t="shared" si="37"/>
        <v>-0.12954000000172528</v>
      </c>
      <c r="H218" s="30"/>
      <c r="I218" s="30"/>
      <c r="J218" s="30"/>
      <c r="K218" s="30">
        <f>G218</f>
        <v>-0.12954000000172528</v>
      </c>
      <c r="L218" s="30"/>
      <c r="O218" s="30">
        <f t="shared" ca="1" si="35"/>
        <v>-0.12742199098785567</v>
      </c>
      <c r="P218" s="30"/>
      <c r="Q218" s="33">
        <f t="shared" si="36"/>
        <v>43114.318200000002</v>
      </c>
      <c r="S218" s="30"/>
      <c r="T218" s="30"/>
      <c r="U218" s="30"/>
      <c r="V218" s="30"/>
    </row>
    <row r="219" spans="1:22" x14ac:dyDescent="0.2">
      <c r="A219" s="65" t="s">
        <v>62</v>
      </c>
      <c r="B219" s="66" t="s">
        <v>196</v>
      </c>
      <c r="C219" s="67">
        <v>57810.314599999998</v>
      </c>
      <c r="D219" s="67">
        <v>6.9999999999999999E-4</v>
      </c>
      <c r="E219" s="30">
        <f>+(C219-C$7)/C$8</f>
        <v>4693.9693012422922</v>
      </c>
      <c r="F219" s="30">
        <f t="shared" si="34"/>
        <v>4694</v>
      </c>
      <c r="G219" s="30">
        <f>+C219-(C$7+F219*C$8)</f>
        <v>-0.12692999999853782</v>
      </c>
      <c r="H219" s="30"/>
      <c r="I219" s="30"/>
      <c r="J219" s="30"/>
      <c r="K219" s="30">
        <f>G219</f>
        <v>-0.12692999999853782</v>
      </c>
      <c r="L219" s="30"/>
      <c r="O219" s="30">
        <f ca="1">+C$11+C$12*F219</f>
        <v>-0.12683419664350337</v>
      </c>
      <c r="P219" s="30"/>
      <c r="Q219" s="33">
        <f>+C219-15018.5</f>
        <v>42791.814599999998</v>
      </c>
      <c r="S219" s="30"/>
      <c r="T219" s="30"/>
      <c r="U219" s="30"/>
      <c r="V219" s="30"/>
    </row>
    <row r="220" spans="1:22" x14ac:dyDescent="0.2">
      <c r="A220" s="36"/>
      <c r="B220" s="42"/>
      <c r="C220" s="36"/>
      <c r="D220" s="36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S220" s="30"/>
      <c r="T220" s="30"/>
      <c r="U220" s="30"/>
      <c r="V220" s="30"/>
    </row>
    <row r="221" spans="1:22" x14ac:dyDescent="0.2">
      <c r="A221" s="36"/>
      <c r="B221" s="42"/>
      <c r="C221" s="36"/>
      <c r="D221" s="36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S221" s="30"/>
      <c r="T221" s="30"/>
      <c r="U221" s="30"/>
      <c r="V221" s="30"/>
    </row>
    <row r="222" spans="1:22" x14ac:dyDescent="0.2">
      <c r="A222" s="36"/>
      <c r="B222" s="42"/>
      <c r="C222" s="36"/>
      <c r="D222" s="36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S222" s="30"/>
      <c r="T222" s="30"/>
      <c r="U222" s="30"/>
      <c r="V222" s="30"/>
    </row>
    <row r="223" spans="1:22" x14ac:dyDescent="0.2">
      <c r="A223" s="36"/>
      <c r="B223" s="42"/>
      <c r="C223" s="36"/>
      <c r="D223" s="36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S223" s="30"/>
      <c r="T223" s="30"/>
      <c r="U223" s="30"/>
      <c r="V223" s="30"/>
    </row>
    <row r="224" spans="1:22" x14ac:dyDescent="0.2">
      <c r="A224" s="36"/>
      <c r="B224" s="42"/>
      <c r="C224" s="36"/>
      <c r="D224" s="36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S224" s="30"/>
      <c r="T224" s="30"/>
      <c r="U224" s="30"/>
      <c r="V224" s="30"/>
    </row>
    <row r="225" spans="1:22" x14ac:dyDescent="0.2">
      <c r="A225" s="36"/>
      <c r="B225" s="42"/>
      <c r="C225" s="36"/>
      <c r="D225" s="36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S225" s="30"/>
      <c r="T225" s="30"/>
      <c r="U225" s="30"/>
      <c r="V225" s="30"/>
    </row>
    <row r="226" spans="1:22" x14ac:dyDescent="0.2">
      <c r="A226" s="36"/>
      <c r="B226" s="42"/>
      <c r="C226" s="36"/>
      <c r="D226" s="36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S226" s="30"/>
      <c r="T226" s="30"/>
      <c r="U226" s="30"/>
      <c r="V226" s="30"/>
    </row>
    <row r="227" spans="1:22" x14ac:dyDescent="0.2">
      <c r="A227" s="36"/>
      <c r="B227" s="42"/>
      <c r="C227" s="36"/>
      <c r="D227" s="36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S227" s="30"/>
      <c r="T227" s="30"/>
      <c r="U227" s="30"/>
      <c r="V227" s="30"/>
    </row>
    <row r="228" spans="1:22" x14ac:dyDescent="0.2">
      <c r="A228" s="36"/>
      <c r="B228" s="42"/>
      <c r="C228" s="36"/>
      <c r="D228" s="36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S228" s="30"/>
      <c r="T228" s="30"/>
      <c r="U228" s="30"/>
      <c r="V228" s="30"/>
    </row>
    <row r="229" spans="1:22" x14ac:dyDescent="0.2">
      <c r="A229" s="36"/>
      <c r="B229" s="42"/>
      <c r="C229" s="36"/>
      <c r="D229" s="36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S229" s="30"/>
      <c r="T229" s="30"/>
      <c r="U229" s="30"/>
      <c r="V229" s="30"/>
    </row>
    <row r="230" spans="1:22" x14ac:dyDescent="0.2">
      <c r="A230" s="36"/>
      <c r="B230" s="42"/>
      <c r="C230" s="36"/>
      <c r="D230" s="36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S230" s="30"/>
      <c r="T230" s="30"/>
      <c r="U230" s="30"/>
      <c r="V230" s="30"/>
    </row>
    <row r="231" spans="1:22" x14ac:dyDescent="0.2">
      <c r="A231" s="36"/>
      <c r="B231" s="42"/>
      <c r="C231" s="36"/>
      <c r="D231" s="36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S231" s="30"/>
      <c r="T231" s="30"/>
      <c r="U231" s="30"/>
      <c r="V231" s="30"/>
    </row>
    <row r="232" spans="1:22" x14ac:dyDescent="0.2">
      <c r="A232" s="36"/>
      <c r="B232" s="42"/>
      <c r="C232" s="36"/>
      <c r="D232" s="36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S232" s="30"/>
      <c r="T232" s="30"/>
      <c r="U232" s="30"/>
      <c r="V232" s="30"/>
    </row>
    <row r="233" spans="1:22" x14ac:dyDescent="0.2">
      <c r="A233" s="36"/>
      <c r="B233" s="42"/>
      <c r="C233" s="36"/>
      <c r="D233" s="36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S233" s="30"/>
      <c r="T233" s="30"/>
      <c r="U233" s="30"/>
      <c r="V233" s="30"/>
    </row>
    <row r="234" spans="1:22" x14ac:dyDescent="0.2">
      <c r="A234" s="36"/>
      <c r="B234" s="42"/>
      <c r="C234" s="36"/>
      <c r="D234" s="36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S234" s="30"/>
      <c r="T234" s="30"/>
      <c r="U234" s="30"/>
      <c r="V234" s="30"/>
    </row>
    <row r="235" spans="1:22" x14ac:dyDescent="0.2">
      <c r="A235" s="36"/>
      <c r="B235" s="42"/>
      <c r="C235" s="36"/>
      <c r="D235" s="36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S235" s="30"/>
      <c r="T235" s="30"/>
      <c r="U235" s="30"/>
      <c r="V235" s="30"/>
    </row>
    <row r="236" spans="1:22" x14ac:dyDescent="0.2">
      <c r="A236" s="36"/>
      <c r="B236" s="42"/>
      <c r="C236" s="36"/>
      <c r="D236" s="36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S236" s="30"/>
      <c r="T236" s="30"/>
      <c r="U236" s="30"/>
      <c r="V236" s="30"/>
    </row>
    <row r="237" spans="1:22" x14ac:dyDescent="0.2">
      <c r="A237" s="36"/>
      <c r="B237" s="42"/>
      <c r="C237" s="36"/>
      <c r="D237" s="36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S237" s="30"/>
      <c r="T237" s="30"/>
      <c r="U237" s="30"/>
      <c r="V237" s="30"/>
    </row>
    <row r="238" spans="1:22" x14ac:dyDescent="0.2">
      <c r="A238" s="36"/>
      <c r="B238" s="42"/>
      <c r="C238" s="36"/>
      <c r="D238" s="36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S238" s="30"/>
      <c r="T238" s="30"/>
      <c r="U238" s="30"/>
      <c r="V238" s="30"/>
    </row>
    <row r="239" spans="1:22" x14ac:dyDescent="0.2">
      <c r="A239" s="36"/>
      <c r="B239" s="42"/>
      <c r="C239" s="36"/>
      <c r="D239" s="36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S239" s="30"/>
      <c r="T239" s="30"/>
      <c r="U239" s="30"/>
      <c r="V239" s="30"/>
    </row>
    <row r="240" spans="1:22" x14ac:dyDescent="0.2">
      <c r="A240" s="36"/>
      <c r="B240" s="42"/>
      <c r="C240" s="36"/>
      <c r="D240" s="36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S240" s="30"/>
      <c r="T240" s="30"/>
      <c r="U240" s="30"/>
      <c r="V240" s="30"/>
    </row>
    <row r="241" spans="1:22" x14ac:dyDescent="0.2">
      <c r="A241" s="36"/>
      <c r="B241" s="42"/>
      <c r="C241" s="36"/>
      <c r="D241" s="36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S241" s="30"/>
      <c r="T241" s="30"/>
      <c r="U241" s="30"/>
      <c r="V241" s="30"/>
    </row>
    <row r="242" spans="1:22" x14ac:dyDescent="0.2">
      <c r="A242" s="36"/>
      <c r="B242" s="42"/>
      <c r="C242" s="36"/>
      <c r="D242" s="36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S242" s="30"/>
      <c r="T242" s="30"/>
      <c r="U242" s="30"/>
      <c r="V242" s="30"/>
    </row>
    <row r="243" spans="1:22" x14ac:dyDescent="0.2">
      <c r="A243" s="36"/>
      <c r="B243" s="42"/>
      <c r="C243" s="36"/>
      <c r="D243" s="36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S243" s="30"/>
      <c r="T243" s="30"/>
      <c r="U243" s="30"/>
      <c r="V243" s="30"/>
    </row>
    <row r="244" spans="1:22" x14ac:dyDescent="0.2">
      <c r="A244" s="36"/>
      <c r="B244" s="42"/>
      <c r="C244" s="36"/>
      <c r="D244" s="36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S244" s="30"/>
      <c r="T244" s="30"/>
      <c r="U244" s="30"/>
      <c r="V244" s="30"/>
    </row>
    <row r="245" spans="1:22" x14ac:dyDescent="0.2">
      <c r="A245" s="36"/>
      <c r="B245" s="42"/>
      <c r="C245" s="36"/>
      <c r="D245" s="36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S245" s="30"/>
      <c r="T245" s="30"/>
      <c r="U245" s="30"/>
      <c r="V245" s="30"/>
    </row>
    <row r="246" spans="1:22" x14ac:dyDescent="0.2">
      <c r="A246" s="36"/>
      <c r="B246" s="42"/>
      <c r="C246" s="36"/>
      <c r="D246" s="36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S246" s="30"/>
      <c r="T246" s="30"/>
      <c r="U246" s="30"/>
      <c r="V246" s="30"/>
    </row>
    <row r="247" spans="1:22" x14ac:dyDescent="0.2">
      <c r="A247" s="36"/>
      <c r="B247" s="42"/>
      <c r="C247" s="36"/>
      <c r="D247" s="36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S247" s="30"/>
      <c r="T247" s="30"/>
      <c r="U247" s="30"/>
      <c r="V247" s="30"/>
    </row>
    <row r="248" spans="1:22" x14ac:dyDescent="0.2">
      <c r="A248" s="36"/>
      <c r="B248" s="42"/>
      <c r="C248" s="36"/>
      <c r="D248" s="36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S248" s="30"/>
      <c r="T248" s="30"/>
      <c r="U248" s="30"/>
      <c r="V248" s="30"/>
    </row>
    <row r="249" spans="1:22" x14ac:dyDescent="0.2">
      <c r="A249" s="36"/>
      <c r="B249" s="42"/>
      <c r="C249" s="36"/>
      <c r="D249" s="36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S249" s="30"/>
      <c r="T249" s="30"/>
      <c r="U249" s="30"/>
      <c r="V249" s="30"/>
    </row>
    <row r="250" spans="1:22" x14ac:dyDescent="0.2">
      <c r="A250" s="36"/>
      <c r="B250" s="42"/>
      <c r="C250" s="36"/>
      <c r="D250" s="36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S250" s="30"/>
      <c r="T250" s="30"/>
      <c r="U250" s="30"/>
      <c r="V250" s="30"/>
    </row>
    <row r="251" spans="1:22" x14ac:dyDescent="0.2">
      <c r="A251" s="36"/>
      <c r="B251" s="42"/>
      <c r="C251" s="36"/>
      <c r="D251" s="36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S251" s="30"/>
      <c r="T251" s="30"/>
      <c r="U251" s="30"/>
      <c r="V251" s="30"/>
    </row>
    <row r="252" spans="1:22" x14ac:dyDescent="0.2">
      <c r="A252" s="36"/>
      <c r="B252" s="42"/>
      <c r="C252" s="36"/>
      <c r="D252" s="36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S252" s="30"/>
      <c r="T252" s="30"/>
      <c r="U252" s="30"/>
      <c r="V252" s="30"/>
    </row>
    <row r="253" spans="1:22" x14ac:dyDescent="0.2">
      <c r="A253" s="36"/>
      <c r="B253" s="42"/>
      <c r="C253" s="36"/>
      <c r="D253" s="36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S253" s="30"/>
      <c r="T253" s="30"/>
      <c r="U253" s="30"/>
      <c r="V253" s="30"/>
    </row>
    <row r="254" spans="1:22" x14ac:dyDescent="0.2">
      <c r="A254" s="36"/>
      <c r="B254" s="42"/>
      <c r="C254" s="36"/>
      <c r="D254" s="36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S254" s="30"/>
      <c r="T254" s="30"/>
      <c r="U254" s="30"/>
      <c r="V254" s="30"/>
    </row>
    <row r="255" spans="1:22" x14ac:dyDescent="0.2">
      <c r="A255" s="36"/>
      <c r="B255" s="42"/>
      <c r="C255" s="36"/>
      <c r="D255" s="36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S255" s="30"/>
      <c r="T255" s="30"/>
      <c r="U255" s="30"/>
      <c r="V255" s="30"/>
    </row>
    <row r="256" spans="1:22" x14ac:dyDescent="0.2">
      <c r="A256" s="36"/>
      <c r="B256" s="42"/>
      <c r="C256" s="36"/>
      <c r="D256" s="36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S256" s="30"/>
      <c r="T256" s="30"/>
      <c r="U256" s="30"/>
      <c r="V256" s="30"/>
    </row>
    <row r="257" spans="1:22" x14ac:dyDescent="0.2">
      <c r="A257" s="36"/>
      <c r="B257" s="42"/>
      <c r="C257" s="36"/>
      <c r="D257" s="36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S257" s="30"/>
      <c r="T257" s="30"/>
      <c r="U257" s="30"/>
      <c r="V257" s="30"/>
    </row>
    <row r="258" spans="1:22" x14ac:dyDescent="0.2">
      <c r="A258" s="36"/>
      <c r="B258" s="42"/>
      <c r="C258" s="36"/>
      <c r="D258" s="36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S258" s="30"/>
      <c r="T258" s="30"/>
      <c r="U258" s="30"/>
      <c r="V258" s="30"/>
    </row>
    <row r="259" spans="1:22" x14ac:dyDescent="0.2">
      <c r="A259" s="36"/>
      <c r="B259" s="42"/>
      <c r="C259" s="36"/>
      <c r="D259" s="36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S259" s="30"/>
      <c r="T259" s="30"/>
      <c r="U259" s="30"/>
      <c r="V259" s="30"/>
    </row>
    <row r="260" spans="1:22" x14ac:dyDescent="0.2">
      <c r="A260" s="36"/>
      <c r="B260" s="42"/>
      <c r="C260" s="36"/>
      <c r="D260" s="36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S260" s="30"/>
      <c r="T260" s="30"/>
      <c r="U260" s="30"/>
      <c r="V260" s="30"/>
    </row>
    <row r="261" spans="1:22" x14ac:dyDescent="0.2">
      <c r="A261" s="36"/>
      <c r="B261" s="42"/>
      <c r="C261" s="36"/>
      <c r="D261" s="36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S261" s="30"/>
      <c r="T261" s="30"/>
      <c r="U261" s="30"/>
      <c r="V261" s="30"/>
    </row>
    <row r="262" spans="1:22" x14ac:dyDescent="0.2">
      <c r="A262" s="36"/>
      <c r="B262" s="42"/>
      <c r="C262" s="36"/>
      <c r="D262" s="36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S262" s="30"/>
      <c r="T262" s="30"/>
      <c r="U262" s="30"/>
      <c r="V262" s="30"/>
    </row>
    <row r="263" spans="1:22" x14ac:dyDescent="0.2">
      <c r="A263" s="36"/>
      <c r="B263" s="42"/>
      <c r="C263" s="36"/>
      <c r="D263" s="36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S263" s="30"/>
      <c r="T263" s="30"/>
      <c r="U263" s="30"/>
      <c r="V263" s="30"/>
    </row>
    <row r="264" spans="1:22" x14ac:dyDescent="0.2">
      <c r="A264" s="36"/>
      <c r="B264" s="42"/>
      <c r="C264" s="36"/>
      <c r="D264" s="36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S264" s="30"/>
      <c r="T264" s="30"/>
      <c r="U264" s="30"/>
      <c r="V264" s="30"/>
    </row>
    <row r="265" spans="1:22" x14ac:dyDescent="0.2">
      <c r="A265" s="36"/>
      <c r="B265" s="42"/>
      <c r="C265" s="36"/>
      <c r="D265" s="36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S265" s="30"/>
      <c r="T265" s="30"/>
      <c r="U265" s="30"/>
      <c r="V265" s="30"/>
    </row>
    <row r="266" spans="1:22" x14ac:dyDescent="0.2">
      <c r="A266" s="36"/>
      <c r="B266" s="42"/>
      <c r="C266" s="36"/>
      <c r="D266" s="36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S266" s="30"/>
      <c r="T266" s="30"/>
      <c r="U266" s="30"/>
      <c r="V266" s="30"/>
    </row>
    <row r="267" spans="1:22" x14ac:dyDescent="0.2">
      <c r="A267" s="36"/>
      <c r="B267" s="42"/>
      <c r="C267" s="36"/>
      <c r="D267" s="36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S267" s="30"/>
      <c r="T267" s="30"/>
      <c r="U267" s="30"/>
      <c r="V267" s="30"/>
    </row>
    <row r="268" spans="1:22" x14ac:dyDescent="0.2">
      <c r="A268" s="36"/>
      <c r="B268" s="42"/>
      <c r="C268" s="36"/>
      <c r="D268" s="36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S268" s="30"/>
      <c r="T268" s="30"/>
      <c r="U268" s="30"/>
      <c r="V268" s="30"/>
    </row>
    <row r="269" spans="1:22" x14ac:dyDescent="0.2">
      <c r="A269" s="36"/>
      <c r="B269" s="42"/>
      <c r="C269" s="36"/>
      <c r="D269" s="36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S269" s="30"/>
      <c r="T269" s="30"/>
      <c r="U269" s="30"/>
      <c r="V269" s="30"/>
    </row>
    <row r="270" spans="1:22" x14ac:dyDescent="0.2">
      <c r="A270" s="36"/>
      <c r="B270" s="42"/>
      <c r="C270" s="36"/>
      <c r="D270" s="36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S270" s="30"/>
      <c r="T270" s="30"/>
      <c r="U270" s="30"/>
      <c r="V270" s="30"/>
    </row>
    <row r="271" spans="1:22" x14ac:dyDescent="0.2">
      <c r="A271" s="36"/>
      <c r="B271" s="42"/>
      <c r="C271" s="36"/>
      <c r="D271" s="36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S271" s="30"/>
      <c r="T271" s="30"/>
      <c r="U271" s="30"/>
      <c r="V271" s="30"/>
    </row>
    <row r="272" spans="1:22" x14ac:dyDescent="0.2">
      <c r="A272" s="36"/>
      <c r="B272" s="42"/>
      <c r="C272" s="36"/>
      <c r="D272" s="36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S272" s="30"/>
      <c r="T272" s="30"/>
      <c r="U272" s="30"/>
      <c r="V272" s="30"/>
    </row>
    <row r="273" spans="1:22" x14ac:dyDescent="0.2">
      <c r="A273" s="36"/>
      <c r="B273" s="42"/>
      <c r="C273" s="36"/>
      <c r="D273" s="36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S273" s="30"/>
      <c r="T273" s="30"/>
      <c r="U273" s="30"/>
      <c r="V273" s="30"/>
    </row>
    <row r="274" spans="1:22" x14ac:dyDescent="0.2">
      <c r="A274" s="36"/>
      <c r="B274" s="42"/>
      <c r="C274" s="36"/>
      <c r="D274" s="36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S274" s="30"/>
      <c r="T274" s="30"/>
      <c r="U274" s="30"/>
      <c r="V274" s="30"/>
    </row>
    <row r="275" spans="1:22" x14ac:dyDescent="0.2">
      <c r="A275" s="36"/>
      <c r="B275" s="42"/>
      <c r="C275" s="36"/>
      <c r="D275" s="36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S275" s="30"/>
      <c r="T275" s="30"/>
      <c r="U275" s="30"/>
      <c r="V275" s="30"/>
    </row>
    <row r="276" spans="1:22" x14ac:dyDescent="0.2">
      <c r="A276" s="36"/>
      <c r="B276" s="42"/>
      <c r="C276" s="36"/>
      <c r="D276" s="36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S276" s="30"/>
      <c r="T276" s="30"/>
      <c r="U276" s="30"/>
      <c r="V276" s="30"/>
    </row>
    <row r="277" spans="1:22" x14ac:dyDescent="0.2">
      <c r="A277" s="36"/>
      <c r="B277" s="42"/>
      <c r="C277" s="36"/>
      <c r="D277" s="36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S277" s="30"/>
      <c r="T277" s="30"/>
      <c r="U277" s="30"/>
      <c r="V277" s="30"/>
    </row>
    <row r="278" spans="1:22" x14ac:dyDescent="0.2">
      <c r="A278" s="36"/>
      <c r="B278" s="42"/>
      <c r="C278" s="36"/>
      <c r="D278" s="36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S278" s="30"/>
      <c r="T278" s="30"/>
      <c r="U278" s="30"/>
      <c r="V278" s="30"/>
    </row>
    <row r="279" spans="1:22" x14ac:dyDescent="0.2">
      <c r="A279" s="36"/>
      <c r="B279" s="42"/>
      <c r="C279" s="36"/>
      <c r="D279" s="36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S279" s="30"/>
      <c r="T279" s="30"/>
      <c r="U279" s="30"/>
      <c r="V279" s="30"/>
    </row>
    <row r="280" spans="1:22" x14ac:dyDescent="0.2">
      <c r="A280" s="36"/>
      <c r="B280" s="42"/>
      <c r="C280" s="36"/>
      <c r="D280" s="36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S280" s="30"/>
      <c r="T280" s="30"/>
      <c r="U280" s="30"/>
      <c r="V280" s="30"/>
    </row>
    <row r="281" spans="1:22" x14ac:dyDescent="0.2">
      <c r="A281" s="36"/>
      <c r="B281" s="42"/>
      <c r="C281" s="36"/>
      <c r="D281" s="36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S281" s="30"/>
      <c r="T281" s="30"/>
      <c r="U281" s="30"/>
      <c r="V281" s="30"/>
    </row>
    <row r="282" spans="1:22" x14ac:dyDescent="0.2">
      <c r="A282" s="36"/>
      <c r="B282" s="42"/>
      <c r="C282" s="36"/>
      <c r="D282" s="36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S282" s="30"/>
      <c r="T282" s="30"/>
      <c r="U282" s="30"/>
      <c r="V282" s="30"/>
    </row>
    <row r="283" spans="1:22" x14ac:dyDescent="0.2">
      <c r="A283" s="36"/>
      <c r="B283" s="42"/>
      <c r="C283" s="36"/>
      <c r="D283" s="36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S283" s="30"/>
      <c r="T283" s="30"/>
      <c r="U283" s="30"/>
      <c r="V283" s="30"/>
    </row>
    <row r="284" spans="1:22" x14ac:dyDescent="0.2">
      <c r="A284" s="36"/>
      <c r="B284" s="42"/>
      <c r="C284" s="36"/>
      <c r="D284" s="36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S284" s="30"/>
      <c r="T284" s="30"/>
      <c r="U284" s="30"/>
      <c r="V284" s="30"/>
    </row>
    <row r="285" spans="1:22" x14ac:dyDescent="0.2">
      <c r="A285" s="36"/>
      <c r="B285" s="42"/>
      <c r="C285" s="36"/>
      <c r="D285" s="36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S285" s="30"/>
      <c r="T285" s="30"/>
      <c r="U285" s="30"/>
      <c r="V285" s="30"/>
    </row>
    <row r="286" spans="1:22" x14ac:dyDescent="0.2">
      <c r="A286" s="36"/>
      <c r="B286" s="42"/>
      <c r="C286" s="36"/>
      <c r="D286" s="36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S286" s="30"/>
      <c r="T286" s="30"/>
      <c r="U286" s="30"/>
      <c r="V286" s="30"/>
    </row>
    <row r="287" spans="1:22" x14ac:dyDescent="0.2">
      <c r="A287" s="36"/>
      <c r="B287" s="42"/>
      <c r="C287" s="36"/>
      <c r="D287" s="36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S287" s="30"/>
      <c r="T287" s="30"/>
      <c r="U287" s="30"/>
      <c r="V287" s="30"/>
    </row>
    <row r="288" spans="1:22" x14ac:dyDescent="0.2">
      <c r="A288" s="36"/>
      <c r="B288" s="42"/>
      <c r="C288" s="36"/>
      <c r="D288" s="36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S288" s="30"/>
      <c r="T288" s="30"/>
      <c r="U288" s="30"/>
      <c r="V288" s="30"/>
    </row>
    <row r="289" spans="1:22" x14ac:dyDescent="0.2">
      <c r="A289" s="36"/>
      <c r="B289" s="42"/>
      <c r="C289" s="36"/>
      <c r="D289" s="36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S289" s="30"/>
      <c r="T289" s="30"/>
      <c r="U289" s="30"/>
      <c r="V289" s="30"/>
    </row>
    <row r="290" spans="1:22" x14ac:dyDescent="0.2">
      <c r="A290" s="36"/>
      <c r="B290" s="42"/>
      <c r="C290" s="36"/>
      <c r="D290" s="36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S290" s="30"/>
      <c r="T290" s="30"/>
      <c r="U290" s="30"/>
      <c r="V290" s="30"/>
    </row>
    <row r="291" spans="1:22" x14ac:dyDescent="0.2">
      <c r="A291" s="36"/>
      <c r="B291" s="42"/>
      <c r="C291" s="36"/>
      <c r="D291" s="36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S291" s="30"/>
      <c r="T291" s="30"/>
      <c r="U291" s="30"/>
      <c r="V291" s="30"/>
    </row>
    <row r="292" spans="1:22" x14ac:dyDescent="0.2">
      <c r="A292" s="36"/>
      <c r="B292" s="42"/>
      <c r="C292" s="36"/>
      <c r="D292" s="36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S292" s="30"/>
      <c r="T292" s="30"/>
      <c r="U292" s="30"/>
      <c r="V292" s="30"/>
    </row>
    <row r="293" spans="1:22" x14ac:dyDescent="0.2">
      <c r="A293" s="36"/>
      <c r="B293" s="42"/>
      <c r="C293" s="36"/>
      <c r="D293" s="36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S293" s="30"/>
      <c r="T293" s="30"/>
      <c r="U293" s="30"/>
      <c r="V293" s="30"/>
    </row>
    <row r="294" spans="1:22" x14ac:dyDescent="0.2">
      <c r="A294" s="36"/>
      <c r="B294" s="42"/>
      <c r="C294" s="36"/>
      <c r="D294" s="36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S294" s="30"/>
      <c r="T294" s="30"/>
      <c r="U294" s="30"/>
      <c r="V294" s="30"/>
    </row>
    <row r="295" spans="1:22" x14ac:dyDescent="0.2">
      <c r="A295" s="36"/>
      <c r="B295" s="42"/>
      <c r="C295" s="36"/>
      <c r="D295" s="36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S295" s="30"/>
      <c r="T295" s="30"/>
      <c r="U295" s="30"/>
      <c r="V295" s="30"/>
    </row>
    <row r="296" spans="1:22" x14ac:dyDescent="0.2">
      <c r="A296" s="36"/>
      <c r="B296" s="42"/>
      <c r="C296" s="36"/>
      <c r="D296" s="36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S296" s="30"/>
      <c r="T296" s="30"/>
      <c r="U296" s="30"/>
      <c r="V296" s="30"/>
    </row>
    <row r="297" spans="1:22" x14ac:dyDescent="0.2">
      <c r="A297" s="36"/>
      <c r="B297" s="42"/>
      <c r="C297" s="36"/>
      <c r="D297" s="36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S297" s="30"/>
      <c r="T297" s="30"/>
      <c r="U297" s="30"/>
      <c r="V297" s="30"/>
    </row>
    <row r="298" spans="1:22" x14ac:dyDescent="0.2">
      <c r="A298" s="36"/>
      <c r="B298" s="42"/>
      <c r="C298" s="36"/>
      <c r="D298" s="36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S298" s="30"/>
      <c r="T298" s="30"/>
      <c r="U298" s="30"/>
      <c r="V298" s="30"/>
    </row>
    <row r="299" spans="1:22" x14ac:dyDescent="0.2">
      <c r="A299" s="36"/>
      <c r="B299" s="42"/>
      <c r="C299" s="36"/>
      <c r="D299" s="36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S299" s="30"/>
      <c r="T299" s="30"/>
      <c r="U299" s="30"/>
      <c r="V299" s="30"/>
    </row>
    <row r="300" spans="1:22" x14ac:dyDescent="0.2">
      <c r="A300" s="36"/>
      <c r="B300" s="42"/>
      <c r="C300" s="36"/>
      <c r="D300" s="36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S300" s="30"/>
      <c r="T300" s="30"/>
      <c r="U300" s="30"/>
      <c r="V300" s="30"/>
    </row>
    <row r="301" spans="1:22" x14ac:dyDescent="0.2">
      <c r="A301" s="36"/>
      <c r="B301" s="42"/>
      <c r="C301" s="36"/>
      <c r="D301" s="36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S301" s="30"/>
      <c r="T301" s="30"/>
      <c r="U301" s="30"/>
      <c r="V301" s="30"/>
    </row>
    <row r="302" spans="1:22" x14ac:dyDescent="0.2">
      <c r="A302" s="36"/>
      <c r="B302" s="42"/>
      <c r="C302" s="36"/>
      <c r="D302" s="36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S302" s="30"/>
      <c r="T302" s="30"/>
      <c r="U302" s="30"/>
      <c r="V302" s="30"/>
    </row>
    <row r="303" spans="1:22" x14ac:dyDescent="0.2">
      <c r="A303" s="36"/>
      <c r="B303" s="42"/>
      <c r="C303" s="36"/>
      <c r="D303" s="36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S303" s="30"/>
      <c r="T303" s="30"/>
      <c r="U303" s="30"/>
      <c r="V303" s="30"/>
    </row>
    <row r="304" spans="1:22" x14ac:dyDescent="0.2">
      <c r="A304" s="36"/>
      <c r="B304" s="42"/>
      <c r="C304" s="36"/>
      <c r="D304" s="3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S304" s="30"/>
      <c r="T304" s="30"/>
      <c r="U304" s="30"/>
      <c r="V304" s="30"/>
    </row>
    <row r="305" spans="1:22" x14ac:dyDescent="0.2">
      <c r="A305" s="36"/>
      <c r="B305" s="42"/>
      <c r="C305" s="36"/>
      <c r="D305" s="3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S305" s="30"/>
      <c r="T305" s="30"/>
      <c r="U305" s="30"/>
      <c r="V305" s="30"/>
    </row>
    <row r="306" spans="1:22" x14ac:dyDescent="0.2">
      <c r="A306" s="36"/>
      <c r="B306" s="42"/>
      <c r="C306" s="36"/>
      <c r="D306" s="36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S306" s="30"/>
      <c r="T306" s="30"/>
      <c r="U306" s="30"/>
      <c r="V306" s="30"/>
    </row>
    <row r="307" spans="1:22" x14ac:dyDescent="0.2">
      <c r="A307" s="36"/>
      <c r="B307" s="42"/>
      <c r="C307" s="36"/>
      <c r="D307" s="36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S307" s="30"/>
      <c r="T307" s="30"/>
      <c r="U307" s="30"/>
      <c r="V307" s="30"/>
    </row>
    <row r="308" spans="1:22" x14ac:dyDescent="0.2">
      <c r="A308" s="36"/>
      <c r="B308" s="42"/>
      <c r="C308" s="36"/>
      <c r="D308" s="36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S308" s="30"/>
      <c r="T308" s="30"/>
      <c r="U308" s="30"/>
      <c r="V308" s="30"/>
    </row>
    <row r="309" spans="1:22" x14ac:dyDescent="0.2">
      <c r="A309" s="36"/>
      <c r="B309" s="42"/>
      <c r="C309" s="36"/>
      <c r="D309" s="36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S309" s="30"/>
      <c r="T309" s="30"/>
      <c r="U309" s="30"/>
      <c r="V309" s="30"/>
    </row>
    <row r="310" spans="1:22" x14ac:dyDescent="0.2">
      <c r="A310" s="36"/>
      <c r="B310" s="42"/>
      <c r="C310" s="36"/>
      <c r="D310" s="36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S310" s="30"/>
      <c r="T310" s="30"/>
      <c r="U310" s="30"/>
      <c r="V310" s="30"/>
    </row>
    <row r="311" spans="1:22" x14ac:dyDescent="0.2">
      <c r="A311" s="36"/>
      <c r="B311" s="42"/>
      <c r="C311" s="36"/>
      <c r="D311" s="36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S311" s="30"/>
      <c r="T311" s="30"/>
      <c r="U311" s="30"/>
      <c r="V311" s="30"/>
    </row>
    <row r="312" spans="1:22" x14ac:dyDescent="0.2">
      <c r="A312" s="36"/>
      <c r="B312" s="42"/>
      <c r="C312" s="36"/>
      <c r="D312" s="36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S312" s="30"/>
      <c r="T312" s="30"/>
      <c r="U312" s="30"/>
      <c r="V312" s="30"/>
    </row>
    <row r="313" spans="1:22" x14ac:dyDescent="0.2">
      <c r="A313" s="36"/>
      <c r="B313" s="42"/>
      <c r="C313" s="36"/>
      <c r="D313" s="36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S313" s="30"/>
      <c r="T313" s="30"/>
      <c r="U313" s="30"/>
      <c r="V313" s="30"/>
    </row>
    <row r="314" spans="1:22" x14ac:dyDescent="0.2">
      <c r="A314" s="36"/>
      <c r="B314" s="42"/>
      <c r="C314" s="36"/>
      <c r="D314" s="36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S314" s="30"/>
      <c r="T314" s="30"/>
      <c r="U314" s="30"/>
      <c r="V314" s="30"/>
    </row>
    <row r="315" spans="1:22" x14ac:dyDescent="0.2">
      <c r="A315" s="36"/>
      <c r="B315" s="42"/>
      <c r="C315" s="36"/>
      <c r="D315" s="3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S315" s="30"/>
      <c r="T315" s="30"/>
      <c r="U315" s="30"/>
      <c r="V315" s="30"/>
    </row>
    <row r="316" spans="1:22" x14ac:dyDescent="0.2">
      <c r="A316" s="36"/>
      <c r="B316" s="42"/>
      <c r="C316" s="36"/>
      <c r="D316" s="36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S316" s="30"/>
      <c r="T316" s="30"/>
      <c r="U316" s="30"/>
      <c r="V316" s="30"/>
    </row>
    <row r="317" spans="1:22" x14ac:dyDescent="0.2">
      <c r="A317" s="36"/>
      <c r="B317" s="42"/>
      <c r="C317" s="36"/>
      <c r="D317" s="36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S317" s="30"/>
      <c r="T317" s="30"/>
      <c r="U317" s="30"/>
      <c r="V317" s="30"/>
    </row>
    <row r="318" spans="1:22" x14ac:dyDescent="0.2">
      <c r="A318" s="36"/>
      <c r="B318" s="42"/>
      <c r="C318" s="36"/>
      <c r="D318" s="36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S318" s="30"/>
      <c r="T318" s="30"/>
      <c r="U318" s="30"/>
      <c r="V318" s="30"/>
    </row>
    <row r="319" spans="1:22" x14ac:dyDescent="0.2">
      <c r="A319" s="36"/>
      <c r="B319" s="42"/>
      <c r="C319" s="36"/>
      <c r="D319" s="36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S319" s="30"/>
      <c r="T319" s="30"/>
      <c r="U319" s="30"/>
      <c r="V319" s="30"/>
    </row>
    <row r="320" spans="1:22" x14ac:dyDescent="0.2">
      <c r="A320" s="36"/>
      <c r="B320" s="42"/>
      <c r="C320" s="36"/>
      <c r="D320" s="36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S320" s="30"/>
      <c r="T320" s="30"/>
      <c r="U320" s="30"/>
      <c r="V320" s="30"/>
    </row>
    <row r="321" spans="1:22" x14ac:dyDescent="0.2">
      <c r="A321" s="36"/>
      <c r="B321" s="42"/>
      <c r="C321" s="36"/>
      <c r="D321" s="36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S321" s="30"/>
      <c r="T321" s="30"/>
      <c r="U321" s="30"/>
      <c r="V321" s="30"/>
    </row>
    <row r="322" spans="1:22" x14ac:dyDescent="0.2">
      <c r="A322" s="36"/>
      <c r="B322" s="42"/>
      <c r="C322" s="36"/>
      <c r="D322" s="36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S322" s="30"/>
      <c r="T322" s="30"/>
      <c r="U322" s="30"/>
      <c r="V322" s="30"/>
    </row>
    <row r="323" spans="1:22" x14ac:dyDescent="0.2">
      <c r="A323" s="36"/>
      <c r="B323" s="42"/>
      <c r="C323" s="36"/>
      <c r="D323" s="36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S323" s="30"/>
      <c r="T323" s="30"/>
      <c r="U323" s="30"/>
      <c r="V323" s="30"/>
    </row>
    <row r="324" spans="1:22" x14ac:dyDescent="0.2">
      <c r="A324" s="36"/>
      <c r="B324" s="42"/>
      <c r="C324" s="36"/>
      <c r="D324" s="36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S324" s="30"/>
      <c r="T324" s="30"/>
      <c r="U324" s="30"/>
      <c r="V324" s="30"/>
    </row>
    <row r="325" spans="1:22" x14ac:dyDescent="0.2">
      <c r="A325" s="36"/>
      <c r="B325" s="42"/>
      <c r="C325" s="36"/>
      <c r="D325" s="36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S325" s="30"/>
      <c r="T325" s="30"/>
      <c r="U325" s="30"/>
      <c r="V325" s="30"/>
    </row>
    <row r="326" spans="1:22" x14ac:dyDescent="0.2">
      <c r="A326" s="36"/>
      <c r="B326" s="42"/>
      <c r="C326" s="36"/>
      <c r="D326" s="36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S326" s="30"/>
      <c r="T326" s="30"/>
      <c r="U326" s="30"/>
      <c r="V326" s="30"/>
    </row>
    <row r="327" spans="1:22" x14ac:dyDescent="0.2">
      <c r="A327" s="36"/>
      <c r="B327" s="42"/>
      <c r="C327" s="36"/>
      <c r="D327" s="36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S327" s="30"/>
      <c r="T327" s="30"/>
      <c r="U327" s="30"/>
      <c r="V327" s="30"/>
    </row>
    <row r="328" spans="1:22" x14ac:dyDescent="0.2">
      <c r="A328" s="36"/>
      <c r="B328" s="42"/>
      <c r="C328" s="36"/>
      <c r="D328" s="36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S328" s="30"/>
      <c r="T328" s="30"/>
      <c r="U328" s="30"/>
      <c r="V328" s="30"/>
    </row>
    <row r="329" spans="1:22" x14ac:dyDescent="0.2">
      <c r="A329" s="36"/>
      <c r="B329" s="42"/>
      <c r="C329" s="36"/>
      <c r="D329" s="36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S329" s="30"/>
      <c r="T329" s="30"/>
      <c r="U329" s="30"/>
      <c r="V329" s="30"/>
    </row>
    <row r="330" spans="1:22" x14ac:dyDescent="0.2">
      <c r="A330" s="36"/>
      <c r="B330" s="42"/>
      <c r="C330" s="36"/>
      <c r="D330" s="36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S330" s="30"/>
      <c r="T330" s="30"/>
      <c r="U330" s="30"/>
      <c r="V330" s="30"/>
    </row>
    <row r="331" spans="1:22" x14ac:dyDescent="0.2">
      <c r="A331" s="36"/>
      <c r="B331" s="42"/>
      <c r="C331" s="36"/>
      <c r="D331" s="36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S331" s="30"/>
      <c r="T331" s="30"/>
      <c r="U331" s="30"/>
      <c r="V331" s="30"/>
    </row>
    <row r="332" spans="1:22" x14ac:dyDescent="0.2">
      <c r="A332" s="36"/>
      <c r="B332" s="42"/>
      <c r="C332" s="36"/>
      <c r="D332" s="36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S332" s="30"/>
      <c r="T332" s="30"/>
      <c r="U332" s="30"/>
      <c r="V332" s="30"/>
    </row>
    <row r="333" spans="1:22" x14ac:dyDescent="0.2">
      <c r="A333" s="36"/>
      <c r="B333" s="42"/>
      <c r="C333" s="36"/>
      <c r="D333" s="36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S333" s="30"/>
      <c r="T333" s="30"/>
      <c r="U333" s="30"/>
      <c r="V333" s="30"/>
    </row>
    <row r="334" spans="1:22" x14ac:dyDescent="0.2">
      <c r="A334" s="36"/>
      <c r="B334" s="42"/>
      <c r="C334" s="36"/>
      <c r="D334" s="36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S334" s="30"/>
      <c r="T334" s="30"/>
      <c r="U334" s="30"/>
      <c r="V334" s="30"/>
    </row>
    <row r="335" spans="1:22" x14ac:dyDescent="0.2">
      <c r="A335" s="36"/>
      <c r="B335" s="42"/>
      <c r="C335" s="36"/>
      <c r="D335" s="36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S335" s="30"/>
      <c r="T335" s="30"/>
      <c r="U335" s="30"/>
      <c r="V335" s="30"/>
    </row>
    <row r="336" spans="1:22" x14ac:dyDescent="0.2">
      <c r="A336" s="36"/>
      <c r="B336" s="42"/>
      <c r="C336" s="36"/>
      <c r="D336" s="36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S336" s="30"/>
      <c r="T336" s="30"/>
      <c r="U336" s="30"/>
      <c r="V336" s="30"/>
    </row>
    <row r="337" spans="1:22" x14ac:dyDescent="0.2">
      <c r="A337" s="36"/>
      <c r="B337" s="42"/>
      <c r="C337" s="36"/>
      <c r="D337" s="36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S337" s="30"/>
      <c r="T337" s="30"/>
      <c r="U337" s="30"/>
      <c r="V337" s="30"/>
    </row>
    <row r="338" spans="1:22" x14ac:dyDescent="0.2">
      <c r="A338" s="36"/>
      <c r="B338" s="42"/>
      <c r="C338" s="36"/>
      <c r="D338" s="36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S338" s="30"/>
      <c r="T338" s="30"/>
      <c r="U338" s="30"/>
      <c r="V338" s="30"/>
    </row>
    <row r="339" spans="1:22" x14ac:dyDescent="0.2">
      <c r="A339" s="36"/>
      <c r="B339" s="42"/>
      <c r="C339" s="36"/>
      <c r="D339" s="36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S339" s="30"/>
      <c r="T339" s="30"/>
      <c r="U339" s="30"/>
      <c r="V339" s="30"/>
    </row>
    <row r="340" spans="1:22" x14ac:dyDescent="0.2">
      <c r="A340" s="36"/>
      <c r="B340" s="42"/>
      <c r="C340" s="36"/>
      <c r="D340" s="36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S340" s="30"/>
      <c r="T340" s="30"/>
      <c r="U340" s="30"/>
      <c r="V340" s="30"/>
    </row>
    <row r="341" spans="1:22" x14ac:dyDescent="0.2">
      <c r="A341" s="36"/>
      <c r="B341" s="42"/>
      <c r="C341" s="36"/>
      <c r="D341" s="36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S341" s="30"/>
      <c r="T341" s="30"/>
      <c r="U341" s="30"/>
      <c r="V341" s="30"/>
    </row>
    <row r="342" spans="1:22" x14ac:dyDescent="0.2">
      <c r="A342" s="36"/>
      <c r="B342" s="42"/>
      <c r="C342" s="36"/>
      <c r="D342" s="36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S342" s="30"/>
      <c r="T342" s="30"/>
      <c r="U342" s="30"/>
      <c r="V342" s="30"/>
    </row>
    <row r="343" spans="1:22" x14ac:dyDescent="0.2">
      <c r="A343" s="36"/>
      <c r="B343" s="42"/>
      <c r="C343" s="36"/>
      <c r="D343" s="36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S343" s="30"/>
      <c r="T343" s="30"/>
      <c r="U343" s="30"/>
      <c r="V343" s="30"/>
    </row>
    <row r="344" spans="1:22" x14ac:dyDescent="0.2">
      <c r="A344" s="36"/>
      <c r="B344" s="42"/>
      <c r="C344" s="36"/>
      <c r="D344" s="36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S344" s="30"/>
      <c r="T344" s="30"/>
      <c r="U344" s="30"/>
      <c r="V344" s="30"/>
    </row>
    <row r="345" spans="1:22" x14ac:dyDescent="0.2">
      <c r="A345" s="36"/>
      <c r="B345" s="42"/>
      <c r="C345" s="36"/>
      <c r="D345" s="36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S345" s="30"/>
      <c r="T345" s="30"/>
      <c r="U345" s="30"/>
      <c r="V345" s="30"/>
    </row>
    <row r="346" spans="1:22" x14ac:dyDescent="0.2">
      <c r="A346" s="36"/>
      <c r="B346" s="42"/>
      <c r="C346" s="36"/>
      <c r="D346" s="36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S346" s="30"/>
      <c r="T346" s="30"/>
      <c r="U346" s="30"/>
      <c r="V346" s="30"/>
    </row>
    <row r="347" spans="1:22" x14ac:dyDescent="0.2">
      <c r="A347" s="36"/>
      <c r="B347" s="42"/>
      <c r="C347" s="36"/>
      <c r="D347" s="36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S347" s="30"/>
      <c r="T347" s="30"/>
      <c r="U347" s="30"/>
      <c r="V347" s="30"/>
    </row>
    <row r="348" spans="1:22" x14ac:dyDescent="0.2">
      <c r="A348" s="36"/>
      <c r="B348" s="42"/>
      <c r="C348" s="36"/>
      <c r="D348" s="36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S348" s="30"/>
      <c r="T348" s="30"/>
      <c r="U348" s="30"/>
      <c r="V348" s="30"/>
    </row>
    <row r="349" spans="1:22" x14ac:dyDescent="0.2">
      <c r="A349" s="36"/>
      <c r="B349" s="42"/>
      <c r="C349" s="36"/>
      <c r="D349" s="36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S349" s="30"/>
      <c r="T349" s="30"/>
      <c r="U349" s="30"/>
      <c r="V349" s="30"/>
    </row>
    <row r="350" spans="1:22" x14ac:dyDescent="0.2">
      <c r="A350" s="36"/>
      <c r="B350" s="42"/>
      <c r="C350" s="36"/>
      <c r="D350" s="36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S350" s="30"/>
      <c r="T350" s="30"/>
      <c r="U350" s="30"/>
      <c r="V350" s="30"/>
    </row>
    <row r="351" spans="1:22" x14ac:dyDescent="0.2">
      <c r="A351" s="36"/>
      <c r="B351" s="42"/>
      <c r="C351" s="36"/>
      <c r="D351" s="36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S351" s="30"/>
      <c r="T351" s="30"/>
      <c r="U351" s="30"/>
      <c r="V351" s="30"/>
    </row>
    <row r="352" spans="1:22" x14ac:dyDescent="0.2">
      <c r="A352" s="36"/>
      <c r="B352" s="42"/>
      <c r="C352" s="36"/>
      <c r="D352" s="36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S352" s="30"/>
      <c r="T352" s="30"/>
      <c r="U352" s="30"/>
      <c r="V352" s="30"/>
    </row>
    <row r="353" spans="1:22" x14ac:dyDescent="0.2">
      <c r="A353" s="36"/>
      <c r="B353" s="42"/>
      <c r="C353" s="36"/>
      <c r="D353" s="36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S353" s="30"/>
      <c r="T353" s="30"/>
      <c r="U353" s="30"/>
      <c r="V353" s="30"/>
    </row>
    <row r="354" spans="1:22" x14ac:dyDescent="0.2">
      <c r="A354" s="36"/>
      <c r="B354" s="42"/>
      <c r="C354" s="36"/>
      <c r="D354" s="36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S354" s="30"/>
      <c r="T354" s="30"/>
      <c r="U354" s="30"/>
      <c r="V354" s="30"/>
    </row>
    <row r="355" spans="1:22" x14ac:dyDescent="0.2">
      <c r="A355" s="36"/>
      <c r="B355" s="42"/>
      <c r="C355" s="36"/>
      <c r="D355" s="36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S355" s="30"/>
      <c r="T355" s="30"/>
      <c r="U355" s="30"/>
      <c r="V355" s="30"/>
    </row>
    <row r="356" spans="1:22" x14ac:dyDescent="0.2">
      <c r="A356" s="36"/>
      <c r="B356" s="42"/>
      <c r="C356" s="36"/>
      <c r="D356" s="36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S356" s="30"/>
      <c r="T356" s="30"/>
      <c r="U356" s="30"/>
      <c r="V356" s="30"/>
    </row>
    <row r="357" spans="1:22" x14ac:dyDescent="0.2">
      <c r="A357" s="36"/>
      <c r="B357" s="42"/>
      <c r="C357" s="36"/>
      <c r="D357" s="36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S357" s="30"/>
      <c r="T357" s="30"/>
      <c r="U357" s="30"/>
      <c r="V357" s="30"/>
    </row>
    <row r="358" spans="1:22" x14ac:dyDescent="0.2">
      <c r="A358" s="36"/>
      <c r="B358" s="42"/>
      <c r="C358" s="36"/>
      <c r="D358" s="36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S358" s="30"/>
      <c r="T358" s="30"/>
      <c r="U358" s="30"/>
      <c r="V358" s="30"/>
    </row>
    <row r="359" spans="1:22" x14ac:dyDescent="0.2">
      <c r="A359" s="36"/>
      <c r="B359" s="42"/>
      <c r="C359" s="36"/>
      <c r="D359" s="36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S359" s="30"/>
      <c r="T359" s="30"/>
      <c r="U359" s="30"/>
      <c r="V359" s="30"/>
    </row>
    <row r="360" spans="1:22" x14ac:dyDescent="0.2">
      <c r="A360" s="36"/>
      <c r="B360" s="42"/>
      <c r="C360" s="36"/>
      <c r="D360" s="36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S360" s="30"/>
      <c r="T360" s="30"/>
      <c r="U360" s="30"/>
      <c r="V360" s="30"/>
    </row>
    <row r="361" spans="1:22" x14ac:dyDescent="0.2">
      <c r="A361" s="36"/>
      <c r="B361" s="42"/>
      <c r="C361" s="36"/>
      <c r="D361" s="36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S361" s="30"/>
      <c r="T361" s="30"/>
      <c r="U361" s="30"/>
      <c r="V361" s="30"/>
    </row>
    <row r="362" spans="1:22" x14ac:dyDescent="0.2">
      <c r="A362" s="36"/>
      <c r="B362" s="42"/>
      <c r="C362" s="36"/>
      <c r="D362" s="36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S362" s="30"/>
      <c r="T362" s="30"/>
      <c r="U362" s="30"/>
      <c r="V362" s="30"/>
    </row>
    <row r="363" spans="1:22" x14ac:dyDescent="0.2">
      <c r="A363" s="36"/>
      <c r="B363" s="42"/>
      <c r="C363" s="36"/>
      <c r="D363" s="36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S363" s="30"/>
      <c r="T363" s="30"/>
      <c r="U363" s="30"/>
      <c r="V363" s="30"/>
    </row>
    <row r="364" spans="1:22" x14ac:dyDescent="0.2">
      <c r="A364" s="36"/>
      <c r="B364" s="42"/>
      <c r="C364" s="36"/>
      <c r="D364" s="36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S364" s="30"/>
      <c r="T364" s="30"/>
      <c r="U364" s="30"/>
      <c r="V364" s="30"/>
    </row>
    <row r="365" spans="1:22" x14ac:dyDescent="0.2">
      <c r="A365" s="36"/>
      <c r="B365" s="42"/>
      <c r="C365" s="36"/>
      <c r="D365" s="36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S365" s="30"/>
      <c r="T365" s="30"/>
      <c r="U365" s="30"/>
      <c r="V365" s="30"/>
    </row>
    <row r="366" spans="1:22" x14ac:dyDescent="0.2">
      <c r="A366" s="36"/>
      <c r="B366" s="42"/>
      <c r="C366" s="36"/>
      <c r="D366" s="36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S366" s="30"/>
      <c r="T366" s="30"/>
      <c r="U366" s="30"/>
      <c r="V366" s="30"/>
    </row>
    <row r="367" spans="1:22" x14ac:dyDescent="0.2">
      <c r="A367" s="36"/>
      <c r="B367" s="42"/>
      <c r="C367" s="36"/>
      <c r="D367" s="36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S367" s="30"/>
      <c r="T367" s="30"/>
      <c r="U367" s="30"/>
      <c r="V367" s="30"/>
    </row>
    <row r="368" spans="1:22" x14ac:dyDescent="0.2">
      <c r="A368" s="36"/>
      <c r="B368" s="42"/>
      <c r="C368" s="36"/>
      <c r="D368" s="36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S368" s="30"/>
      <c r="T368" s="30"/>
      <c r="U368" s="30"/>
      <c r="V368" s="30"/>
    </row>
    <row r="369" spans="1:22" x14ac:dyDescent="0.2">
      <c r="A369" s="36"/>
      <c r="B369" s="42"/>
      <c r="C369" s="36"/>
      <c r="D369" s="36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S369" s="30"/>
      <c r="T369" s="30"/>
      <c r="U369" s="30"/>
      <c r="V369" s="30"/>
    </row>
    <row r="370" spans="1:22" x14ac:dyDescent="0.2">
      <c r="A370" s="36"/>
      <c r="B370" s="42"/>
      <c r="C370" s="36"/>
      <c r="D370" s="36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S370" s="30"/>
      <c r="T370" s="30"/>
      <c r="U370" s="30"/>
      <c r="V370" s="30"/>
    </row>
    <row r="371" spans="1:22" x14ac:dyDescent="0.2">
      <c r="A371" s="36"/>
      <c r="B371" s="42"/>
      <c r="C371" s="36"/>
      <c r="D371" s="36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S371" s="30"/>
      <c r="T371" s="30"/>
      <c r="U371" s="30"/>
      <c r="V371" s="30"/>
    </row>
    <row r="372" spans="1:22" x14ac:dyDescent="0.2">
      <c r="A372" s="36"/>
      <c r="B372" s="42"/>
      <c r="C372" s="36"/>
      <c r="D372" s="36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S372" s="30"/>
      <c r="T372" s="30"/>
      <c r="U372" s="30"/>
      <c r="V372" s="30"/>
    </row>
    <row r="373" spans="1:22" x14ac:dyDescent="0.2">
      <c r="A373" s="36"/>
      <c r="B373" s="42"/>
      <c r="C373" s="36"/>
      <c r="D373" s="36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S373" s="30"/>
      <c r="T373" s="30"/>
      <c r="U373" s="30"/>
      <c r="V373" s="30"/>
    </row>
    <row r="374" spans="1:22" x14ac:dyDescent="0.2">
      <c r="A374" s="36"/>
      <c r="B374" s="42"/>
      <c r="C374" s="36"/>
      <c r="D374" s="36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S374" s="30"/>
      <c r="T374" s="30"/>
      <c r="U374" s="30"/>
      <c r="V374" s="30"/>
    </row>
    <row r="375" spans="1:22" x14ac:dyDescent="0.2">
      <c r="A375" s="36"/>
      <c r="B375" s="42"/>
      <c r="C375" s="36"/>
      <c r="D375" s="36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S375" s="30"/>
      <c r="T375" s="30"/>
      <c r="U375" s="30"/>
      <c r="V375" s="30"/>
    </row>
    <row r="376" spans="1:22" x14ac:dyDescent="0.2">
      <c r="A376" s="36"/>
      <c r="B376" s="42"/>
      <c r="C376" s="36"/>
      <c r="D376" s="36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S376" s="30"/>
      <c r="T376" s="30"/>
      <c r="U376" s="30"/>
      <c r="V376" s="30"/>
    </row>
    <row r="377" spans="1:22" x14ac:dyDescent="0.2">
      <c r="A377" s="36"/>
      <c r="B377" s="42"/>
      <c r="C377" s="36"/>
      <c r="D377" s="36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S377" s="30"/>
      <c r="T377" s="30"/>
      <c r="U377" s="30"/>
      <c r="V377" s="30"/>
    </row>
    <row r="378" spans="1:22" x14ac:dyDescent="0.2">
      <c r="A378" s="36"/>
      <c r="B378" s="42"/>
      <c r="C378" s="36"/>
      <c r="D378" s="36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S378" s="30"/>
      <c r="T378" s="30"/>
      <c r="U378" s="30"/>
      <c r="V378" s="30"/>
    </row>
    <row r="379" spans="1:22" x14ac:dyDescent="0.2">
      <c r="A379" s="36"/>
      <c r="B379" s="42"/>
      <c r="C379" s="36"/>
      <c r="D379" s="36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S379" s="30"/>
      <c r="T379" s="30"/>
      <c r="U379" s="30"/>
      <c r="V379" s="30"/>
    </row>
    <row r="380" spans="1:22" x14ac:dyDescent="0.2">
      <c r="A380" s="36"/>
      <c r="B380" s="42"/>
      <c r="C380" s="36"/>
      <c r="D380" s="36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S380" s="30"/>
      <c r="T380" s="30"/>
      <c r="U380" s="30"/>
      <c r="V380" s="30"/>
    </row>
    <row r="381" spans="1:22" x14ac:dyDescent="0.2">
      <c r="A381" s="36"/>
      <c r="B381" s="42"/>
      <c r="C381" s="36"/>
      <c r="D381" s="36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S381" s="30"/>
      <c r="T381" s="30"/>
      <c r="U381" s="30"/>
      <c r="V381" s="30"/>
    </row>
    <row r="382" spans="1:22" x14ac:dyDescent="0.2">
      <c r="A382" s="36"/>
      <c r="B382" s="42"/>
      <c r="C382" s="36"/>
      <c r="D382" s="36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S382" s="30"/>
      <c r="T382" s="30"/>
      <c r="U382" s="30"/>
      <c r="V382" s="30"/>
    </row>
    <row r="383" spans="1:22" x14ac:dyDescent="0.2">
      <c r="A383" s="36"/>
      <c r="B383" s="42"/>
      <c r="C383" s="36"/>
      <c r="D383" s="36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S383" s="30"/>
      <c r="T383" s="30"/>
      <c r="U383" s="30"/>
      <c r="V383" s="30"/>
    </row>
    <row r="384" spans="1:22" x14ac:dyDescent="0.2">
      <c r="A384" s="36"/>
      <c r="B384" s="42"/>
      <c r="C384" s="36"/>
      <c r="D384" s="36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S384" s="30"/>
      <c r="T384" s="30"/>
      <c r="U384" s="30"/>
      <c r="V384" s="30"/>
    </row>
    <row r="385" spans="1:22" x14ac:dyDescent="0.2">
      <c r="A385" s="36"/>
      <c r="B385" s="42"/>
      <c r="C385" s="36"/>
      <c r="D385" s="36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S385" s="30"/>
      <c r="T385" s="30"/>
      <c r="U385" s="30"/>
      <c r="V385" s="30"/>
    </row>
    <row r="386" spans="1:22" x14ac:dyDescent="0.2">
      <c r="A386" s="36"/>
      <c r="B386" s="42"/>
      <c r="C386" s="36"/>
      <c r="D386" s="36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S386" s="30"/>
      <c r="T386" s="30"/>
      <c r="U386" s="30"/>
      <c r="V386" s="30"/>
    </row>
    <row r="387" spans="1:22" x14ac:dyDescent="0.2">
      <c r="A387" s="36"/>
      <c r="B387" s="42"/>
      <c r="C387" s="36"/>
      <c r="D387" s="36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S387" s="30"/>
      <c r="T387" s="30"/>
      <c r="U387" s="30"/>
      <c r="V387" s="30"/>
    </row>
    <row r="388" spans="1:22" x14ac:dyDescent="0.2">
      <c r="A388" s="36"/>
      <c r="B388" s="42"/>
      <c r="C388" s="36"/>
      <c r="D388" s="36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S388" s="30"/>
      <c r="T388" s="30"/>
      <c r="U388" s="30"/>
      <c r="V388" s="30"/>
    </row>
    <row r="389" spans="1:22" x14ac:dyDescent="0.2">
      <c r="A389" s="36"/>
      <c r="B389" s="42"/>
      <c r="C389" s="36"/>
      <c r="D389" s="36"/>
    </row>
    <row r="390" spans="1:22" x14ac:dyDescent="0.2">
      <c r="A390" s="36"/>
      <c r="B390" s="42"/>
      <c r="C390" s="36"/>
      <c r="D390" s="36"/>
    </row>
    <row r="391" spans="1:22" x14ac:dyDescent="0.2">
      <c r="A391" s="36"/>
      <c r="B391" s="42"/>
      <c r="C391" s="36"/>
      <c r="D391" s="36"/>
    </row>
    <row r="392" spans="1:22" x14ac:dyDescent="0.2">
      <c r="A392" s="36"/>
      <c r="B392" s="42"/>
      <c r="C392" s="36"/>
      <c r="D392" s="36"/>
    </row>
    <row r="393" spans="1:22" x14ac:dyDescent="0.2">
      <c r="A393" s="36"/>
      <c r="B393" s="42"/>
      <c r="C393" s="36"/>
      <c r="D393" s="36"/>
    </row>
    <row r="394" spans="1:22" x14ac:dyDescent="0.2">
      <c r="A394" s="36"/>
      <c r="B394" s="42"/>
      <c r="C394" s="36"/>
      <c r="D394" s="36"/>
    </row>
    <row r="395" spans="1:22" x14ac:dyDescent="0.2">
      <c r="A395" s="36"/>
      <c r="B395" s="42"/>
      <c r="C395" s="36"/>
      <c r="D395" s="36"/>
    </row>
    <row r="396" spans="1:22" x14ac:dyDescent="0.2">
      <c r="A396" s="36"/>
      <c r="B396" s="42"/>
      <c r="C396" s="36"/>
      <c r="D396" s="36"/>
    </row>
    <row r="397" spans="1:22" x14ac:dyDescent="0.2">
      <c r="A397" s="36"/>
      <c r="B397" s="42"/>
      <c r="C397" s="36"/>
      <c r="D397" s="36"/>
    </row>
    <row r="398" spans="1:22" x14ac:dyDescent="0.2">
      <c r="A398" s="36"/>
      <c r="B398" s="42"/>
      <c r="C398" s="36"/>
      <c r="D398" s="36"/>
    </row>
    <row r="399" spans="1:22" x14ac:dyDescent="0.2">
      <c r="A399" s="36"/>
      <c r="B399" s="42"/>
      <c r="C399" s="36"/>
      <c r="D399" s="36"/>
    </row>
    <row r="400" spans="1:22" x14ac:dyDescent="0.2">
      <c r="A400" s="36"/>
      <c r="B400" s="42"/>
      <c r="C400" s="36"/>
      <c r="D400" s="36"/>
    </row>
    <row r="401" spans="1:4" x14ac:dyDescent="0.2">
      <c r="A401" s="36"/>
      <c r="B401" s="42"/>
      <c r="C401" s="36"/>
      <c r="D401" s="36"/>
    </row>
    <row r="402" spans="1:4" x14ac:dyDescent="0.2">
      <c r="A402" s="36"/>
      <c r="B402" s="42"/>
      <c r="C402" s="36"/>
      <c r="D402" s="36"/>
    </row>
    <row r="403" spans="1:4" x14ac:dyDescent="0.2">
      <c r="A403" s="36"/>
      <c r="B403" s="42"/>
      <c r="C403" s="36"/>
      <c r="D403" s="36"/>
    </row>
    <row r="404" spans="1:4" x14ac:dyDescent="0.2">
      <c r="A404" s="36"/>
      <c r="B404" s="42"/>
      <c r="C404" s="36"/>
      <c r="D404" s="36"/>
    </row>
  </sheetData>
  <sheetProtection sheet="1"/>
  <phoneticPr fontId="8" type="noConversion"/>
  <hyperlinks>
    <hyperlink ref="H3396" r:id="rId1" display="http://vsolj.cetus-net.org/bulletin.html" xr:uid="{00000000-0004-0000-0200-000000000000}"/>
    <hyperlink ref="H64878" r:id="rId2" display="http://vsolj.cetus-net.org/bulletin.html" xr:uid="{00000000-0004-0000-0200-000001000000}"/>
    <hyperlink ref="H64871" r:id="rId3" display="http://vsolj.cetus-net.org/bulletin.html" xr:uid="{00000000-0004-0000-0200-000002000000}"/>
    <hyperlink ref="AP2368" r:id="rId4" display="http://cdsbib.u-strasbg.fr/cgi-bin/cdsbib?1990RMxAA..21..381G" xr:uid="{00000000-0004-0000-0200-000003000000}"/>
    <hyperlink ref="AP2371" r:id="rId5" display="http://cdsbib.u-strasbg.fr/cgi-bin/cdsbib?1990RMxAA..21..381G" xr:uid="{00000000-0004-0000-0200-000004000000}"/>
    <hyperlink ref="AP2369" r:id="rId6" display="http://cdsbib.u-strasbg.fr/cgi-bin/cdsbib?1990RMxAA..21..381G" xr:uid="{00000000-0004-0000-0200-000005000000}"/>
    <hyperlink ref="AP2347" r:id="rId7" display="http://cdsbib.u-strasbg.fr/cgi-bin/cdsbib?1990RMxAA..21..381G" xr:uid="{00000000-0004-0000-0200-000006000000}"/>
    <hyperlink ref="I64878" r:id="rId8" display="http://vsolj.cetus-net.org/bulletin.html" xr:uid="{00000000-0004-0000-0200-000007000000}"/>
    <hyperlink ref="AQ2481" r:id="rId9" display="http://cdsbib.u-strasbg.fr/cgi-bin/cdsbib?1990RMxAA..21..381G" xr:uid="{00000000-0004-0000-0200-000008000000}"/>
    <hyperlink ref="AQ750" r:id="rId10" display="http://cdsbib.u-strasbg.fr/cgi-bin/cdsbib?1990RMxAA..21..381G" xr:uid="{00000000-0004-0000-0200-000009000000}"/>
    <hyperlink ref="AQ2482" r:id="rId11" display="http://cdsbib.u-strasbg.fr/cgi-bin/cdsbib?1990RMxAA..21..381G" xr:uid="{00000000-0004-0000-0200-00000A000000}"/>
    <hyperlink ref="H64875" r:id="rId12" display="https://www.aavso.org/ejaavso" xr:uid="{00000000-0004-0000-0200-00000B000000}"/>
    <hyperlink ref="H64970" r:id="rId13" display="http://vsolj.cetus-net.org/bulletin.html" xr:uid="{00000000-0004-0000-0200-00000C000000}"/>
    <hyperlink ref="H64963" r:id="rId14" display="https://www.aavso.org/ejaavso" xr:uid="{00000000-0004-0000-0200-00000D000000}"/>
    <hyperlink ref="AP1821" r:id="rId15" display="http://cdsbib.u-strasbg.fr/cgi-bin/cdsbib?1990RMxAA..21..381G" xr:uid="{00000000-0004-0000-0200-00000E000000}"/>
    <hyperlink ref="AP1818" r:id="rId16" display="http://cdsbib.u-strasbg.fr/cgi-bin/cdsbib?1990RMxAA..21..381G" xr:uid="{00000000-0004-0000-0200-00000F000000}"/>
    <hyperlink ref="AP1820" r:id="rId17" display="http://cdsbib.u-strasbg.fr/cgi-bin/cdsbib?1990RMxAA..21..381G" xr:uid="{00000000-0004-0000-0200-000010000000}"/>
    <hyperlink ref="AP1796" r:id="rId18" display="http://cdsbib.u-strasbg.fr/cgi-bin/cdsbib?1990RMxAA..21..381G" xr:uid="{00000000-0004-0000-0200-000011000000}"/>
    <hyperlink ref="I64970" r:id="rId19" display="http://vsolj.cetus-net.org/bulletin.html" xr:uid="{00000000-0004-0000-0200-000012000000}"/>
    <hyperlink ref="AQ1957" r:id="rId20" display="http://cdsbib.u-strasbg.fr/cgi-bin/cdsbib?1990RMxAA..21..381G" xr:uid="{00000000-0004-0000-0200-000013000000}"/>
    <hyperlink ref="AQ3601" r:id="rId21" display="http://cdsbib.u-strasbg.fr/cgi-bin/cdsbib?1990RMxAA..21..381G" xr:uid="{00000000-0004-0000-0200-000014000000}"/>
    <hyperlink ref="AQ1958" r:id="rId22" display="http://cdsbib.u-strasbg.fr/cgi-bin/cdsbib?1990RMxAA..21..381G" xr:uid="{00000000-0004-0000-0200-000015000000}"/>
    <hyperlink ref="H64967" r:id="rId23" display="https://www.aavso.org/ejaavso" xr:uid="{00000000-0004-0000-0200-000016000000}"/>
    <hyperlink ref="H2808" r:id="rId24" display="http://vsolj.cetus-net.org/bulletin.html" xr:uid="{00000000-0004-0000-0200-000017000000}"/>
    <hyperlink ref="AP6046" r:id="rId25" display="http://cdsbib.u-strasbg.fr/cgi-bin/cdsbib?1990RMxAA..21..381G" xr:uid="{00000000-0004-0000-0200-000018000000}"/>
    <hyperlink ref="AP6049" r:id="rId26" display="http://cdsbib.u-strasbg.fr/cgi-bin/cdsbib?1990RMxAA..21..381G" xr:uid="{00000000-0004-0000-0200-000019000000}"/>
    <hyperlink ref="AP6047" r:id="rId27" display="http://cdsbib.u-strasbg.fr/cgi-bin/cdsbib?1990RMxAA..21..381G" xr:uid="{00000000-0004-0000-0200-00001A000000}"/>
    <hyperlink ref="AP6025" r:id="rId28" display="http://cdsbib.u-strasbg.fr/cgi-bin/cdsbib?1990RMxAA..21..381G" xr:uid="{00000000-0004-0000-0200-00001B000000}"/>
    <hyperlink ref="I2808" r:id="rId29" display="http://vsolj.cetus-net.org/bulletin.html" xr:uid="{00000000-0004-0000-0200-00001C000000}"/>
    <hyperlink ref="AQ6159" r:id="rId30" display="http://cdsbib.u-strasbg.fr/cgi-bin/cdsbib?1990RMxAA..21..381G" xr:uid="{00000000-0004-0000-0200-00001D000000}"/>
    <hyperlink ref="AQ711" r:id="rId31" display="http://cdsbib.u-strasbg.fr/cgi-bin/cdsbib?1990RMxAA..21..381G" xr:uid="{00000000-0004-0000-0200-00001E000000}"/>
    <hyperlink ref="AQ6160" r:id="rId32" display="http://cdsbib.u-strasbg.fr/cgi-bin/cdsbib?1990RMxAA..21..381G" xr:uid="{00000000-0004-0000-02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2025-01-03T03:35:50Z</dcterms:modified>
</cp:coreProperties>
</file>