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C6B35F-1431-4761-9DCC-7259B2610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99" i="3" l="1"/>
  <c r="F299" i="3" s="1"/>
  <c r="Q299" i="3"/>
  <c r="S299" i="3"/>
  <c r="E296" i="3"/>
  <c r="F296" i="3"/>
  <c r="G296" i="3" s="1"/>
  <c r="Q296" i="3"/>
  <c r="S296" i="3"/>
  <c r="E295" i="3"/>
  <c r="F295" i="3" s="1"/>
  <c r="Q295" i="3"/>
  <c r="S295" i="3"/>
  <c r="E297" i="3"/>
  <c r="F297" i="3" s="1"/>
  <c r="Q297" i="3"/>
  <c r="S297" i="3"/>
  <c r="E298" i="3"/>
  <c r="F298" i="3" s="1"/>
  <c r="Q298" i="3"/>
  <c r="S298" i="3"/>
  <c r="E293" i="3"/>
  <c r="F293" i="3" s="1"/>
  <c r="Q293" i="3"/>
  <c r="S293" i="3"/>
  <c r="E294" i="3"/>
  <c r="F294" i="3" s="1"/>
  <c r="Q294" i="3"/>
  <c r="S294" i="3"/>
  <c r="E287" i="3"/>
  <c r="F287" i="3" s="1"/>
  <c r="Q287" i="3"/>
  <c r="S287" i="3"/>
  <c r="E292" i="3"/>
  <c r="F292" i="3" s="1"/>
  <c r="Q292" i="3"/>
  <c r="S292" i="3"/>
  <c r="E286" i="3"/>
  <c r="F286" i="3" s="1"/>
  <c r="Q286" i="3"/>
  <c r="S286" i="3"/>
  <c r="E291" i="3"/>
  <c r="F291" i="3" s="1"/>
  <c r="Q291" i="3"/>
  <c r="S291" i="3"/>
  <c r="E278" i="3"/>
  <c r="F278" i="3" s="1"/>
  <c r="Q278" i="3"/>
  <c r="S278" i="3"/>
  <c r="E279" i="3"/>
  <c r="F279" i="3" s="1"/>
  <c r="G279" i="3" s="1"/>
  <c r="AF279" i="3" s="1"/>
  <c r="Q279" i="3"/>
  <c r="S279" i="3"/>
  <c r="E280" i="3"/>
  <c r="F280" i="3" s="1"/>
  <c r="Z280" i="3" s="1"/>
  <c r="Q280" i="3"/>
  <c r="S280" i="3"/>
  <c r="E281" i="3"/>
  <c r="F281" i="3" s="1"/>
  <c r="Q281" i="3"/>
  <c r="S281" i="3"/>
  <c r="E282" i="3"/>
  <c r="F282" i="3" s="1"/>
  <c r="Q282" i="3"/>
  <c r="S282" i="3"/>
  <c r="E284" i="3"/>
  <c r="F284" i="3" s="1"/>
  <c r="G284" i="3" s="1"/>
  <c r="AC284" i="3" s="1"/>
  <c r="Q284" i="3"/>
  <c r="S284" i="3"/>
  <c r="E283" i="3"/>
  <c r="F283" i="3" s="1"/>
  <c r="Z283" i="3" s="1"/>
  <c r="Q283" i="3"/>
  <c r="S283" i="3"/>
  <c r="E285" i="3"/>
  <c r="F285" i="3" s="1"/>
  <c r="Z285" i="3" s="1"/>
  <c r="Q285" i="3"/>
  <c r="S285" i="3"/>
  <c r="E288" i="3"/>
  <c r="F288" i="3" s="1"/>
  <c r="G288" i="3" s="1"/>
  <c r="AC288" i="3" s="1"/>
  <c r="Q288" i="3"/>
  <c r="S288" i="3"/>
  <c r="E290" i="3"/>
  <c r="F290" i="3" s="1"/>
  <c r="G290" i="3" s="1"/>
  <c r="Q290" i="3"/>
  <c r="S290" i="3"/>
  <c r="E289" i="3"/>
  <c r="F289" i="3" s="1"/>
  <c r="Z289" i="3" s="1"/>
  <c r="Q289" i="3"/>
  <c r="S289" i="3"/>
  <c r="E288" i="1"/>
  <c r="F288" i="1"/>
  <c r="G288" i="1"/>
  <c r="K288" i="1"/>
  <c r="Q288" i="1"/>
  <c r="Q284" i="1"/>
  <c r="Q285" i="1"/>
  <c r="Q286" i="1"/>
  <c r="Q287" i="1"/>
  <c r="Q283" i="1"/>
  <c r="F11" i="1"/>
  <c r="Q282" i="1"/>
  <c r="E24" i="1"/>
  <c r="F24" i="1"/>
  <c r="E32" i="1"/>
  <c r="F32" i="1"/>
  <c r="E40" i="1"/>
  <c r="F40" i="1"/>
  <c r="E48" i="1"/>
  <c r="F48" i="1"/>
  <c r="E56" i="1"/>
  <c r="F56" i="1"/>
  <c r="E64" i="1"/>
  <c r="F64" i="1"/>
  <c r="E72" i="1"/>
  <c r="F72" i="1"/>
  <c r="E80" i="1"/>
  <c r="F80" i="1"/>
  <c r="C7" i="1"/>
  <c r="E284" i="1"/>
  <c r="F284" i="1"/>
  <c r="C8" i="1"/>
  <c r="E116" i="1"/>
  <c r="F116" i="1"/>
  <c r="E126" i="1"/>
  <c r="F126" i="1"/>
  <c r="E89" i="1"/>
  <c r="F89" i="1"/>
  <c r="E92" i="1"/>
  <c r="F92" i="1"/>
  <c r="E97" i="1"/>
  <c r="F97" i="1"/>
  <c r="E100" i="1"/>
  <c r="F100" i="1"/>
  <c r="E105" i="1"/>
  <c r="F105" i="1"/>
  <c r="E108" i="1"/>
  <c r="F108" i="1"/>
  <c r="E113" i="1"/>
  <c r="F113" i="1"/>
  <c r="E119" i="1"/>
  <c r="F119" i="1"/>
  <c r="E127" i="1"/>
  <c r="F127" i="1"/>
  <c r="E130" i="1"/>
  <c r="F130" i="1"/>
  <c r="E135" i="1"/>
  <c r="F135" i="1"/>
  <c r="E138" i="1"/>
  <c r="F138" i="1"/>
  <c r="E143" i="1"/>
  <c r="F143" i="1"/>
  <c r="E146" i="1"/>
  <c r="F146" i="1"/>
  <c r="E151" i="1"/>
  <c r="F151" i="1"/>
  <c r="E154" i="1"/>
  <c r="F154" i="1"/>
  <c r="E159" i="1"/>
  <c r="F159" i="1"/>
  <c r="E162" i="1"/>
  <c r="F162" i="1"/>
  <c r="E167" i="1"/>
  <c r="F167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I278" i="1"/>
  <c r="E279" i="1"/>
  <c r="F279" i="1"/>
  <c r="G279" i="1"/>
  <c r="K279" i="1"/>
  <c r="G11" i="1"/>
  <c r="Q280" i="1"/>
  <c r="Q281" i="1"/>
  <c r="Q279" i="1"/>
  <c r="Q278" i="1"/>
  <c r="AB3" i="3"/>
  <c r="AY129" i="3" s="1"/>
  <c r="AB4" i="3"/>
  <c r="AB5" i="3"/>
  <c r="AB6" i="3"/>
  <c r="AB7" i="3"/>
  <c r="AB9" i="3"/>
  <c r="AB8" i="3"/>
  <c r="AB10" i="3"/>
  <c r="AY128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S258" i="3"/>
  <c r="S259" i="3"/>
  <c r="S257" i="3"/>
  <c r="S261" i="3"/>
  <c r="S264" i="3"/>
  <c r="S265" i="3"/>
  <c r="S266" i="3"/>
  <c r="S267" i="3"/>
  <c r="S268" i="3"/>
  <c r="S269" i="3"/>
  <c r="S270" i="3"/>
  <c r="S271" i="3"/>
  <c r="S273" i="3"/>
  <c r="S277" i="3"/>
  <c r="S260" i="3"/>
  <c r="S262" i="3"/>
  <c r="S253" i="3"/>
  <c r="S263" i="3"/>
  <c r="S214" i="3"/>
  <c r="S195" i="3"/>
  <c r="S86" i="3"/>
  <c r="S126" i="3"/>
  <c r="S192" i="3"/>
  <c r="S196" i="3"/>
  <c r="S272" i="3"/>
  <c r="S121" i="3"/>
  <c r="S249" i="3"/>
  <c r="S275" i="3"/>
  <c r="S228" i="3"/>
  <c r="S252" i="3"/>
  <c r="S229" i="3"/>
  <c r="S251" i="3"/>
  <c r="S230" i="3"/>
  <c r="S256" i="3"/>
  <c r="S274" i="3"/>
  <c r="S276" i="3"/>
  <c r="S87" i="3"/>
  <c r="S209" i="3"/>
  <c r="S160" i="3"/>
  <c r="S95" i="3"/>
  <c r="S161" i="3"/>
  <c r="S210" i="3"/>
  <c r="S143" i="3"/>
  <c r="S90" i="3"/>
  <c r="S69" i="3"/>
  <c r="S88" i="3"/>
  <c r="S131" i="3"/>
  <c r="S109" i="3"/>
  <c r="S119" i="3"/>
  <c r="S92" i="3"/>
  <c r="S211" i="3"/>
  <c r="S103" i="3"/>
  <c r="S222" i="3"/>
  <c r="S136" i="3"/>
  <c r="S105" i="3"/>
  <c r="S106" i="3"/>
  <c r="S112" i="3"/>
  <c r="S163" i="3"/>
  <c r="S150" i="3"/>
  <c r="S162" i="3"/>
  <c r="S185" i="3"/>
  <c r="S212" i="3"/>
  <c r="S107" i="3"/>
  <c r="S231" i="3"/>
  <c r="S104" i="3"/>
  <c r="S96" i="3"/>
  <c r="S247" i="3"/>
  <c r="S84" i="3"/>
  <c r="S85" i="3"/>
  <c r="S227" i="3"/>
  <c r="S140" i="3"/>
  <c r="S197" i="3"/>
  <c r="S168" i="3"/>
  <c r="S110" i="3"/>
  <c r="S128" i="3"/>
  <c r="S91" i="3"/>
  <c r="S83" i="3"/>
  <c r="S67" i="3"/>
  <c r="S111" i="3"/>
  <c r="S186" i="3"/>
  <c r="S221" i="3"/>
  <c r="S55" i="3"/>
  <c r="S146" i="3"/>
  <c r="S139" i="3"/>
  <c r="S97" i="3"/>
  <c r="S191" i="3"/>
  <c r="S219" i="3"/>
  <c r="S63" i="3"/>
  <c r="S190" i="3"/>
  <c r="S246" i="3"/>
  <c r="S113" i="3"/>
  <c r="S99" i="3"/>
  <c r="S167" i="3"/>
  <c r="S155" i="3"/>
  <c r="S215" i="3"/>
  <c r="S108" i="3"/>
  <c r="S141" i="3"/>
  <c r="S137" i="3"/>
  <c r="S202" i="3"/>
  <c r="S93" i="3"/>
  <c r="S166" i="3"/>
  <c r="S216" i="3"/>
  <c r="S169" i="3"/>
  <c r="S223" i="3"/>
  <c r="S100" i="3"/>
  <c r="S207" i="3"/>
  <c r="S218" i="3"/>
  <c r="S159" i="3"/>
  <c r="S142" i="3"/>
  <c r="S187" i="3"/>
  <c r="S250" i="3"/>
  <c r="S245" i="3"/>
  <c r="S154" i="3"/>
  <c r="S151" i="3"/>
  <c r="S43" i="3"/>
  <c r="S152" i="3"/>
  <c r="S244" i="3"/>
  <c r="S101" i="3"/>
  <c r="S102" i="3"/>
  <c r="S193" i="3"/>
  <c r="S157" i="3"/>
  <c r="S217" i="3"/>
  <c r="S175" i="3"/>
  <c r="S74" i="3"/>
  <c r="S241" i="3"/>
  <c r="S153" i="3"/>
  <c r="S127" i="3"/>
  <c r="S115" i="3"/>
  <c r="S66" i="3"/>
  <c r="S189" i="3"/>
  <c r="S135" i="3"/>
  <c r="S79" i="3"/>
  <c r="S200" i="3"/>
  <c r="S81" i="3"/>
  <c r="S170" i="3"/>
  <c r="S89" i="3"/>
  <c r="S237" i="3"/>
  <c r="S158" i="3"/>
  <c r="S75" i="3"/>
  <c r="S198" i="3"/>
  <c r="S68" i="3"/>
  <c r="S243" i="3"/>
  <c r="S144" i="3"/>
  <c r="S242" i="3"/>
  <c r="S76" i="3"/>
  <c r="S234" i="3"/>
  <c r="S178" i="3"/>
  <c r="S194" i="3"/>
  <c r="S199" i="3"/>
  <c r="S80" i="3"/>
  <c r="S205" i="3"/>
  <c r="S48" i="3"/>
  <c r="S94" i="3"/>
  <c r="S132" i="3"/>
  <c r="S129" i="3"/>
  <c r="S248" i="3"/>
  <c r="S98" i="3"/>
  <c r="S117" i="3"/>
  <c r="S201" i="3"/>
  <c r="S77" i="3"/>
  <c r="S238" i="3"/>
  <c r="S78" i="3"/>
  <c r="S220" i="3"/>
  <c r="S188" i="3"/>
  <c r="S172" i="3"/>
  <c r="S122" i="3"/>
  <c r="S134" i="3"/>
  <c r="S52" i="3"/>
  <c r="S50" i="3"/>
  <c r="S123" i="3"/>
  <c r="S133" i="3"/>
  <c r="S125" i="3"/>
  <c r="S57" i="3"/>
  <c r="S239" i="3"/>
  <c r="S147" i="3"/>
  <c r="S58" i="3"/>
  <c r="S60" i="3"/>
  <c r="S206" i="3"/>
  <c r="S254" i="3"/>
  <c r="S255" i="3"/>
  <c r="S62" i="3"/>
  <c r="S173" i="3"/>
  <c r="S180" i="3"/>
  <c r="S164" i="3"/>
  <c r="S116" i="3"/>
  <c r="S82" i="3"/>
  <c r="S72" i="3"/>
  <c r="S59" i="3"/>
  <c r="S51" i="3"/>
  <c r="S47" i="3"/>
  <c r="S24" i="3"/>
  <c r="S171" i="3"/>
  <c r="S53" i="3"/>
  <c r="S208" i="3"/>
  <c r="S130" i="3"/>
  <c r="S54" i="3"/>
  <c r="S233" i="3"/>
  <c r="S225" i="3"/>
  <c r="S71" i="3"/>
  <c r="S39" i="3"/>
  <c r="S42" i="3"/>
  <c r="S184" i="3"/>
  <c r="S213" i="3"/>
  <c r="S45" i="3"/>
  <c r="S70" i="3"/>
  <c r="S232" i="3"/>
  <c r="S49" i="3"/>
  <c r="S73" i="3"/>
  <c r="S36" i="3"/>
  <c r="S35" i="3"/>
  <c r="S124" i="3"/>
  <c r="S65" i="3"/>
  <c r="S34" i="3"/>
  <c r="S37" i="3"/>
  <c r="S156" i="3"/>
  <c r="S38" i="3"/>
  <c r="S240" i="3"/>
  <c r="S30" i="3"/>
  <c r="S29" i="3"/>
  <c r="S33" i="3"/>
  <c r="S226" i="3"/>
  <c r="S64" i="3"/>
  <c r="S31" i="3"/>
  <c r="S44" i="3"/>
  <c r="S183" i="3"/>
  <c r="S27" i="3"/>
  <c r="S224" i="3"/>
  <c r="S176" i="3"/>
  <c r="S32" i="3"/>
  <c r="S177" i="3"/>
  <c r="S26" i="3"/>
  <c r="S46" i="3"/>
  <c r="S25" i="3"/>
  <c r="S28" i="3"/>
  <c r="S23" i="3"/>
  <c r="S22" i="3"/>
  <c r="S174" i="3"/>
  <c r="S182" i="3"/>
  <c r="S21" i="3"/>
  <c r="S61" i="3"/>
  <c r="S41" i="3"/>
  <c r="S40" i="3"/>
  <c r="S114" i="3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A31" i="2"/>
  <c r="H31" i="2"/>
  <c r="B31" i="2"/>
  <c r="G31" i="2"/>
  <c r="C31" i="2"/>
  <c r="D31" i="2"/>
  <c r="A32" i="2"/>
  <c r="H32" i="2"/>
  <c r="B32" i="2"/>
  <c r="G32" i="2"/>
  <c r="C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A36" i="2"/>
  <c r="H36" i="2"/>
  <c r="B36" i="2"/>
  <c r="G36" i="2"/>
  <c r="C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E48" i="2"/>
  <c r="D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E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E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D76" i="2"/>
  <c r="E76" i="2"/>
  <c r="A77" i="2"/>
  <c r="H77" i="2"/>
  <c r="B77" i="2"/>
  <c r="G77" i="2"/>
  <c r="C77" i="2"/>
  <c r="D77" i="2"/>
  <c r="A78" i="2"/>
  <c r="H78" i="2"/>
  <c r="B78" i="2"/>
  <c r="G78" i="2"/>
  <c r="C78" i="2"/>
  <c r="D78" i="2"/>
  <c r="A79" i="2"/>
  <c r="H79" i="2"/>
  <c r="B79" i="2"/>
  <c r="G79" i="2"/>
  <c r="C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D81" i="2"/>
  <c r="A82" i="2"/>
  <c r="H82" i="2"/>
  <c r="B82" i="2"/>
  <c r="G82" i="2"/>
  <c r="C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A105" i="2"/>
  <c r="H105" i="2"/>
  <c r="B105" i="2"/>
  <c r="G105" i="2"/>
  <c r="C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A110" i="2"/>
  <c r="H110" i="2"/>
  <c r="B110" i="2"/>
  <c r="G110" i="2"/>
  <c r="C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D121" i="2"/>
  <c r="A122" i="2"/>
  <c r="H122" i="2"/>
  <c r="B122" i="2"/>
  <c r="G122" i="2"/>
  <c r="C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D124" i="2"/>
  <c r="A125" i="2"/>
  <c r="H125" i="2"/>
  <c r="B125" i="2"/>
  <c r="G125" i="2"/>
  <c r="C125" i="2"/>
  <c r="D125" i="2"/>
  <c r="A126" i="2"/>
  <c r="H126" i="2"/>
  <c r="B126" i="2"/>
  <c r="G126" i="2"/>
  <c r="C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A133" i="2"/>
  <c r="H133" i="2"/>
  <c r="B133" i="2"/>
  <c r="G133" i="2"/>
  <c r="C133" i="2"/>
  <c r="D133" i="2"/>
  <c r="A134" i="2"/>
  <c r="H134" i="2"/>
  <c r="B134" i="2"/>
  <c r="G134" i="2"/>
  <c r="C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D138" i="2"/>
  <c r="A139" i="2"/>
  <c r="H139" i="2"/>
  <c r="B139" i="2"/>
  <c r="G139" i="2"/>
  <c r="C139" i="2"/>
  <c r="D139" i="2"/>
  <c r="A140" i="2"/>
  <c r="H140" i="2"/>
  <c r="B140" i="2"/>
  <c r="G140" i="2"/>
  <c r="C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F145" i="2"/>
  <c r="D145" i="2"/>
  <c r="A146" i="2"/>
  <c r="H146" i="2"/>
  <c r="B146" i="2"/>
  <c r="G146" i="2"/>
  <c r="C146" i="2"/>
  <c r="F146" i="2"/>
  <c r="D146" i="2"/>
  <c r="A147" i="2"/>
  <c r="H147" i="2"/>
  <c r="B147" i="2"/>
  <c r="G147" i="2"/>
  <c r="C147" i="2"/>
  <c r="E147" i="2"/>
  <c r="F147" i="2"/>
  <c r="D147" i="2"/>
  <c r="A148" i="2"/>
  <c r="H148" i="2"/>
  <c r="B148" i="2"/>
  <c r="G148" i="2"/>
  <c r="C148" i="2"/>
  <c r="F148" i="2"/>
  <c r="D148" i="2"/>
  <c r="A149" i="2"/>
  <c r="H149" i="2"/>
  <c r="B149" i="2"/>
  <c r="G149" i="2"/>
  <c r="C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D153" i="2"/>
  <c r="A154" i="2"/>
  <c r="H154" i="2"/>
  <c r="B154" i="2"/>
  <c r="G154" i="2"/>
  <c r="C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D158" i="2"/>
  <c r="A159" i="2"/>
  <c r="H159" i="2"/>
  <c r="B159" i="2"/>
  <c r="G159" i="2"/>
  <c r="C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A185" i="2"/>
  <c r="H185" i="2"/>
  <c r="B185" i="2"/>
  <c r="G185" i="2"/>
  <c r="C185" i="2"/>
  <c r="D185" i="2"/>
  <c r="E185" i="2"/>
  <c r="A186" i="2"/>
  <c r="H186" i="2"/>
  <c r="B186" i="2"/>
  <c r="G186" i="2"/>
  <c r="C186" i="2"/>
  <c r="D186" i="2"/>
  <c r="A187" i="2"/>
  <c r="H187" i="2"/>
  <c r="B187" i="2"/>
  <c r="G187" i="2"/>
  <c r="C187" i="2"/>
  <c r="D187" i="2"/>
  <c r="A188" i="2"/>
  <c r="H188" i="2"/>
  <c r="B188" i="2"/>
  <c r="G188" i="2"/>
  <c r="C188" i="2"/>
  <c r="E188" i="2"/>
  <c r="D188" i="2"/>
  <c r="AB2" i="3"/>
  <c r="AY2" i="3"/>
  <c r="AY3" i="3"/>
  <c r="AY4" i="3"/>
  <c r="AY5" i="3"/>
  <c r="AY6" i="3"/>
  <c r="AY7" i="3"/>
  <c r="E179" i="3"/>
  <c r="F179" i="3" s="1"/>
  <c r="AY8" i="3"/>
  <c r="C9" i="3"/>
  <c r="D9" i="3"/>
  <c r="AY9" i="3"/>
  <c r="AY10" i="3"/>
  <c r="E40" i="3"/>
  <c r="F40" i="3" s="1"/>
  <c r="E148" i="3"/>
  <c r="F148" i="3" s="1"/>
  <c r="E203" i="3"/>
  <c r="F203" i="3" s="1"/>
  <c r="E149" i="3"/>
  <c r="F149" i="3" s="1"/>
  <c r="E161" i="3"/>
  <c r="F161" i="3" s="1"/>
  <c r="G161" i="3" s="1"/>
  <c r="AC161" i="3" s="1"/>
  <c r="E131" i="3"/>
  <c r="F131" i="3" s="1"/>
  <c r="E109" i="3"/>
  <c r="F109" i="3" s="1"/>
  <c r="E136" i="3"/>
  <c r="F136" i="3" s="1"/>
  <c r="E105" i="3"/>
  <c r="F105" i="3" s="1"/>
  <c r="E185" i="3"/>
  <c r="F185" i="3" s="1"/>
  <c r="E104" i="3"/>
  <c r="F104" i="3" s="1"/>
  <c r="E84" i="3"/>
  <c r="F84" i="3" s="1"/>
  <c r="E197" i="3"/>
  <c r="F197" i="3" s="1"/>
  <c r="G197" i="3" s="1"/>
  <c r="E168" i="3"/>
  <c r="F168" i="3" s="1"/>
  <c r="E111" i="3"/>
  <c r="F111" i="3" s="1"/>
  <c r="E186" i="3"/>
  <c r="F186" i="3" s="1"/>
  <c r="E191" i="3"/>
  <c r="F191" i="3" s="1"/>
  <c r="E219" i="3"/>
  <c r="F219" i="3" s="1"/>
  <c r="E167" i="3"/>
  <c r="F167" i="3" s="1"/>
  <c r="E141" i="3"/>
  <c r="F141" i="3" s="1"/>
  <c r="G141" i="3" s="1"/>
  <c r="E93" i="3"/>
  <c r="F93" i="3" s="1"/>
  <c r="E223" i="3"/>
  <c r="F223" i="3" s="1"/>
  <c r="G223" i="3" s="1"/>
  <c r="E100" i="3"/>
  <c r="F100" i="3" s="1"/>
  <c r="E250" i="3"/>
  <c r="F250" i="3"/>
  <c r="Z250" i="3" s="1"/>
  <c r="E245" i="3"/>
  <c r="F245" i="3" s="1"/>
  <c r="E101" i="3"/>
  <c r="F101" i="3" s="1"/>
  <c r="E102" i="3"/>
  <c r="F102" i="3" s="1"/>
  <c r="E241" i="3"/>
  <c r="F241" i="3" s="1"/>
  <c r="E66" i="3"/>
  <c r="F66" i="3" s="1"/>
  <c r="Z66" i="3" s="1"/>
  <c r="E79" i="3"/>
  <c r="F79" i="3" s="1"/>
  <c r="E89" i="3"/>
  <c r="F89" i="3" s="1"/>
  <c r="E237" i="3"/>
  <c r="F237" i="3" s="1"/>
  <c r="Z237" i="3" s="1"/>
  <c r="E144" i="3"/>
  <c r="F144" i="3" s="1"/>
  <c r="E242" i="3"/>
  <c r="F242" i="3" s="1"/>
  <c r="E80" i="3"/>
  <c r="F80" i="3" s="1"/>
  <c r="Z80" i="3" s="1"/>
  <c r="E205" i="3"/>
  <c r="F205" i="3" s="1"/>
  <c r="E98" i="3"/>
  <c r="F98" i="3" s="1"/>
  <c r="E238" i="3"/>
  <c r="F238" i="3" s="1"/>
  <c r="E188" i="3"/>
  <c r="F188" i="3" s="1"/>
  <c r="E52" i="3"/>
  <c r="F52" i="3" s="1"/>
  <c r="E50" i="3"/>
  <c r="F50" i="3" s="1"/>
  <c r="G50" i="3" s="1"/>
  <c r="E57" i="3"/>
  <c r="F57" i="3" s="1"/>
  <c r="E147" i="3"/>
  <c r="F147" i="3" s="1"/>
  <c r="G147" i="3" s="1"/>
  <c r="E58" i="3"/>
  <c r="F58" i="3" s="1"/>
  <c r="E255" i="3"/>
  <c r="F255" i="3" s="1"/>
  <c r="E173" i="3"/>
  <c r="F173" i="3" s="1"/>
  <c r="E180" i="3"/>
  <c r="F180" i="3" s="1"/>
  <c r="G180" i="3" s="1"/>
  <c r="AF180" i="3" s="1"/>
  <c r="E51" i="3"/>
  <c r="F51" i="3" s="1"/>
  <c r="E53" i="3"/>
  <c r="F53" i="3" s="1"/>
  <c r="E54" i="3"/>
  <c r="F54" i="3" s="1"/>
  <c r="E225" i="3"/>
  <c r="F225" i="3" s="1"/>
  <c r="E39" i="3"/>
  <c r="F39" i="3" s="1"/>
  <c r="G39" i="3" s="1"/>
  <c r="AC39" i="3" s="1"/>
  <c r="E42" i="3"/>
  <c r="F42" i="3" s="1"/>
  <c r="E70" i="3"/>
  <c r="F70" i="3" s="1"/>
  <c r="E49" i="3"/>
  <c r="F49" i="3" s="1"/>
  <c r="E73" i="3"/>
  <c r="F73" i="3" s="1"/>
  <c r="E65" i="3"/>
  <c r="F65" i="3" s="1"/>
  <c r="E37" i="3"/>
  <c r="F37" i="3" s="1"/>
  <c r="E156" i="3"/>
  <c r="F156" i="3" s="1"/>
  <c r="E226" i="3"/>
  <c r="F226" i="3" s="1"/>
  <c r="E44" i="3"/>
  <c r="F44" i="3" s="1"/>
  <c r="Z44" i="3" s="1"/>
  <c r="E183" i="3"/>
  <c r="F183" i="3" s="1"/>
  <c r="E176" i="3"/>
  <c r="F176" i="3" s="1"/>
  <c r="E177" i="3"/>
  <c r="F177" i="3" s="1"/>
  <c r="G177" i="3" s="1"/>
  <c r="E26" i="3"/>
  <c r="F26" i="3" s="1"/>
  <c r="E46" i="3"/>
  <c r="F46" i="3" s="1"/>
  <c r="E25" i="3"/>
  <c r="F25" i="3" s="1"/>
  <c r="E174" i="3"/>
  <c r="F174" i="3" s="1"/>
  <c r="Z174" i="3" s="1"/>
  <c r="E21" i="3"/>
  <c r="F21" i="3" s="1"/>
  <c r="E61" i="3"/>
  <c r="F61" i="3" s="1"/>
  <c r="E118" i="3"/>
  <c r="F118" i="3" s="1"/>
  <c r="Z118" i="3" s="1"/>
  <c r="E236" i="3"/>
  <c r="F236" i="3" s="1"/>
  <c r="U236" i="3" s="1"/>
  <c r="AC236" i="3" s="1"/>
  <c r="E56" i="3"/>
  <c r="F56" i="3" s="1"/>
  <c r="E121" i="3"/>
  <c r="F121" i="3" s="1"/>
  <c r="E253" i="3"/>
  <c r="F253" i="3" s="1"/>
  <c r="E257" i="3"/>
  <c r="F257" i="3" s="1"/>
  <c r="E228" i="3"/>
  <c r="F228" i="3" s="1"/>
  <c r="E249" i="3"/>
  <c r="F249" i="3" s="1"/>
  <c r="E252" i="3"/>
  <c r="F252" i="3" s="1"/>
  <c r="E256" i="3"/>
  <c r="F256" i="3" s="1"/>
  <c r="E263" i="3"/>
  <c r="F263" i="3" s="1"/>
  <c r="E272" i="3"/>
  <c r="F272" i="3" s="1"/>
  <c r="E261" i="3"/>
  <c r="F261" i="3" s="1"/>
  <c r="Z261" i="3" s="1"/>
  <c r="E265" i="3"/>
  <c r="F265" i="3" s="1"/>
  <c r="E266" i="3"/>
  <c r="F266" i="3" s="1"/>
  <c r="E270" i="3"/>
  <c r="F270" i="3" s="1"/>
  <c r="E273" i="3"/>
  <c r="F273" i="3" s="1"/>
  <c r="G273" i="3" s="1"/>
  <c r="E277" i="3"/>
  <c r="F277" i="3" s="1"/>
  <c r="E262" i="3"/>
  <c r="F262" i="3" s="1"/>
  <c r="G262" i="3" s="1"/>
  <c r="AC262" i="3" s="1"/>
  <c r="E214" i="3"/>
  <c r="F214" i="3" s="1"/>
  <c r="Z70" i="3"/>
  <c r="Z197" i="3"/>
  <c r="AY11" i="3"/>
  <c r="AY12" i="3"/>
  <c r="AB13" i="3"/>
  <c r="AB17" i="3" s="1"/>
  <c r="AY13" i="3"/>
  <c r="AB14" i="3"/>
  <c r="AY14" i="3"/>
  <c r="AY15" i="3"/>
  <c r="F14" i="3"/>
  <c r="F15" i="3" s="1"/>
  <c r="AB16" i="3"/>
  <c r="AY16" i="3"/>
  <c r="C17" i="3"/>
  <c r="AY17" i="3"/>
  <c r="AY18" i="3"/>
  <c r="AY19" i="3"/>
  <c r="Q40" i="3"/>
  <c r="AY21" i="3"/>
  <c r="Q114" i="3"/>
  <c r="AY22" i="3"/>
  <c r="Q115" i="3"/>
  <c r="AY23" i="3"/>
  <c r="Q116" i="3"/>
  <c r="AY24" i="3"/>
  <c r="Q55" i="3"/>
  <c r="AY25" i="3"/>
  <c r="Q120" i="3"/>
  <c r="AY26" i="3"/>
  <c r="Q121" i="3"/>
  <c r="AY27" i="3"/>
  <c r="Q126" i="3"/>
  <c r="AY28" i="3"/>
  <c r="Q88" i="3"/>
  <c r="AY29" i="3"/>
  <c r="Q89" i="3"/>
  <c r="AY30" i="3"/>
  <c r="Q90" i="3"/>
  <c r="AY31" i="3"/>
  <c r="Q91" i="3"/>
  <c r="AY32" i="3"/>
  <c r="Q95" i="3"/>
  <c r="AY33" i="3"/>
  <c r="Q21" i="3"/>
  <c r="AY34" i="3"/>
  <c r="Q56" i="3"/>
  <c r="AY35" i="3"/>
  <c r="Q58" i="3"/>
  <c r="AY36" i="3"/>
  <c r="Q59" i="3"/>
  <c r="AY37" i="3"/>
  <c r="Q60" i="3"/>
  <c r="AY38" i="3"/>
  <c r="Q61" i="3"/>
  <c r="AY39" i="3"/>
  <c r="Q62" i="3"/>
  <c r="AY40" i="3"/>
  <c r="Q63" i="3"/>
  <c r="AY41" i="3"/>
  <c r="Q64" i="3"/>
  <c r="AY42" i="3"/>
  <c r="Q65" i="3"/>
  <c r="AY43" i="3"/>
  <c r="Q66" i="3"/>
  <c r="AY44" i="3"/>
  <c r="Q67" i="3"/>
  <c r="AY45" i="3"/>
  <c r="Q68" i="3"/>
  <c r="AY46" i="3"/>
  <c r="Q69" i="3"/>
  <c r="AY47" i="3"/>
  <c r="Q70" i="3"/>
  <c r="AY48" i="3"/>
  <c r="Q71" i="3"/>
  <c r="AY49" i="3"/>
  <c r="Q72" i="3"/>
  <c r="AY50" i="3"/>
  <c r="Q73" i="3"/>
  <c r="AY51" i="3"/>
  <c r="Q74" i="3"/>
  <c r="AY52" i="3"/>
  <c r="Q75" i="3"/>
  <c r="AY53" i="3"/>
  <c r="Q76" i="3"/>
  <c r="AY54" i="3"/>
  <c r="Q77" i="3"/>
  <c r="AY55" i="3"/>
  <c r="Q78" i="3"/>
  <c r="AB56" i="3"/>
  <c r="AD56" i="3"/>
  <c r="AF56" i="3"/>
  <c r="AY56" i="3"/>
  <c r="Q79" i="3"/>
  <c r="AY57" i="3"/>
  <c r="Q80" i="3"/>
  <c r="AY58" i="3"/>
  <c r="Q81" i="3"/>
  <c r="AY59" i="3"/>
  <c r="Q84" i="3"/>
  <c r="AY60" i="3"/>
  <c r="Q22" i="3"/>
  <c r="AY61" i="3"/>
  <c r="Q23" i="3"/>
  <c r="AY62" i="3"/>
  <c r="Q24" i="3"/>
  <c r="AY63" i="3"/>
  <c r="Q25" i="3"/>
  <c r="AY64" i="3"/>
  <c r="Q26" i="3"/>
  <c r="AY65" i="3"/>
  <c r="Q27" i="3"/>
  <c r="AY66" i="3"/>
  <c r="Q28" i="3"/>
  <c r="AY67" i="3"/>
  <c r="Q29" i="3"/>
  <c r="AY68" i="3"/>
  <c r="Q30" i="3"/>
  <c r="AY69" i="3"/>
  <c r="Q31" i="3"/>
  <c r="AY70" i="3"/>
  <c r="Q32" i="3"/>
  <c r="AY71" i="3"/>
  <c r="Q37" i="3"/>
  <c r="AY72" i="3"/>
  <c r="Q38" i="3"/>
  <c r="AY73" i="3"/>
  <c r="Q139" i="3"/>
  <c r="AY74" i="3"/>
  <c r="Q140" i="3"/>
  <c r="AY75" i="3"/>
  <c r="Q41" i="3"/>
  <c r="AY76" i="3"/>
  <c r="Q42" i="3"/>
  <c r="AY77" i="3"/>
  <c r="Q43" i="3"/>
  <c r="AY78" i="3"/>
  <c r="Q44" i="3"/>
  <c r="AY79" i="3"/>
  <c r="Q45" i="3"/>
  <c r="AY80" i="3"/>
  <c r="Q46" i="3"/>
  <c r="AY81" i="3"/>
  <c r="Q47" i="3"/>
  <c r="AY82" i="3"/>
  <c r="Q48" i="3"/>
  <c r="AY83" i="3"/>
  <c r="Q49" i="3"/>
  <c r="AY84" i="3"/>
  <c r="Q50" i="3"/>
  <c r="AY85" i="3"/>
  <c r="Q51" i="3"/>
  <c r="AY86" i="3"/>
  <c r="Q52" i="3"/>
  <c r="AY87" i="3"/>
  <c r="Q53" i="3"/>
  <c r="AY88" i="3"/>
  <c r="Q147" i="3"/>
  <c r="AY89" i="3"/>
  <c r="Q136" i="3"/>
  <c r="AY90" i="3"/>
  <c r="Q137" i="3"/>
  <c r="AY91" i="3"/>
  <c r="Q188" i="3"/>
  <c r="AY92" i="3"/>
  <c r="Q112" i="3"/>
  <c r="AY93" i="3"/>
  <c r="Q113" i="3"/>
  <c r="AY94" i="3"/>
  <c r="Q98" i="3"/>
  <c r="AY95" i="3"/>
  <c r="Q99" i="3"/>
  <c r="AY96" i="3"/>
  <c r="Q100" i="3"/>
  <c r="AY97" i="3"/>
  <c r="Q101" i="3"/>
  <c r="AY98" i="3"/>
  <c r="Q102" i="3"/>
  <c r="AY99" i="3"/>
  <c r="Q103" i="3"/>
  <c r="AY100" i="3"/>
  <c r="Q104" i="3"/>
  <c r="AY101" i="3"/>
  <c r="Q105" i="3"/>
  <c r="AY102" i="3"/>
  <c r="Q106" i="3"/>
  <c r="AY103" i="3"/>
  <c r="Q107" i="3"/>
  <c r="AY104" i="3"/>
  <c r="Q108" i="3"/>
  <c r="AY105" i="3"/>
  <c r="Q109" i="3"/>
  <c r="AY106" i="3"/>
  <c r="Q110" i="3"/>
  <c r="AY107" i="3"/>
  <c r="Q111" i="3"/>
  <c r="AY108" i="3"/>
  <c r="Q119" i="3"/>
  <c r="AY109" i="3"/>
  <c r="Q141" i="3"/>
  <c r="AY110" i="3"/>
  <c r="Q142" i="3"/>
  <c r="AY111" i="3"/>
  <c r="Q152" i="3"/>
  <c r="AY112" i="3"/>
  <c r="Q153" i="3"/>
  <c r="AY113" i="3"/>
  <c r="Q154" i="3"/>
  <c r="AY114" i="3"/>
  <c r="Q158" i="3"/>
  <c r="AY115" i="3"/>
  <c r="Q93" i="3"/>
  <c r="AY116" i="3"/>
  <c r="Q94" i="3"/>
  <c r="AY117" i="3"/>
  <c r="Q83" i="3"/>
  <c r="AB118" i="3"/>
  <c r="AD118" i="3"/>
  <c r="AF118" i="3"/>
  <c r="AY118" i="3"/>
  <c r="Q82" i="3"/>
  <c r="AY119" i="3"/>
  <c r="Q54" i="3"/>
  <c r="AB120" i="3"/>
  <c r="AD120" i="3"/>
  <c r="AF120" i="3"/>
  <c r="AY120" i="3"/>
  <c r="Q33" i="3"/>
  <c r="AY121" i="3"/>
  <c r="Q34" i="3"/>
  <c r="AY122" i="3"/>
  <c r="Q35" i="3"/>
  <c r="AY123" i="3"/>
  <c r="Q36" i="3"/>
  <c r="AY124" i="3"/>
  <c r="Q39" i="3"/>
  <c r="AY125" i="3"/>
  <c r="Q92" i="3"/>
  <c r="AY126" i="3"/>
  <c r="Q85" i="3"/>
  <c r="AY127" i="3"/>
  <c r="Q86" i="3"/>
  <c r="Q87" i="3"/>
  <c r="Q165" i="3"/>
  <c r="Q57" i="3"/>
  <c r="Q155" i="3"/>
  <c r="Q156" i="3"/>
  <c r="Q159" i="3"/>
  <c r="Q175" i="3"/>
  <c r="Q189" i="3"/>
  <c r="Q190" i="3"/>
  <c r="Q212" i="3"/>
  <c r="AB138" i="3"/>
  <c r="AD138" i="3"/>
  <c r="AF138" i="3"/>
  <c r="Q213" i="3"/>
  <c r="Q221" i="3"/>
  <c r="Q234" i="3"/>
  <c r="Q243" i="3"/>
  <c r="Q244" i="3"/>
  <c r="Q245" i="3"/>
  <c r="Q246" i="3"/>
  <c r="AB145" i="3"/>
  <c r="AD145" i="3"/>
  <c r="AF145" i="3"/>
  <c r="Q247" i="3"/>
  <c r="Q248" i="3"/>
  <c r="Q202" i="3"/>
  <c r="AB148" i="3"/>
  <c r="AD148" i="3"/>
  <c r="AF148" i="3"/>
  <c r="Q203" i="3"/>
  <c r="AB149" i="3"/>
  <c r="AD149" i="3"/>
  <c r="AF149" i="3"/>
  <c r="Q204" i="3"/>
  <c r="Q205" i="3"/>
  <c r="Q207" i="3"/>
  <c r="Q215" i="3"/>
  <c r="Q96" i="3"/>
  <c r="Q97" i="3"/>
  <c r="Q193" i="3"/>
  <c r="Q194" i="3"/>
  <c r="Q191" i="3"/>
  <c r="Q220" i="3"/>
  <c r="Q172" i="3"/>
  <c r="Q133" i="3"/>
  <c r="Q117" i="3"/>
  <c r="Q118" i="3"/>
  <c r="Q122" i="3"/>
  <c r="Q123" i="3"/>
  <c r="AB165" i="3"/>
  <c r="AD165" i="3"/>
  <c r="AF165" i="3"/>
  <c r="Q124" i="3"/>
  <c r="Q125" i="3"/>
  <c r="Q127" i="3"/>
  <c r="Q128" i="3"/>
  <c r="Q129" i="3"/>
  <c r="Q130" i="3"/>
  <c r="Q131" i="3"/>
  <c r="Q132" i="3"/>
  <c r="Q235" i="3"/>
  <c r="Q236" i="3"/>
  <c r="Q241" i="3"/>
  <c r="Q138" i="3"/>
  <c r="Q143" i="3"/>
  <c r="Q144" i="3"/>
  <c r="AB179" i="3"/>
  <c r="AD179" i="3"/>
  <c r="AF179" i="3"/>
  <c r="Q145" i="3"/>
  <c r="Q146" i="3"/>
  <c r="AB181" i="3"/>
  <c r="AD181" i="3"/>
  <c r="AF181" i="3"/>
  <c r="Q148" i="3"/>
  <c r="Q149" i="3"/>
  <c r="Q150" i="3"/>
  <c r="Q151" i="3"/>
  <c r="Q157" i="3"/>
  <c r="Q160" i="3"/>
  <c r="Q161" i="3"/>
  <c r="Q162" i="3"/>
  <c r="Q163" i="3"/>
  <c r="Q164" i="3"/>
  <c r="Q166" i="3"/>
  <c r="Q167" i="3"/>
  <c r="Q168" i="3"/>
  <c r="Q169" i="3"/>
  <c r="Q170" i="3"/>
  <c r="Q171" i="3"/>
  <c r="AC197" i="3"/>
  <c r="AF197" i="3"/>
  <c r="Q173" i="3"/>
  <c r="Q174" i="3"/>
  <c r="Q176" i="3"/>
  <c r="Q177" i="3"/>
  <c r="Q178" i="3"/>
  <c r="Q179" i="3"/>
  <c r="AB203" i="3"/>
  <c r="AD203" i="3"/>
  <c r="AF203" i="3"/>
  <c r="Q180" i="3"/>
  <c r="AB204" i="3"/>
  <c r="AD204" i="3"/>
  <c r="AF204" i="3"/>
  <c r="Q181" i="3"/>
  <c r="Q182" i="3"/>
  <c r="Q183" i="3"/>
  <c r="Q135" i="3"/>
  <c r="Q201" i="3"/>
  <c r="Q216" i="3"/>
  <c r="Q222" i="3"/>
  <c r="Q223" i="3"/>
  <c r="Q184" i="3"/>
  <c r="Q185" i="3"/>
  <c r="Q186" i="3"/>
  <c r="Q187" i="3"/>
  <c r="I197" i="3"/>
  <c r="Q197" i="3"/>
  <c r="Q198" i="3"/>
  <c r="Q199" i="3"/>
  <c r="Q200" i="3"/>
  <c r="Q206" i="3"/>
  <c r="Q208" i="3"/>
  <c r="Q209" i="3"/>
  <c r="Q210" i="3"/>
  <c r="Q211" i="3"/>
  <c r="Q217" i="3"/>
  <c r="Q218" i="3"/>
  <c r="Q219" i="3"/>
  <c r="Q224" i="3"/>
  <c r="Q225" i="3"/>
  <c r="Q226" i="3"/>
  <c r="Q227" i="3"/>
  <c r="Q231" i="3"/>
  <c r="Q232" i="3"/>
  <c r="Q233" i="3"/>
  <c r="AB235" i="3"/>
  <c r="AD235" i="3"/>
  <c r="AF235" i="3"/>
  <c r="Q253" i="3"/>
  <c r="AB236" i="3"/>
  <c r="AD236" i="3"/>
  <c r="AF236" i="3"/>
  <c r="Q258" i="3"/>
  <c r="Q259" i="3"/>
  <c r="Q257" i="3"/>
  <c r="Q228" i="3"/>
  <c r="Q229" i="3"/>
  <c r="Q230" i="3"/>
  <c r="Q249" i="3"/>
  <c r="Q251" i="3"/>
  <c r="Q252" i="3"/>
  <c r="Q256" i="3"/>
  <c r="Q263" i="3"/>
  <c r="Q272" i="3"/>
  <c r="Q274" i="3"/>
  <c r="Q275" i="3"/>
  <c r="Q276" i="3"/>
  <c r="Q134" i="3"/>
  <c r="Q254" i="3"/>
  <c r="Q255" i="3"/>
  <c r="Q261" i="3"/>
  <c r="Q264" i="3"/>
  <c r="Q265" i="3"/>
  <c r="Q266" i="3"/>
  <c r="Q267" i="3"/>
  <c r="Q268" i="3"/>
  <c r="Q269" i="3"/>
  <c r="Q270" i="3"/>
  <c r="Q271" i="3"/>
  <c r="Q273" i="3"/>
  <c r="Q277" i="3"/>
  <c r="Q237" i="3"/>
  <c r="Q238" i="3"/>
  <c r="Q239" i="3"/>
  <c r="Q240" i="3"/>
  <c r="Q242" i="3"/>
  <c r="Q250" i="3"/>
  <c r="Q260" i="3"/>
  <c r="Q262" i="3"/>
  <c r="AC273" i="3"/>
  <c r="Q192" i="3"/>
  <c r="Q195" i="3"/>
  <c r="Q196" i="3"/>
  <c r="Q214" i="3"/>
  <c r="E15" i="1"/>
  <c r="C17" i="1"/>
  <c r="Q114" i="1"/>
  <c r="Q115" i="1"/>
  <c r="Q116" i="1"/>
  <c r="Q55" i="1"/>
  <c r="Q120" i="1"/>
  <c r="Q121" i="1"/>
  <c r="Q126" i="1"/>
  <c r="Q88" i="1"/>
  <c r="Q89" i="1"/>
  <c r="Q90" i="1"/>
  <c r="Q91" i="1"/>
  <c r="Q95" i="1"/>
  <c r="Q21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4" i="1"/>
  <c r="Q22" i="1"/>
  <c r="Q23" i="1"/>
  <c r="Q24" i="1"/>
  <c r="Q25" i="1"/>
  <c r="Q26" i="1"/>
  <c r="Q27" i="1"/>
  <c r="Q28" i="1"/>
  <c r="Q29" i="1"/>
  <c r="Q30" i="1"/>
  <c r="Q31" i="1"/>
  <c r="Q32" i="1"/>
  <c r="Q37" i="1"/>
  <c r="Q38" i="1"/>
  <c r="Q139" i="1"/>
  <c r="Q1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47" i="1"/>
  <c r="Q136" i="1"/>
  <c r="Q137" i="1"/>
  <c r="I188" i="1"/>
  <c r="Q188" i="1"/>
  <c r="Q112" i="1"/>
  <c r="Q113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9" i="1"/>
  <c r="Q141" i="1"/>
  <c r="Q142" i="1"/>
  <c r="Q152" i="1"/>
  <c r="Q153" i="1"/>
  <c r="Q154" i="1"/>
  <c r="Q158" i="1"/>
  <c r="Q93" i="1"/>
  <c r="Q94" i="1"/>
  <c r="Q83" i="1"/>
  <c r="Q82" i="1"/>
  <c r="Q54" i="1"/>
  <c r="Q33" i="1"/>
  <c r="Q34" i="1"/>
  <c r="Q35" i="1"/>
  <c r="Q36" i="1"/>
  <c r="Q39" i="1"/>
  <c r="Q92" i="1"/>
  <c r="Q85" i="1"/>
  <c r="Q86" i="1"/>
  <c r="Q87" i="1"/>
  <c r="Q165" i="1"/>
  <c r="Q57" i="1"/>
  <c r="Q155" i="1"/>
  <c r="Q156" i="1"/>
  <c r="Q159" i="1"/>
  <c r="I175" i="1"/>
  <c r="Q175" i="1"/>
  <c r="I189" i="1"/>
  <c r="Q189" i="1"/>
  <c r="I190" i="1"/>
  <c r="Q190" i="1"/>
  <c r="I212" i="1"/>
  <c r="Q212" i="1"/>
  <c r="I213" i="1"/>
  <c r="Q213" i="1"/>
  <c r="I221" i="1"/>
  <c r="Q221" i="1"/>
  <c r="I234" i="1"/>
  <c r="Q234" i="1"/>
  <c r="I243" i="1"/>
  <c r="Q243" i="1"/>
  <c r="I244" i="1"/>
  <c r="Q244" i="1"/>
  <c r="I245" i="1"/>
  <c r="Q245" i="1"/>
  <c r="I246" i="1"/>
  <c r="Q246" i="1"/>
  <c r="I247" i="1"/>
  <c r="Q247" i="1"/>
  <c r="I248" i="1"/>
  <c r="Q248" i="1"/>
  <c r="I202" i="1"/>
  <c r="Q202" i="1"/>
  <c r="I203" i="1"/>
  <c r="Q203" i="1"/>
  <c r="I204" i="1"/>
  <c r="Q204" i="1"/>
  <c r="I205" i="1"/>
  <c r="Q205" i="1"/>
  <c r="I207" i="1"/>
  <c r="Q207" i="1"/>
  <c r="I215" i="1"/>
  <c r="Q215" i="1"/>
  <c r="Q96" i="1"/>
  <c r="Q97" i="1"/>
  <c r="I193" i="1"/>
  <c r="Q193" i="1"/>
  <c r="I194" i="1"/>
  <c r="Q194" i="1"/>
  <c r="I191" i="1"/>
  <c r="Q191" i="1"/>
  <c r="I220" i="1"/>
  <c r="Q220" i="1"/>
  <c r="I172" i="1"/>
  <c r="Q172" i="1"/>
  <c r="Q133" i="1"/>
  <c r="Q117" i="1"/>
  <c r="Q118" i="1"/>
  <c r="Q122" i="1"/>
  <c r="Q123" i="1"/>
  <c r="Q124" i="1"/>
  <c r="Q125" i="1"/>
  <c r="Q127" i="1"/>
  <c r="Q128" i="1"/>
  <c r="Q129" i="1"/>
  <c r="Q130" i="1"/>
  <c r="Q131" i="1"/>
  <c r="Q132" i="1"/>
  <c r="I235" i="1"/>
  <c r="Q235" i="1"/>
  <c r="I236" i="1"/>
  <c r="Q236" i="1"/>
  <c r="I241" i="1"/>
  <c r="Q241" i="1"/>
  <c r="Q138" i="1"/>
  <c r="Q143" i="1"/>
  <c r="Q144" i="1"/>
  <c r="Q145" i="1"/>
  <c r="Q146" i="1"/>
  <c r="Q148" i="1"/>
  <c r="Q149" i="1"/>
  <c r="Q150" i="1"/>
  <c r="Q151" i="1"/>
  <c r="Q157" i="1"/>
  <c r="Q160" i="1"/>
  <c r="Q161" i="1"/>
  <c r="Q162" i="1"/>
  <c r="Q163" i="1"/>
  <c r="Q164" i="1"/>
  <c r="Q166" i="1"/>
  <c r="Q167" i="1"/>
  <c r="Q168" i="1"/>
  <c r="Q169" i="1"/>
  <c r="I170" i="1"/>
  <c r="Q170" i="1"/>
  <c r="I171" i="1"/>
  <c r="Q171" i="1"/>
  <c r="I173" i="1"/>
  <c r="Q173" i="1"/>
  <c r="I174" i="1"/>
  <c r="Q174" i="1"/>
  <c r="I176" i="1"/>
  <c r="Q176" i="1"/>
  <c r="I177" i="1"/>
  <c r="Q177" i="1"/>
  <c r="I178" i="1"/>
  <c r="Q178" i="1"/>
  <c r="I179" i="1"/>
  <c r="Q179" i="1"/>
  <c r="I180" i="1"/>
  <c r="Q180" i="1"/>
  <c r="I181" i="1"/>
  <c r="Q181" i="1"/>
  <c r="I182" i="1"/>
  <c r="Q182" i="1"/>
  <c r="I183" i="1"/>
  <c r="Q183" i="1"/>
  <c r="Q135" i="1"/>
  <c r="I201" i="1"/>
  <c r="Q201" i="1"/>
  <c r="I216" i="1"/>
  <c r="Q216" i="1"/>
  <c r="I222" i="1"/>
  <c r="Q222" i="1"/>
  <c r="I223" i="1"/>
  <c r="Q223" i="1"/>
  <c r="I184" i="1"/>
  <c r="Q184" i="1"/>
  <c r="I185" i="1"/>
  <c r="Q185" i="1"/>
  <c r="I186" i="1"/>
  <c r="Q186" i="1"/>
  <c r="I187" i="1"/>
  <c r="Q187" i="1"/>
  <c r="I197" i="1"/>
  <c r="Q197" i="1"/>
  <c r="I198" i="1"/>
  <c r="Q198" i="1"/>
  <c r="I199" i="1"/>
  <c r="Q199" i="1"/>
  <c r="I200" i="1"/>
  <c r="Q200" i="1"/>
  <c r="I206" i="1"/>
  <c r="Q206" i="1"/>
  <c r="I208" i="1"/>
  <c r="Q208" i="1"/>
  <c r="I209" i="1"/>
  <c r="Q209" i="1"/>
  <c r="I210" i="1"/>
  <c r="Q210" i="1"/>
  <c r="I211" i="1"/>
  <c r="Q211" i="1"/>
  <c r="I217" i="1"/>
  <c r="Q217" i="1"/>
  <c r="I218" i="1"/>
  <c r="Q218" i="1"/>
  <c r="I219" i="1"/>
  <c r="Q219" i="1"/>
  <c r="I224" i="1"/>
  <c r="Q224" i="1"/>
  <c r="I225" i="1"/>
  <c r="Q225" i="1"/>
  <c r="I226" i="1"/>
  <c r="Q226" i="1"/>
  <c r="I227" i="1"/>
  <c r="Q227" i="1"/>
  <c r="I231" i="1"/>
  <c r="Q231" i="1"/>
  <c r="I232" i="1"/>
  <c r="Q232" i="1"/>
  <c r="I233" i="1"/>
  <c r="Q233" i="1"/>
  <c r="Q40" i="1"/>
  <c r="K253" i="1"/>
  <c r="Q253" i="1"/>
  <c r="K258" i="1"/>
  <c r="Q258" i="1"/>
  <c r="K259" i="1"/>
  <c r="Q259" i="1"/>
  <c r="K256" i="1"/>
  <c r="Q256" i="1"/>
  <c r="J228" i="1"/>
  <c r="Q228" i="1"/>
  <c r="J229" i="1"/>
  <c r="Q229" i="1"/>
  <c r="J230" i="1"/>
  <c r="Q230" i="1"/>
  <c r="J249" i="1"/>
  <c r="Q249" i="1"/>
  <c r="J251" i="1"/>
  <c r="Q251" i="1"/>
  <c r="J252" i="1"/>
  <c r="Q252" i="1"/>
  <c r="J257" i="1"/>
  <c r="Q257" i="1"/>
  <c r="J263" i="1"/>
  <c r="Q263" i="1"/>
  <c r="J272" i="1"/>
  <c r="Q272" i="1"/>
  <c r="J274" i="1"/>
  <c r="Q274" i="1"/>
  <c r="J275" i="1"/>
  <c r="Q275" i="1"/>
  <c r="J276" i="1"/>
  <c r="Q276" i="1"/>
  <c r="Q134" i="1"/>
  <c r="I254" i="1"/>
  <c r="Q254" i="1"/>
  <c r="I255" i="1"/>
  <c r="Q255" i="1"/>
  <c r="K261" i="1"/>
  <c r="Q261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3" i="1"/>
  <c r="Q273" i="1"/>
  <c r="K277" i="1"/>
  <c r="Q277" i="1"/>
  <c r="I237" i="1"/>
  <c r="Q237" i="1"/>
  <c r="I238" i="1"/>
  <c r="Q238" i="1"/>
  <c r="I239" i="1"/>
  <c r="Q239" i="1"/>
  <c r="I240" i="1"/>
  <c r="Q240" i="1"/>
  <c r="I242" i="1"/>
  <c r="Q242" i="1"/>
  <c r="I250" i="1"/>
  <c r="Q250" i="1"/>
  <c r="K260" i="1"/>
  <c r="Q260" i="1"/>
  <c r="K262" i="1"/>
  <c r="Q262" i="1"/>
  <c r="J192" i="1"/>
  <c r="Q192" i="1"/>
  <c r="J195" i="1"/>
  <c r="Q195" i="1"/>
  <c r="J196" i="1"/>
  <c r="Q196" i="1"/>
  <c r="J214" i="1"/>
  <c r="Q214" i="1"/>
  <c r="Z223" i="3"/>
  <c r="E122" i="3"/>
  <c r="F122" i="3" s="1"/>
  <c r="E194" i="3"/>
  <c r="F194" i="3" s="1"/>
  <c r="E68" i="3"/>
  <c r="F68" i="3" s="1"/>
  <c r="Z68" i="3" s="1"/>
  <c r="E81" i="3"/>
  <c r="F81" i="3" s="1"/>
  <c r="E152" i="3"/>
  <c r="F152" i="3" s="1"/>
  <c r="E142" i="3"/>
  <c r="F142" i="3" s="1"/>
  <c r="E216" i="3"/>
  <c r="F216" i="3" s="1"/>
  <c r="E139" i="3"/>
  <c r="F139" i="3" s="1"/>
  <c r="E83" i="3"/>
  <c r="F83" i="3" s="1"/>
  <c r="E227" i="3"/>
  <c r="F227" i="3" s="1"/>
  <c r="G227" i="3" s="1"/>
  <c r="AC227" i="3" s="1"/>
  <c r="E103" i="3"/>
  <c r="F103" i="3" s="1"/>
  <c r="Z103" i="3" s="1"/>
  <c r="E69" i="3"/>
  <c r="F69" i="3" s="1"/>
  <c r="E160" i="3"/>
  <c r="F160" i="3" s="1"/>
  <c r="E276" i="3"/>
  <c r="F276" i="3" s="1"/>
  <c r="E251" i="3"/>
  <c r="F251" i="3" s="1"/>
  <c r="E258" i="3"/>
  <c r="F258" i="3" s="1"/>
  <c r="E22" i="3"/>
  <c r="F22" i="3" s="1"/>
  <c r="E32" i="3"/>
  <c r="F32" i="3" s="1"/>
  <c r="Z32" i="3" s="1"/>
  <c r="E64" i="3"/>
  <c r="F64" i="3" s="1"/>
  <c r="G64" i="3" s="1"/>
  <c r="E45" i="3"/>
  <c r="F45" i="3" s="1"/>
  <c r="E233" i="3"/>
  <c r="F233" i="3" s="1"/>
  <c r="E47" i="3"/>
  <c r="F47" i="3" s="1"/>
  <c r="E125" i="3"/>
  <c r="F125" i="3" s="1"/>
  <c r="E172" i="3"/>
  <c r="F172" i="3" s="1"/>
  <c r="Z172" i="3" s="1"/>
  <c r="E117" i="3"/>
  <c r="F117" i="3" s="1"/>
  <c r="Z117" i="3" s="1"/>
  <c r="E198" i="3"/>
  <c r="F198" i="3" s="1"/>
  <c r="E200" i="3"/>
  <c r="F200" i="3" s="1"/>
  <c r="E153" i="3"/>
  <c r="F153" i="3" s="1"/>
  <c r="E159" i="3"/>
  <c r="F159" i="3" s="1"/>
  <c r="E166" i="3"/>
  <c r="F166" i="3" s="1"/>
  <c r="E155" i="3"/>
  <c r="F155" i="3" s="1"/>
  <c r="E91" i="3"/>
  <c r="F91" i="3" s="1"/>
  <c r="E85" i="3"/>
  <c r="F85" i="3" s="1"/>
  <c r="E212" i="3"/>
  <c r="F212" i="3" s="1"/>
  <c r="Z212" i="3" s="1"/>
  <c r="E90" i="3"/>
  <c r="F90" i="3" s="1"/>
  <c r="E209" i="3"/>
  <c r="F209" i="3" s="1"/>
  <c r="Z209" i="3" s="1"/>
  <c r="E114" i="3"/>
  <c r="F114" i="3" s="1"/>
  <c r="AD2" i="3"/>
  <c r="AB18" i="3" s="1"/>
  <c r="E240" i="3"/>
  <c r="F240" i="3" s="1"/>
  <c r="E71" i="3"/>
  <c r="F71" i="3" s="1"/>
  <c r="Z71" i="3" s="1"/>
  <c r="E171" i="3"/>
  <c r="F171" i="3" s="1"/>
  <c r="G171" i="3" s="1"/>
  <c r="AF171" i="3" s="1"/>
  <c r="E116" i="3"/>
  <c r="F116" i="3" s="1"/>
  <c r="E134" i="3"/>
  <c r="F134" i="3" s="1"/>
  <c r="E77" i="3"/>
  <c r="F77" i="3" s="1"/>
  <c r="G77" i="3" s="1"/>
  <c r="E94" i="3"/>
  <c r="F94" i="3" s="1"/>
  <c r="E170" i="3"/>
  <c r="F170" i="3" s="1"/>
  <c r="E115" i="3"/>
  <c r="F115" i="3" s="1"/>
  <c r="E157" i="3"/>
  <c r="F157" i="3" s="1"/>
  <c r="Z157" i="3" s="1"/>
  <c r="E169" i="3"/>
  <c r="F169" i="3" s="1"/>
  <c r="Z169" i="3" s="1"/>
  <c r="E108" i="3"/>
  <c r="F108" i="3" s="1"/>
  <c r="E190" i="3"/>
  <c r="F190" i="3" s="1"/>
  <c r="E140" i="3"/>
  <c r="F140" i="3" s="1"/>
  <c r="G140" i="3" s="1"/>
  <c r="E231" i="3"/>
  <c r="F231" i="3" s="1"/>
  <c r="E112" i="3"/>
  <c r="F112" i="3" s="1"/>
  <c r="E95" i="3"/>
  <c r="F95" i="3" s="1"/>
  <c r="E145" i="3"/>
  <c r="F145" i="3" s="1"/>
  <c r="Z145" i="3" s="1"/>
  <c r="E196" i="3"/>
  <c r="F196" i="3" s="1"/>
  <c r="E271" i="3"/>
  <c r="F271" i="3" s="1"/>
  <c r="Z271" i="3" s="1"/>
  <c r="E264" i="3"/>
  <c r="F264" i="3" s="1"/>
  <c r="G264" i="3" s="1"/>
  <c r="E87" i="3"/>
  <c r="F87" i="3" s="1"/>
  <c r="E235" i="3"/>
  <c r="F235" i="3" s="1"/>
  <c r="E182" i="3"/>
  <c r="F182" i="3" s="1"/>
  <c r="Z182" i="3" s="1"/>
  <c r="E33" i="3"/>
  <c r="F33" i="3" s="1"/>
  <c r="E34" i="3"/>
  <c r="F34" i="3" s="1"/>
  <c r="Z34" i="3" s="1"/>
  <c r="E232" i="3"/>
  <c r="F232" i="3" s="1"/>
  <c r="E59" i="3"/>
  <c r="F59" i="3" s="1"/>
  <c r="E62" i="3"/>
  <c r="F62" i="3" s="1"/>
  <c r="E239" i="3"/>
  <c r="F239" i="3" s="1"/>
  <c r="E248" i="3"/>
  <c r="F248" i="3" s="1"/>
  <c r="E199" i="3"/>
  <c r="F199" i="3" s="1"/>
  <c r="Z199" i="3" s="1"/>
  <c r="E243" i="3"/>
  <c r="F243" i="3" s="1"/>
  <c r="E74" i="3"/>
  <c r="F74" i="3" s="1"/>
  <c r="Z74" i="3" s="1"/>
  <c r="E244" i="3"/>
  <c r="F244" i="3" s="1"/>
  <c r="E187" i="3"/>
  <c r="F187" i="3" s="1"/>
  <c r="E99" i="3"/>
  <c r="F99" i="3" s="1"/>
  <c r="E97" i="3"/>
  <c r="F97" i="3" s="1"/>
  <c r="Z97" i="3" s="1"/>
  <c r="E67" i="3"/>
  <c r="F67" i="3" s="1"/>
  <c r="G67" i="3" s="1"/>
  <c r="AF67" i="3" s="1"/>
  <c r="E162" i="3"/>
  <c r="F162" i="3" s="1"/>
  <c r="E222" i="3"/>
  <c r="F222" i="3" s="1"/>
  <c r="E88" i="3"/>
  <c r="F88" i="3" s="1"/>
  <c r="E260" i="3"/>
  <c r="F260" i="3" s="1"/>
  <c r="E267" i="3"/>
  <c r="F267" i="3" s="1"/>
  <c r="Z267" i="3" s="1"/>
  <c r="E259" i="3"/>
  <c r="F259" i="3" s="1"/>
  <c r="E120" i="3"/>
  <c r="F120" i="3" s="1"/>
  <c r="U120" i="3" s="1"/>
  <c r="AC120" i="3" s="1"/>
  <c r="E41" i="3"/>
  <c r="F41" i="3" s="1"/>
  <c r="E31" i="3"/>
  <c r="F31" i="3" s="1"/>
  <c r="G31" i="3" s="1"/>
  <c r="E38" i="3"/>
  <c r="F38" i="3" s="1"/>
  <c r="Z38" i="3" s="1"/>
  <c r="E36" i="3"/>
  <c r="F36" i="3" s="1"/>
  <c r="Z36" i="3" s="1"/>
  <c r="E24" i="3"/>
  <c r="F24" i="3" s="1"/>
  <c r="Z24" i="3" s="1"/>
  <c r="E164" i="3"/>
  <c r="F164" i="3" s="1"/>
  <c r="G164" i="3" s="1"/>
  <c r="E60" i="3"/>
  <c r="F60" i="3" s="1"/>
  <c r="G60" i="3" s="1"/>
  <c r="I60" i="3" s="1"/>
  <c r="E201" i="3"/>
  <c r="F201" i="3" s="1"/>
  <c r="Z201" i="3" s="1"/>
  <c r="E48" i="3"/>
  <c r="F48" i="3" s="1"/>
  <c r="E76" i="3"/>
  <c r="F76" i="3" s="1"/>
  <c r="E127" i="3"/>
  <c r="F127" i="3" s="1"/>
  <c r="E193" i="3"/>
  <c r="F193" i="3" s="1"/>
  <c r="G193" i="3" s="1"/>
  <c r="E154" i="3"/>
  <c r="F154" i="3" s="1"/>
  <c r="G154" i="3" s="1"/>
  <c r="E215" i="3"/>
  <c r="F215" i="3" s="1"/>
  <c r="Z215" i="3" s="1"/>
  <c r="E63" i="3"/>
  <c r="F63" i="3" s="1"/>
  <c r="G63" i="3" s="1"/>
  <c r="AF63" i="3" s="1"/>
  <c r="E221" i="3"/>
  <c r="F221" i="3" s="1"/>
  <c r="G221" i="3" s="1"/>
  <c r="E107" i="3"/>
  <c r="F107" i="3" s="1"/>
  <c r="E106" i="3"/>
  <c r="F106" i="3" s="1"/>
  <c r="G106" i="3" s="1"/>
  <c r="I106" i="3" s="1"/>
  <c r="E119" i="3"/>
  <c r="F119" i="3" s="1"/>
  <c r="Z119" i="3" s="1"/>
  <c r="E204" i="3"/>
  <c r="F204" i="3" s="1"/>
  <c r="U204" i="3" s="1"/>
  <c r="AC204" i="3" s="1"/>
  <c r="E143" i="3"/>
  <c r="F143" i="3" s="1"/>
  <c r="E211" i="3"/>
  <c r="F211" i="3" s="1"/>
  <c r="Z211" i="3" s="1"/>
  <c r="E150" i="3"/>
  <c r="F150" i="3" s="1"/>
  <c r="E247" i="3"/>
  <c r="F247" i="3" s="1"/>
  <c r="Z247" i="3" s="1"/>
  <c r="E128" i="3"/>
  <c r="F128" i="3" s="1"/>
  <c r="E146" i="3"/>
  <c r="F146" i="3" s="1"/>
  <c r="G146" i="3" s="1"/>
  <c r="E113" i="3"/>
  <c r="F113" i="3" s="1"/>
  <c r="E202" i="3"/>
  <c r="F202" i="3" s="1"/>
  <c r="E218" i="3"/>
  <c r="F218" i="3" s="1"/>
  <c r="E43" i="3"/>
  <c r="F43" i="3" s="1"/>
  <c r="E175" i="3"/>
  <c r="F175" i="3" s="1"/>
  <c r="E135" i="3"/>
  <c r="F135" i="3" s="1"/>
  <c r="G135" i="3" s="1"/>
  <c r="AF135" i="3" s="1"/>
  <c r="E75" i="3"/>
  <c r="F75" i="3" s="1"/>
  <c r="Z75" i="3" s="1"/>
  <c r="E178" i="3"/>
  <c r="F178" i="3" s="1"/>
  <c r="G178" i="3" s="1"/>
  <c r="G199" i="3"/>
  <c r="AC199" i="3" s="1"/>
  <c r="E129" i="3"/>
  <c r="F129" i="3" s="1"/>
  <c r="G129" i="3" s="1"/>
  <c r="AC129" i="3" s="1"/>
  <c r="E220" i="3"/>
  <c r="F220" i="3" s="1"/>
  <c r="G220" i="3" s="1"/>
  <c r="G172" i="3"/>
  <c r="AC172" i="3" s="1"/>
  <c r="E133" i="3"/>
  <c r="F133" i="3" s="1"/>
  <c r="G133" i="3" s="1"/>
  <c r="AC133" i="3" s="1"/>
  <c r="E254" i="3"/>
  <c r="F254" i="3" s="1"/>
  <c r="G254" i="3" s="1"/>
  <c r="I254" i="3" s="1"/>
  <c r="E72" i="3"/>
  <c r="F72" i="3" s="1"/>
  <c r="E130" i="3"/>
  <c r="F130" i="3" s="1"/>
  <c r="G130" i="3" s="1"/>
  <c r="E213" i="3"/>
  <c r="F213" i="3" s="1"/>
  <c r="Z213" i="3" s="1"/>
  <c r="G70" i="3"/>
  <c r="AF70" i="3" s="1"/>
  <c r="E124" i="3"/>
  <c r="F124" i="3" s="1"/>
  <c r="Z124" i="3" s="1"/>
  <c r="E29" i="3"/>
  <c r="F29" i="3" s="1"/>
  <c r="E224" i="3"/>
  <c r="F224" i="3" s="1"/>
  <c r="Z224" i="3" s="1"/>
  <c r="E23" i="3"/>
  <c r="F23" i="3" s="1"/>
  <c r="G174" i="3"/>
  <c r="AF174" i="3" s="1"/>
  <c r="E165" i="3"/>
  <c r="F165" i="3" s="1"/>
  <c r="E86" i="3"/>
  <c r="F86" i="3" s="1"/>
  <c r="E230" i="3"/>
  <c r="F230" i="3" s="1"/>
  <c r="G230" i="3" s="1"/>
  <c r="E275" i="3"/>
  <c r="F275" i="3" s="1"/>
  <c r="Z275" i="3" s="1"/>
  <c r="E269" i="3"/>
  <c r="F269" i="3" s="1"/>
  <c r="G269" i="3" s="1"/>
  <c r="E195" i="3"/>
  <c r="F195" i="3" s="1"/>
  <c r="E138" i="3"/>
  <c r="F138" i="3" s="1"/>
  <c r="E210" i="3"/>
  <c r="F210" i="3" s="1"/>
  <c r="G210" i="3" s="1"/>
  <c r="E92" i="3"/>
  <c r="F92" i="3" s="1"/>
  <c r="G92" i="3" s="1"/>
  <c r="I92" i="3" s="1"/>
  <c r="E163" i="3"/>
  <c r="F163" i="3" s="1"/>
  <c r="E96" i="3"/>
  <c r="F96" i="3" s="1"/>
  <c r="G96" i="3" s="1"/>
  <c r="E110" i="3"/>
  <c r="F110" i="3" s="1"/>
  <c r="Z110" i="3" s="1"/>
  <c r="E55" i="3"/>
  <c r="F55" i="3" s="1"/>
  <c r="G55" i="3" s="1"/>
  <c r="E246" i="3"/>
  <c r="F246" i="3" s="1"/>
  <c r="Z246" i="3" s="1"/>
  <c r="E137" i="3"/>
  <c r="F137" i="3" s="1"/>
  <c r="E207" i="3"/>
  <c r="F207" i="3" s="1"/>
  <c r="Z207" i="3" s="1"/>
  <c r="E151" i="3"/>
  <c r="F151" i="3" s="1"/>
  <c r="E217" i="3"/>
  <c r="F217" i="3" s="1"/>
  <c r="E189" i="3"/>
  <c r="F189" i="3" s="1"/>
  <c r="G189" i="3" s="1"/>
  <c r="E158" i="3"/>
  <c r="F158" i="3" s="1"/>
  <c r="Z158" i="3" s="1"/>
  <c r="E234" i="3"/>
  <c r="F234" i="3" s="1"/>
  <c r="E132" i="3"/>
  <c r="F132" i="3" s="1"/>
  <c r="Z132" i="3" s="1"/>
  <c r="E78" i="3"/>
  <c r="F78" i="3" s="1"/>
  <c r="Z78" i="3" s="1"/>
  <c r="E123" i="3"/>
  <c r="F123" i="3" s="1"/>
  <c r="G123" i="3" s="1"/>
  <c r="E206" i="3"/>
  <c r="F206" i="3" s="1"/>
  <c r="G206" i="3" s="1"/>
  <c r="AC206" i="3" s="1"/>
  <c r="E82" i="3"/>
  <c r="F82" i="3" s="1"/>
  <c r="G82" i="3" s="1"/>
  <c r="E208" i="3"/>
  <c r="F208" i="3" s="1"/>
  <c r="E184" i="3"/>
  <c r="F184" i="3" s="1"/>
  <c r="E35" i="3"/>
  <c r="F35" i="3" s="1"/>
  <c r="E30" i="3"/>
  <c r="F30" i="3" s="1"/>
  <c r="E27" i="3"/>
  <c r="F27" i="3" s="1"/>
  <c r="E28" i="3"/>
  <c r="F28" i="3" s="1"/>
  <c r="E181" i="3"/>
  <c r="F181" i="3" s="1"/>
  <c r="E126" i="3"/>
  <c r="F126" i="3" s="1"/>
  <c r="E229" i="3"/>
  <c r="F229" i="3" s="1"/>
  <c r="E274" i="3"/>
  <c r="F274" i="3" s="1"/>
  <c r="G274" i="3" s="1"/>
  <c r="AF274" i="3" s="1"/>
  <c r="E268" i="3"/>
  <c r="F268" i="3" s="1"/>
  <c r="E192" i="3"/>
  <c r="F192" i="3" s="1"/>
  <c r="G192" i="3" s="1"/>
  <c r="AF192" i="3" s="1"/>
  <c r="E32" i="2"/>
  <c r="AB15" i="3"/>
  <c r="AB11" i="3"/>
  <c r="E83" i="1"/>
  <c r="F83" i="1"/>
  <c r="E75" i="1"/>
  <c r="F75" i="1"/>
  <c r="E67" i="1"/>
  <c r="F67" i="1"/>
  <c r="E59" i="1"/>
  <c r="F59" i="1"/>
  <c r="E51" i="1"/>
  <c r="F51" i="1"/>
  <c r="E43" i="1"/>
  <c r="F43" i="1"/>
  <c r="E35" i="1"/>
  <c r="E27" i="1"/>
  <c r="E286" i="1"/>
  <c r="F286" i="1"/>
  <c r="E164" i="1"/>
  <c r="F164" i="1"/>
  <c r="G164" i="1"/>
  <c r="I164" i="1"/>
  <c r="E156" i="1"/>
  <c r="F156" i="1"/>
  <c r="G156" i="1"/>
  <c r="I156" i="1"/>
  <c r="E148" i="1"/>
  <c r="F148" i="1"/>
  <c r="G148" i="1"/>
  <c r="I148" i="1"/>
  <c r="E140" i="1"/>
  <c r="F140" i="1"/>
  <c r="G140" i="1"/>
  <c r="I140" i="1"/>
  <c r="E132" i="1"/>
  <c r="F132" i="1"/>
  <c r="G132" i="1"/>
  <c r="I132" i="1"/>
  <c r="E123" i="1"/>
  <c r="F123" i="1"/>
  <c r="G123" i="1"/>
  <c r="I123" i="1"/>
  <c r="E110" i="1"/>
  <c r="F110" i="1"/>
  <c r="G110" i="1"/>
  <c r="I110" i="1"/>
  <c r="E102" i="1"/>
  <c r="F102" i="1"/>
  <c r="G102" i="1"/>
  <c r="I102" i="1"/>
  <c r="E94" i="1"/>
  <c r="F94" i="1"/>
  <c r="G94" i="1"/>
  <c r="I94" i="1"/>
  <c r="E86" i="1"/>
  <c r="F86" i="1"/>
  <c r="G86" i="1"/>
  <c r="J86" i="1"/>
  <c r="E281" i="1"/>
  <c r="F281" i="1"/>
  <c r="G281" i="1"/>
  <c r="K281" i="1"/>
  <c r="E77" i="1"/>
  <c r="E69" i="1"/>
  <c r="E61" i="1"/>
  <c r="E53" i="1"/>
  <c r="E45" i="1"/>
  <c r="E37" i="1"/>
  <c r="F37" i="1"/>
  <c r="G37" i="1"/>
  <c r="I37" i="1"/>
  <c r="E29" i="1"/>
  <c r="F29" i="1"/>
  <c r="G29" i="1"/>
  <c r="I29" i="1"/>
  <c r="E21" i="1"/>
  <c r="F21" i="1"/>
  <c r="G21" i="1"/>
  <c r="I21" i="1"/>
  <c r="E169" i="1"/>
  <c r="F169" i="1"/>
  <c r="G169" i="1"/>
  <c r="I169" i="1"/>
  <c r="E161" i="1"/>
  <c r="F161" i="1"/>
  <c r="G161" i="1"/>
  <c r="I161" i="1"/>
  <c r="E153" i="1"/>
  <c r="E145" i="1"/>
  <c r="E137" i="1"/>
  <c r="E129" i="1"/>
  <c r="F129" i="1"/>
  <c r="G129" i="1"/>
  <c r="I129" i="1"/>
  <c r="E118" i="1"/>
  <c r="E107" i="1"/>
  <c r="F107" i="1"/>
  <c r="G107" i="1"/>
  <c r="I107" i="1"/>
  <c r="E99" i="1"/>
  <c r="F99" i="1"/>
  <c r="G99" i="1"/>
  <c r="I99" i="1"/>
  <c r="E91" i="1"/>
  <c r="F91" i="1"/>
  <c r="G91" i="1"/>
  <c r="I91" i="1"/>
  <c r="E121" i="1"/>
  <c r="E82" i="1"/>
  <c r="F82" i="1"/>
  <c r="G82" i="1"/>
  <c r="I82" i="1"/>
  <c r="E74" i="1"/>
  <c r="F74" i="1"/>
  <c r="G74" i="1"/>
  <c r="I74" i="1"/>
  <c r="E66" i="1"/>
  <c r="F66" i="1"/>
  <c r="G66" i="1"/>
  <c r="I66" i="1"/>
  <c r="E58" i="1"/>
  <c r="F58" i="1"/>
  <c r="G58" i="1"/>
  <c r="I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85" i="1"/>
  <c r="F285" i="1"/>
  <c r="G285" i="1"/>
  <c r="K285" i="1"/>
  <c r="E166" i="1"/>
  <c r="E158" i="1"/>
  <c r="F158" i="1"/>
  <c r="G158" i="1"/>
  <c r="I158" i="1"/>
  <c r="E150" i="1"/>
  <c r="F150" i="1"/>
  <c r="G150" i="1"/>
  <c r="I150" i="1"/>
  <c r="E142" i="1"/>
  <c r="F142" i="1"/>
  <c r="G142" i="1"/>
  <c r="I142" i="1"/>
  <c r="E134" i="1"/>
  <c r="F134" i="1"/>
  <c r="G134" i="1"/>
  <c r="I134" i="1"/>
  <c r="E125" i="1"/>
  <c r="F125" i="1"/>
  <c r="G125" i="1"/>
  <c r="I125" i="1"/>
  <c r="E112" i="1"/>
  <c r="F112" i="1"/>
  <c r="G112" i="1"/>
  <c r="I112" i="1"/>
  <c r="E104" i="1"/>
  <c r="F104" i="1"/>
  <c r="G104" i="1"/>
  <c r="I104" i="1"/>
  <c r="E96" i="1"/>
  <c r="F96" i="1"/>
  <c r="G96" i="1"/>
  <c r="I96" i="1"/>
  <c r="E88" i="1"/>
  <c r="F88" i="1"/>
  <c r="G88" i="1"/>
  <c r="I88" i="1"/>
  <c r="E115" i="1"/>
  <c r="F115" i="1"/>
  <c r="G115" i="1"/>
  <c r="I115" i="1"/>
  <c r="G280" i="1"/>
  <c r="I280" i="1"/>
  <c r="E79" i="1"/>
  <c r="F79" i="1"/>
  <c r="G79" i="1"/>
  <c r="I79" i="1"/>
  <c r="E71" i="1"/>
  <c r="F71" i="1"/>
  <c r="G71" i="1"/>
  <c r="I71" i="1"/>
  <c r="E63" i="1"/>
  <c r="F63" i="1"/>
  <c r="G63" i="1"/>
  <c r="I63" i="1"/>
  <c r="E55" i="1"/>
  <c r="F55" i="1"/>
  <c r="G55" i="1"/>
  <c r="I55" i="1"/>
  <c r="E47" i="1"/>
  <c r="F47" i="1"/>
  <c r="G47" i="1"/>
  <c r="I47" i="1"/>
  <c r="E39" i="1"/>
  <c r="F39" i="1"/>
  <c r="G39" i="1"/>
  <c r="I39" i="1"/>
  <c r="E31" i="1"/>
  <c r="F31" i="1"/>
  <c r="G31" i="1"/>
  <c r="I31" i="1"/>
  <c r="E23" i="1"/>
  <c r="F23" i="1"/>
  <c r="G23" i="1"/>
  <c r="I23" i="1"/>
  <c r="E283" i="1"/>
  <c r="F283" i="1"/>
  <c r="G283" i="1"/>
  <c r="K283" i="1"/>
  <c r="E163" i="1"/>
  <c r="F163" i="1"/>
  <c r="G163" i="1"/>
  <c r="I163" i="1"/>
  <c r="E155" i="1"/>
  <c r="F155" i="1"/>
  <c r="G155" i="1"/>
  <c r="I155" i="1"/>
  <c r="E147" i="1"/>
  <c r="F147" i="1"/>
  <c r="G147" i="1"/>
  <c r="I147" i="1"/>
  <c r="E139" i="1"/>
  <c r="F139" i="1"/>
  <c r="G139" i="1"/>
  <c r="I139" i="1"/>
  <c r="E131" i="1"/>
  <c r="E122" i="1"/>
  <c r="F122" i="1"/>
  <c r="G122" i="1"/>
  <c r="I122" i="1"/>
  <c r="E109" i="1"/>
  <c r="F109" i="1"/>
  <c r="G109" i="1"/>
  <c r="I109" i="1"/>
  <c r="E101" i="1"/>
  <c r="F101" i="1"/>
  <c r="G101" i="1"/>
  <c r="I101" i="1"/>
  <c r="E93" i="1"/>
  <c r="F93" i="1"/>
  <c r="G93" i="1"/>
  <c r="I93" i="1"/>
  <c r="E85" i="1"/>
  <c r="E84" i="1"/>
  <c r="E76" i="1"/>
  <c r="E68" i="1"/>
  <c r="E60" i="1"/>
  <c r="E52" i="1"/>
  <c r="E44" i="1"/>
  <c r="E36" i="1"/>
  <c r="E28" i="1"/>
  <c r="E282" i="1"/>
  <c r="F282" i="1"/>
  <c r="G282" i="1"/>
  <c r="I282" i="1"/>
  <c r="E287" i="1"/>
  <c r="F287" i="1"/>
  <c r="G287" i="1"/>
  <c r="K287" i="1"/>
  <c r="G284" i="1"/>
  <c r="K284" i="1"/>
  <c r="E168" i="1"/>
  <c r="F168" i="1"/>
  <c r="G168" i="1"/>
  <c r="I168" i="1"/>
  <c r="G162" i="1"/>
  <c r="I162" i="1"/>
  <c r="E160" i="1"/>
  <c r="F160" i="1"/>
  <c r="G160" i="1"/>
  <c r="I160" i="1"/>
  <c r="G154" i="1"/>
  <c r="I154" i="1"/>
  <c r="E152" i="1"/>
  <c r="F152" i="1"/>
  <c r="G152" i="1"/>
  <c r="I152" i="1"/>
  <c r="G146" i="1"/>
  <c r="I146" i="1"/>
  <c r="E144" i="1"/>
  <c r="F144" i="1"/>
  <c r="G144" i="1"/>
  <c r="I144" i="1"/>
  <c r="G138" i="1"/>
  <c r="I138" i="1"/>
  <c r="E136" i="1"/>
  <c r="G130" i="1"/>
  <c r="I130" i="1"/>
  <c r="E128" i="1"/>
  <c r="F128" i="1"/>
  <c r="G128" i="1"/>
  <c r="I128" i="1"/>
  <c r="G119" i="1"/>
  <c r="I119" i="1"/>
  <c r="E117" i="1"/>
  <c r="F117" i="1"/>
  <c r="G117" i="1"/>
  <c r="I117" i="1"/>
  <c r="G108" i="1"/>
  <c r="I108" i="1"/>
  <c r="E106" i="1"/>
  <c r="G100" i="1"/>
  <c r="I100" i="1"/>
  <c r="E98" i="1"/>
  <c r="G92" i="1"/>
  <c r="I92" i="1"/>
  <c r="E90" i="1"/>
  <c r="F90" i="1"/>
  <c r="G90" i="1"/>
  <c r="I90" i="1"/>
  <c r="G126" i="1"/>
  <c r="J126" i="1"/>
  <c r="E120" i="1"/>
  <c r="F120" i="1"/>
  <c r="G120" i="1"/>
  <c r="J120" i="1"/>
  <c r="E280" i="1"/>
  <c r="F280" i="1"/>
  <c r="G83" i="1"/>
  <c r="I83" i="1"/>
  <c r="E81" i="1"/>
  <c r="F81" i="1"/>
  <c r="G81" i="1"/>
  <c r="I81" i="1"/>
  <c r="G75" i="1"/>
  <c r="I75" i="1"/>
  <c r="E73" i="1"/>
  <c r="F73" i="1"/>
  <c r="G73" i="1"/>
  <c r="I73" i="1"/>
  <c r="G67" i="1"/>
  <c r="I67" i="1"/>
  <c r="E65" i="1"/>
  <c r="F65" i="1"/>
  <c r="G65" i="1"/>
  <c r="I65" i="1"/>
  <c r="G59" i="1"/>
  <c r="I59" i="1"/>
  <c r="E57" i="1"/>
  <c r="F57" i="1"/>
  <c r="G57" i="1"/>
  <c r="I57" i="1"/>
  <c r="G51" i="1"/>
  <c r="I51" i="1"/>
  <c r="E49" i="1"/>
  <c r="F49" i="1"/>
  <c r="G49" i="1"/>
  <c r="I49" i="1"/>
  <c r="G43" i="1"/>
  <c r="I43" i="1"/>
  <c r="E41" i="1"/>
  <c r="F41" i="1"/>
  <c r="G41" i="1"/>
  <c r="I41" i="1"/>
  <c r="E33" i="1"/>
  <c r="F33" i="1"/>
  <c r="G33" i="1"/>
  <c r="I33" i="1"/>
  <c r="E25" i="1"/>
  <c r="F25" i="1"/>
  <c r="G25" i="1"/>
  <c r="I25" i="1"/>
  <c r="G286" i="1"/>
  <c r="K286" i="1"/>
  <c r="G167" i="1"/>
  <c r="I167" i="1"/>
  <c r="E165" i="1"/>
  <c r="F165" i="1"/>
  <c r="G165" i="1"/>
  <c r="I165" i="1"/>
  <c r="G159" i="1"/>
  <c r="I159" i="1"/>
  <c r="E157" i="1"/>
  <c r="G151" i="1"/>
  <c r="I151" i="1"/>
  <c r="E149" i="1"/>
  <c r="F149" i="1"/>
  <c r="G149" i="1"/>
  <c r="I149" i="1"/>
  <c r="G143" i="1"/>
  <c r="I143" i="1"/>
  <c r="E141" i="1"/>
  <c r="F141" i="1"/>
  <c r="G141" i="1"/>
  <c r="I141" i="1"/>
  <c r="G135" i="1"/>
  <c r="I135" i="1"/>
  <c r="E133" i="1"/>
  <c r="F133" i="1"/>
  <c r="G133" i="1"/>
  <c r="I133" i="1"/>
  <c r="G127" i="1"/>
  <c r="I127" i="1"/>
  <c r="E124" i="1"/>
  <c r="F124" i="1"/>
  <c r="G124" i="1"/>
  <c r="I124" i="1"/>
  <c r="G113" i="1"/>
  <c r="I113" i="1"/>
  <c r="E111" i="1"/>
  <c r="F111" i="1"/>
  <c r="G111" i="1"/>
  <c r="I111" i="1"/>
  <c r="G105" i="1"/>
  <c r="I105" i="1"/>
  <c r="E103" i="1"/>
  <c r="F103" i="1"/>
  <c r="G103" i="1"/>
  <c r="I103" i="1"/>
  <c r="G97" i="1"/>
  <c r="I97" i="1"/>
  <c r="E95" i="1"/>
  <c r="F95" i="1"/>
  <c r="G95" i="1"/>
  <c r="I95" i="1"/>
  <c r="G89" i="1"/>
  <c r="I89" i="1"/>
  <c r="E87" i="1"/>
  <c r="F87" i="1"/>
  <c r="G87" i="1"/>
  <c r="J87" i="1"/>
  <c r="G116" i="1"/>
  <c r="I116" i="1"/>
  <c r="E114" i="1"/>
  <c r="G80" i="1"/>
  <c r="I80" i="1"/>
  <c r="E78" i="1"/>
  <c r="F78" i="1"/>
  <c r="G78" i="1"/>
  <c r="I78" i="1"/>
  <c r="G72" i="1"/>
  <c r="I72" i="1"/>
  <c r="E70" i="1"/>
  <c r="F70" i="1"/>
  <c r="G70" i="1"/>
  <c r="I70" i="1"/>
  <c r="G64" i="1"/>
  <c r="I64" i="1"/>
  <c r="E62" i="1"/>
  <c r="F62" i="1"/>
  <c r="G62" i="1"/>
  <c r="I62" i="1"/>
  <c r="G56" i="1"/>
  <c r="I56" i="1"/>
  <c r="E54" i="1"/>
  <c r="F54" i="1"/>
  <c r="G54" i="1"/>
  <c r="I54" i="1"/>
  <c r="G48" i="1"/>
  <c r="I48" i="1"/>
  <c r="E46" i="1"/>
  <c r="F46" i="1"/>
  <c r="G46" i="1"/>
  <c r="I46" i="1"/>
  <c r="G40" i="1"/>
  <c r="H40" i="1"/>
  <c r="E38" i="1"/>
  <c r="F38" i="1"/>
  <c r="G38" i="1"/>
  <c r="I38" i="1"/>
  <c r="G32" i="1"/>
  <c r="I32" i="1"/>
  <c r="E30" i="1"/>
  <c r="F30" i="1"/>
  <c r="G30" i="1"/>
  <c r="I30" i="1"/>
  <c r="G24" i="1"/>
  <c r="I24" i="1"/>
  <c r="E22" i="1"/>
  <c r="F22" i="1"/>
  <c r="G22" i="1"/>
  <c r="I22" i="1"/>
  <c r="F121" i="1"/>
  <c r="G121" i="1"/>
  <c r="J121" i="1"/>
  <c r="E174" i="2"/>
  <c r="F118" i="1"/>
  <c r="G118" i="1"/>
  <c r="I118" i="1"/>
  <c r="E12" i="2"/>
  <c r="F153" i="1"/>
  <c r="G153" i="1"/>
  <c r="I153" i="1"/>
  <c r="E184" i="2"/>
  <c r="F61" i="1"/>
  <c r="G61" i="1"/>
  <c r="I61" i="1"/>
  <c r="E116" i="2"/>
  <c r="F35" i="1"/>
  <c r="G35" i="1"/>
  <c r="I35" i="1"/>
  <c r="E91" i="2"/>
  <c r="E38" i="2"/>
  <c r="E13" i="2"/>
  <c r="Z192" i="3"/>
  <c r="G86" i="3"/>
  <c r="AC86" i="3" s="1"/>
  <c r="E95" i="2"/>
  <c r="E114" i="2"/>
  <c r="E30" i="2"/>
  <c r="E133" i="2"/>
  <c r="E24" i="2"/>
  <c r="E87" i="2"/>
  <c r="E109" i="2"/>
  <c r="E121" i="2"/>
  <c r="E112" i="2"/>
  <c r="E128" i="2"/>
  <c r="F28" i="1"/>
  <c r="G28" i="1"/>
  <c r="I28" i="1"/>
  <c r="E84" i="2"/>
  <c r="F60" i="1"/>
  <c r="G60" i="1"/>
  <c r="I60" i="1"/>
  <c r="E115" i="2"/>
  <c r="F85" i="1"/>
  <c r="G85" i="1"/>
  <c r="I85" i="1"/>
  <c r="E140" i="2"/>
  <c r="E14" i="2"/>
  <c r="E39" i="2"/>
  <c r="Z106" i="3"/>
  <c r="E143" i="2"/>
  <c r="E120" i="2"/>
  <c r="E78" i="2"/>
  <c r="E142" i="2"/>
  <c r="E81" i="2"/>
  <c r="E179" i="2"/>
  <c r="G155" i="3"/>
  <c r="AF155" i="3" s="1"/>
  <c r="E118" i="2"/>
  <c r="E105" i="2"/>
  <c r="E138" i="2"/>
  <c r="E186" i="2"/>
  <c r="E150" i="2"/>
  <c r="E187" i="2"/>
  <c r="F157" i="1"/>
  <c r="G157" i="1"/>
  <c r="I157" i="1"/>
  <c r="E36" i="2"/>
  <c r="E23" i="2"/>
  <c r="E46" i="2"/>
  <c r="Z55" i="3"/>
  <c r="Z165" i="3"/>
  <c r="U165" i="3"/>
  <c r="I165" i="3" s="1"/>
  <c r="G211" i="3"/>
  <c r="AC211" i="3" s="1"/>
  <c r="E158" i="2"/>
  <c r="G187" i="3"/>
  <c r="I187" i="3" s="1"/>
  <c r="E130" i="2"/>
  <c r="E85" i="2"/>
  <c r="E145" i="2"/>
  <c r="E97" i="2"/>
  <c r="BL20" i="3"/>
  <c r="BK20" i="3" s="1"/>
  <c r="BJ20" i="3" s="1"/>
  <c r="BI20" i="3" s="1"/>
  <c r="BH20" i="3" s="1"/>
  <c r="BG20" i="3" s="1"/>
  <c r="BF20" i="3" s="1"/>
  <c r="BE20" i="3" s="1"/>
  <c r="BD20" i="3" s="1"/>
  <c r="BC20" i="3" s="1"/>
  <c r="G47" i="3"/>
  <c r="AF47" i="3" s="1"/>
  <c r="Z47" i="3"/>
  <c r="E125" i="2"/>
  <c r="E122" i="2"/>
  <c r="E183" i="2"/>
  <c r="E156" i="2"/>
  <c r="F114" i="1"/>
  <c r="G114" i="1"/>
  <c r="I114" i="1"/>
  <c r="E169" i="2"/>
  <c r="F69" i="1"/>
  <c r="G69" i="1"/>
  <c r="I69" i="1"/>
  <c r="E124" i="2"/>
  <c r="F36" i="1"/>
  <c r="G36" i="1"/>
  <c r="I36" i="1"/>
  <c r="E92" i="2"/>
  <c r="F68" i="1"/>
  <c r="G68" i="1"/>
  <c r="I68" i="1"/>
  <c r="E123" i="2"/>
  <c r="F131" i="1"/>
  <c r="G131" i="1"/>
  <c r="I131" i="1"/>
  <c r="E21" i="2"/>
  <c r="F166" i="1"/>
  <c r="G166" i="1"/>
  <c r="I166" i="1"/>
  <c r="E43" i="2"/>
  <c r="E11" i="2"/>
  <c r="E45" i="2"/>
  <c r="Z221" i="3"/>
  <c r="E178" i="2"/>
  <c r="Z232" i="3"/>
  <c r="G232" i="3"/>
  <c r="I232" i="3" s="1"/>
  <c r="E136" i="2"/>
  <c r="E94" i="2"/>
  <c r="E151" i="2"/>
  <c r="E113" i="2"/>
  <c r="E42" i="2"/>
  <c r="E134" i="2"/>
  <c r="E96" i="2"/>
  <c r="E182" i="2"/>
  <c r="F137" i="1"/>
  <c r="G137" i="1"/>
  <c r="I137" i="1"/>
  <c r="E177" i="2"/>
  <c r="F77" i="1"/>
  <c r="G77" i="1"/>
  <c r="I77" i="1"/>
  <c r="E132" i="2"/>
  <c r="E16" i="2"/>
  <c r="E146" i="2"/>
  <c r="G28" i="3"/>
  <c r="AF28" i="3" s="1"/>
  <c r="Z28" i="3"/>
  <c r="G275" i="3"/>
  <c r="AC275" i="3" s="1"/>
  <c r="G213" i="3"/>
  <c r="AC213" i="3" s="1"/>
  <c r="Z128" i="3"/>
  <c r="G128" i="3"/>
  <c r="I128" i="3" s="1"/>
  <c r="E41" i="2"/>
  <c r="E148" i="2"/>
  <c r="E101" i="2"/>
  <c r="E157" i="2"/>
  <c r="E129" i="2"/>
  <c r="E77" i="2"/>
  <c r="E141" i="2"/>
  <c r="E166" i="2"/>
  <c r="F98" i="1"/>
  <c r="G98" i="1"/>
  <c r="I98" i="1"/>
  <c r="E153" i="2"/>
  <c r="F136" i="1"/>
  <c r="G136" i="1"/>
  <c r="I136" i="1"/>
  <c r="E176" i="2"/>
  <c r="F45" i="1"/>
  <c r="G45" i="1"/>
  <c r="I45" i="1"/>
  <c r="E100" i="2"/>
  <c r="F44" i="1"/>
  <c r="G44" i="1"/>
  <c r="I44" i="1"/>
  <c r="E99" i="2"/>
  <c r="F76" i="1"/>
  <c r="G76" i="1"/>
  <c r="I76" i="1"/>
  <c r="E131" i="2"/>
  <c r="E31" i="2"/>
  <c r="E162" i="2"/>
  <c r="G243" i="3"/>
  <c r="AF243" i="3" s="1"/>
  <c r="Z243" i="3"/>
  <c r="E82" i="2"/>
  <c r="E164" i="2"/>
  <c r="G169" i="3"/>
  <c r="I169" i="3" s="1"/>
  <c r="E110" i="2"/>
  <c r="E167" i="2"/>
  <c r="E154" i="2"/>
  <c r="E86" i="2"/>
  <c r="E149" i="2"/>
  <c r="E89" i="2"/>
  <c r="K262" i="3"/>
  <c r="F106" i="1"/>
  <c r="G106" i="1"/>
  <c r="I106" i="1"/>
  <c r="E161" i="2"/>
  <c r="F27" i="1"/>
  <c r="G27" i="1"/>
  <c r="E83" i="2"/>
  <c r="E19" i="2"/>
  <c r="E181" i="2"/>
  <c r="Z27" i="3"/>
  <c r="G27" i="3"/>
  <c r="I27" i="3" s="1"/>
  <c r="G78" i="3"/>
  <c r="AC78" i="3" s="1"/>
  <c r="G137" i="3"/>
  <c r="AC137" i="3" s="1"/>
  <c r="Z137" i="3"/>
  <c r="Z96" i="3"/>
  <c r="G247" i="3"/>
  <c r="AC247" i="3" s="1"/>
  <c r="E98" i="2"/>
  <c r="E117" i="2"/>
  <c r="E173" i="2"/>
  <c r="E170" i="2"/>
  <c r="E93" i="2"/>
  <c r="E159" i="2"/>
  <c r="G216" i="3"/>
  <c r="AC216" i="3" s="1"/>
  <c r="E106" i="2"/>
  <c r="E15" i="2"/>
  <c r="AC223" i="3"/>
  <c r="I223" i="3"/>
  <c r="AF223" i="3"/>
  <c r="E90" i="2"/>
  <c r="F145" i="1"/>
  <c r="G145" i="1"/>
  <c r="I145" i="1"/>
  <c r="E28" i="2"/>
  <c r="F53" i="1"/>
  <c r="G53" i="1"/>
  <c r="I53" i="1"/>
  <c r="E108" i="2"/>
  <c r="F52" i="1"/>
  <c r="G52" i="1"/>
  <c r="I52" i="1"/>
  <c r="E107" i="2"/>
  <c r="F84" i="1"/>
  <c r="G84" i="1"/>
  <c r="I84" i="1"/>
  <c r="E139" i="2"/>
  <c r="E35" i="2"/>
  <c r="E22" i="2"/>
  <c r="E79" i="2"/>
  <c r="E104" i="2"/>
  <c r="Z240" i="3"/>
  <c r="G240" i="3"/>
  <c r="I240" i="3" s="1"/>
  <c r="E126" i="2"/>
  <c r="E180" i="2"/>
  <c r="E34" i="2"/>
  <c r="G117" i="3"/>
  <c r="AC117" i="3" s="1"/>
  <c r="E102" i="2"/>
  <c r="E165" i="2"/>
  <c r="I180" i="3"/>
  <c r="E18" i="2"/>
  <c r="E137" i="2"/>
  <c r="AC274" i="3"/>
  <c r="AC106" i="3"/>
  <c r="AF106" i="3"/>
  <c r="AC210" i="3"/>
  <c r="AF210" i="3"/>
  <c r="I210" i="3"/>
  <c r="I63" i="3"/>
  <c r="AC240" i="3"/>
  <c r="AF240" i="3"/>
  <c r="AC92" i="3"/>
  <c r="I155" i="3"/>
  <c r="AC155" i="3"/>
  <c r="AC192" i="3"/>
  <c r="I27" i="1"/>
  <c r="AC47" i="3"/>
  <c r="AF129" i="3"/>
  <c r="AF288" i="3"/>
  <c r="C12" i="1"/>
  <c r="G299" i="3" l="1"/>
  <c r="Z299" i="3"/>
  <c r="AU299" i="3"/>
  <c r="AF299" i="3"/>
  <c r="K288" i="3"/>
  <c r="I221" i="3"/>
  <c r="AF221" i="3"/>
  <c r="I220" i="3"/>
  <c r="AC220" i="3"/>
  <c r="I189" i="3"/>
  <c r="AF189" i="3"/>
  <c r="AC96" i="3"/>
  <c r="AF96" i="3"/>
  <c r="Z67" i="3"/>
  <c r="AF86" i="3"/>
  <c r="Z135" i="3"/>
  <c r="Z254" i="3"/>
  <c r="I227" i="3"/>
  <c r="Z220" i="3"/>
  <c r="G110" i="3"/>
  <c r="AC110" i="3" s="1"/>
  <c r="J192" i="3"/>
  <c r="AC187" i="3"/>
  <c r="AF227" i="3"/>
  <c r="AC165" i="3"/>
  <c r="G36" i="3"/>
  <c r="AC36" i="3" s="1"/>
  <c r="G71" i="3"/>
  <c r="AF71" i="3" s="1"/>
  <c r="Z120" i="3"/>
  <c r="Z77" i="3"/>
  <c r="G124" i="3"/>
  <c r="AC124" i="3" s="1"/>
  <c r="AF187" i="3"/>
  <c r="J275" i="3"/>
  <c r="Z189" i="3"/>
  <c r="Z227" i="3"/>
  <c r="G285" i="3"/>
  <c r="AF285" i="3" s="1"/>
  <c r="Z180" i="3"/>
  <c r="Z296" i="3"/>
  <c r="AC180" i="3"/>
  <c r="Z230" i="3"/>
  <c r="I172" i="3"/>
  <c r="G201" i="3"/>
  <c r="I201" i="3" s="1"/>
  <c r="Z262" i="3"/>
  <c r="J274" i="3"/>
  <c r="AF172" i="3"/>
  <c r="I129" i="3"/>
  <c r="Z154" i="3"/>
  <c r="G132" i="3"/>
  <c r="AC132" i="3" s="1"/>
  <c r="G271" i="3"/>
  <c r="AF271" i="3" s="1"/>
  <c r="AC296" i="3"/>
  <c r="K296" i="3"/>
  <c r="AF296" i="3"/>
  <c r="AU296" i="3"/>
  <c r="G278" i="3"/>
  <c r="AC278" i="3" s="1"/>
  <c r="Z278" i="3"/>
  <c r="AU289" i="3"/>
  <c r="AC27" i="3"/>
  <c r="I28" i="3"/>
  <c r="AC189" i="3"/>
  <c r="AC28" i="3"/>
  <c r="AF201" i="3"/>
  <c r="Z129" i="3"/>
  <c r="AY132" i="3"/>
  <c r="AC201" i="3"/>
  <c r="AF27" i="3"/>
  <c r="AC70" i="3"/>
  <c r="I140" i="3"/>
  <c r="AC140" i="3"/>
  <c r="AF264" i="3"/>
  <c r="K264" i="3"/>
  <c r="AC264" i="3"/>
  <c r="Z116" i="3"/>
  <c r="G116" i="3"/>
  <c r="AC230" i="3"/>
  <c r="AF230" i="3"/>
  <c r="J230" i="3"/>
  <c r="AF92" i="3"/>
  <c r="J86" i="3"/>
  <c r="I213" i="3"/>
  <c r="Z92" i="3"/>
  <c r="I211" i="3"/>
  <c r="I133" i="3"/>
  <c r="Z206" i="3"/>
  <c r="I199" i="3"/>
  <c r="G97" i="3"/>
  <c r="AF97" i="3" s="1"/>
  <c r="I206" i="3"/>
  <c r="AF128" i="3"/>
  <c r="AF206" i="3"/>
  <c r="AF60" i="3"/>
  <c r="AF211" i="3"/>
  <c r="AC135" i="3"/>
  <c r="AF133" i="3"/>
  <c r="G224" i="3"/>
  <c r="I70" i="3"/>
  <c r="Z140" i="3"/>
  <c r="AF199" i="3"/>
  <c r="Z141" i="3"/>
  <c r="G209" i="3"/>
  <c r="AC60" i="3"/>
  <c r="I36" i="3"/>
  <c r="Z60" i="3"/>
  <c r="AF275" i="3"/>
  <c r="AF169" i="3"/>
  <c r="I47" i="3"/>
  <c r="AF36" i="3"/>
  <c r="AC169" i="3"/>
  <c r="Z264" i="3"/>
  <c r="Z273" i="3"/>
  <c r="K285" i="3"/>
  <c r="AC243" i="3"/>
  <c r="AF213" i="3"/>
  <c r="I247" i="3"/>
  <c r="AC285" i="3"/>
  <c r="I243" i="3"/>
  <c r="Z133" i="3"/>
  <c r="G38" i="3"/>
  <c r="U118" i="3"/>
  <c r="AC118" i="3" s="1"/>
  <c r="AU295" i="3"/>
  <c r="G295" i="3"/>
  <c r="AF295" i="3" s="1"/>
  <c r="Z295" i="3"/>
  <c r="Z298" i="3"/>
  <c r="AU298" i="3"/>
  <c r="G298" i="3"/>
  <c r="G297" i="3"/>
  <c r="AF297" i="3" s="1"/>
  <c r="AU297" i="3"/>
  <c r="Z297" i="3"/>
  <c r="AF82" i="3"/>
  <c r="I82" i="3"/>
  <c r="Z87" i="3"/>
  <c r="G87" i="3"/>
  <c r="Z159" i="3"/>
  <c r="G159" i="3"/>
  <c r="I154" i="3"/>
  <c r="AC154" i="3"/>
  <c r="AF154" i="3"/>
  <c r="I164" i="3"/>
  <c r="AC164" i="3"/>
  <c r="AF164" i="3"/>
  <c r="Z59" i="3"/>
  <c r="G59" i="3"/>
  <c r="I59" i="3" s="1"/>
  <c r="AF146" i="3"/>
  <c r="I146" i="3"/>
  <c r="AC146" i="3"/>
  <c r="AF193" i="3"/>
  <c r="AC193" i="3"/>
  <c r="I193" i="3"/>
  <c r="AF64" i="3"/>
  <c r="I64" i="3"/>
  <c r="AC64" i="3"/>
  <c r="G89" i="3"/>
  <c r="Z89" i="3"/>
  <c r="AC55" i="3"/>
  <c r="AF55" i="3"/>
  <c r="I55" i="3"/>
  <c r="G258" i="3"/>
  <c r="Z258" i="3"/>
  <c r="G168" i="3"/>
  <c r="Z168" i="3"/>
  <c r="AF220" i="3"/>
  <c r="AC71" i="3"/>
  <c r="I96" i="3"/>
  <c r="BL105" i="3"/>
  <c r="Z146" i="3"/>
  <c r="AB12" i="3"/>
  <c r="Z147" i="3"/>
  <c r="I117" i="3"/>
  <c r="AC254" i="3"/>
  <c r="AC279" i="3"/>
  <c r="I71" i="3"/>
  <c r="AC128" i="3"/>
  <c r="BL85" i="3"/>
  <c r="BK85" i="3" s="1"/>
  <c r="BJ85" i="3" s="1"/>
  <c r="BI85" i="3" s="1"/>
  <c r="BH85" i="3" s="1"/>
  <c r="BG85" i="3" s="1"/>
  <c r="BF85" i="3" s="1"/>
  <c r="BE85" i="3" s="1"/>
  <c r="BD85" i="3" s="1"/>
  <c r="BC85" i="3" s="1"/>
  <c r="BB85" i="3" s="1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U280" i="3"/>
  <c r="AC67" i="3"/>
  <c r="AF117" i="3"/>
  <c r="Z204" i="3"/>
  <c r="Z130" i="3"/>
  <c r="Z171" i="3"/>
  <c r="G267" i="3"/>
  <c r="G75" i="3"/>
  <c r="AU213" i="3"/>
  <c r="AT213" i="3" s="1"/>
  <c r="AS213" i="3" s="1"/>
  <c r="G80" i="3"/>
  <c r="Z39" i="3"/>
  <c r="AY131" i="3"/>
  <c r="BL140" i="3"/>
  <c r="AU283" i="3"/>
  <c r="AT283" i="3" s="1"/>
  <c r="AS283" i="3" s="1"/>
  <c r="AR283" i="3" s="1"/>
  <c r="AQ283" i="3" s="1"/>
  <c r="AP283" i="3" s="1"/>
  <c r="AO283" i="3" s="1"/>
  <c r="AN283" i="3" s="1"/>
  <c r="AM283" i="3" s="1"/>
  <c r="AL283" i="3" s="1"/>
  <c r="AI283" i="3" s="1"/>
  <c r="AF78" i="3"/>
  <c r="I216" i="3"/>
  <c r="I67" i="3"/>
  <c r="G157" i="3"/>
  <c r="AY130" i="3"/>
  <c r="AU288" i="3"/>
  <c r="AT288" i="3" s="1"/>
  <c r="AS288" i="3" s="1"/>
  <c r="AR288" i="3" s="1"/>
  <c r="AF254" i="3"/>
  <c r="I78" i="3"/>
  <c r="AF216" i="3"/>
  <c r="I135" i="3"/>
  <c r="Z193" i="3"/>
  <c r="G212" i="3"/>
  <c r="Z164" i="3"/>
  <c r="G34" i="3"/>
  <c r="I34" i="3" s="1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G119" i="3"/>
  <c r="G103" i="3"/>
  <c r="I31" i="3"/>
  <c r="AF31" i="3"/>
  <c r="AC31" i="3"/>
  <c r="Z139" i="3"/>
  <c r="G139" i="3"/>
  <c r="I139" i="3" s="1"/>
  <c r="G229" i="3"/>
  <c r="Z229" i="3"/>
  <c r="AC123" i="3"/>
  <c r="AF123" i="3"/>
  <c r="I123" i="3"/>
  <c r="Z218" i="3"/>
  <c r="G218" i="3"/>
  <c r="G134" i="3"/>
  <c r="Z134" i="3"/>
  <c r="G121" i="3"/>
  <c r="AC121" i="3" s="1"/>
  <c r="Z121" i="3"/>
  <c r="G42" i="3"/>
  <c r="AF42" i="3" s="1"/>
  <c r="Z42" i="3"/>
  <c r="G245" i="3"/>
  <c r="I245" i="3" s="1"/>
  <c r="Z245" i="3"/>
  <c r="G282" i="3"/>
  <c r="AU282" i="3"/>
  <c r="AT282" i="3" s="1"/>
  <c r="AS282" i="3" s="1"/>
  <c r="AR282" i="3" s="1"/>
  <c r="AQ282" i="3" s="1"/>
  <c r="AP282" i="3" s="1"/>
  <c r="AO282" i="3" s="1"/>
  <c r="AN282" i="3" s="1"/>
  <c r="AM282" i="3" s="1"/>
  <c r="AL282" i="3" s="1"/>
  <c r="AC77" i="3"/>
  <c r="AF77" i="3"/>
  <c r="I77" i="3"/>
  <c r="G202" i="3"/>
  <c r="Z202" i="3"/>
  <c r="Z196" i="3"/>
  <c r="G196" i="3"/>
  <c r="AF290" i="3"/>
  <c r="K290" i="3"/>
  <c r="Z152" i="3"/>
  <c r="G152" i="3"/>
  <c r="G186" i="3"/>
  <c r="Z186" i="3"/>
  <c r="G208" i="3"/>
  <c r="Z208" i="3"/>
  <c r="U138" i="3"/>
  <c r="AC138" i="3" s="1"/>
  <c r="Z138" i="3"/>
  <c r="AC130" i="3"/>
  <c r="AF130" i="3"/>
  <c r="I130" i="3"/>
  <c r="I178" i="3"/>
  <c r="AC178" i="3"/>
  <c r="AF178" i="3"/>
  <c r="G259" i="3"/>
  <c r="Z259" i="3"/>
  <c r="Z248" i="3"/>
  <c r="G248" i="3"/>
  <c r="Z95" i="3"/>
  <c r="G95" i="3"/>
  <c r="Z266" i="3"/>
  <c r="G266" i="3"/>
  <c r="AC266" i="3" s="1"/>
  <c r="Z281" i="3"/>
  <c r="G281" i="3"/>
  <c r="Z23" i="3"/>
  <c r="G23" i="3"/>
  <c r="Z99" i="3"/>
  <c r="G99" i="3"/>
  <c r="G115" i="3"/>
  <c r="Z115" i="3"/>
  <c r="Z176" i="3"/>
  <c r="G176" i="3"/>
  <c r="G260" i="3"/>
  <c r="Z260" i="3"/>
  <c r="Z91" i="3"/>
  <c r="G91" i="3"/>
  <c r="Z22" i="3"/>
  <c r="G22" i="3"/>
  <c r="AC22" i="3" s="1"/>
  <c r="G257" i="3"/>
  <c r="K257" i="3" s="1"/>
  <c r="Z257" i="3"/>
  <c r="G217" i="3"/>
  <c r="Z217" i="3"/>
  <c r="AF269" i="3"/>
  <c r="AC269" i="3"/>
  <c r="K269" i="3"/>
  <c r="G272" i="3"/>
  <c r="Z272" i="3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G21" i="3"/>
  <c r="I21" i="3" s="1"/>
  <c r="Z21" i="3"/>
  <c r="Z144" i="3"/>
  <c r="G144" i="3"/>
  <c r="G293" i="3"/>
  <c r="AC293" i="3" s="1"/>
  <c r="Z293" i="3"/>
  <c r="AC63" i="3"/>
  <c r="AF232" i="3"/>
  <c r="AF247" i="3"/>
  <c r="AC171" i="3"/>
  <c r="I137" i="3"/>
  <c r="Z31" i="3"/>
  <c r="AF168" i="3"/>
  <c r="I132" i="3"/>
  <c r="AC232" i="3"/>
  <c r="I171" i="3"/>
  <c r="AC82" i="3"/>
  <c r="AF140" i="3"/>
  <c r="Z210" i="3"/>
  <c r="G66" i="3"/>
  <c r="AC66" i="3" s="1"/>
  <c r="G250" i="3"/>
  <c r="AC221" i="3"/>
  <c r="AF262" i="3"/>
  <c r="G207" i="3"/>
  <c r="G261" i="3"/>
  <c r="G32" i="3"/>
  <c r="Z63" i="3"/>
  <c r="Z82" i="3"/>
  <c r="G158" i="3"/>
  <c r="Z178" i="3"/>
  <c r="Z269" i="3"/>
  <c r="Z236" i="3"/>
  <c r="AF132" i="3"/>
  <c r="AR213" i="3"/>
  <c r="AQ213" i="3" s="1"/>
  <c r="AP213" i="3" s="1"/>
  <c r="AO213" i="3" s="1"/>
  <c r="AN213" i="3" s="1"/>
  <c r="AM213" i="3" s="1"/>
  <c r="AL213" i="3" s="1"/>
  <c r="AF137" i="3"/>
  <c r="Z123" i="3"/>
  <c r="AU63" i="3"/>
  <c r="AT63" i="3" s="1"/>
  <c r="AS63" i="3" s="1"/>
  <c r="AR63" i="3" s="1"/>
  <c r="AQ63" i="3" s="1"/>
  <c r="AP63" i="3" s="1"/>
  <c r="AO63" i="3" s="1"/>
  <c r="AN63" i="3" s="1"/>
  <c r="AM63" i="3" s="1"/>
  <c r="AL63" i="3" s="1"/>
  <c r="Z161" i="3"/>
  <c r="Z50" i="3"/>
  <c r="AU293" i="3"/>
  <c r="G294" i="3"/>
  <c r="AF294" i="3" s="1"/>
  <c r="AU294" i="3"/>
  <c r="Z294" i="3"/>
  <c r="BB20" i="3"/>
  <c r="BA20" i="3"/>
  <c r="AF278" i="3"/>
  <c r="K279" i="3"/>
  <c r="AC290" i="3"/>
  <c r="G163" i="3"/>
  <c r="Z163" i="3"/>
  <c r="Z143" i="3"/>
  <c r="G143" i="3"/>
  <c r="Z108" i="3"/>
  <c r="G108" i="3"/>
  <c r="AU285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U28" i="3"/>
  <c r="AT28" i="3" s="1"/>
  <c r="AU55" i="3"/>
  <c r="AU82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AK99" i="3" s="1"/>
  <c r="AU89" i="3"/>
  <c r="AU68" i="3"/>
  <c r="AT68" i="3" s="1"/>
  <c r="AS68" i="3" s="1"/>
  <c r="AR68" i="3" s="1"/>
  <c r="AQ68" i="3" s="1"/>
  <c r="AP68" i="3" s="1"/>
  <c r="AO68" i="3" s="1"/>
  <c r="AN68" i="3" s="1"/>
  <c r="AM68" i="3" s="1"/>
  <c r="AL68" i="3" s="1"/>
  <c r="AU127" i="3"/>
  <c r="AU79" i="3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AU170" i="3"/>
  <c r="AU123" i="3"/>
  <c r="AU167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196" i="3"/>
  <c r="AU178" i="3"/>
  <c r="AU193" i="3"/>
  <c r="AU224" i="3"/>
  <c r="AT224" i="3" s="1"/>
  <c r="AS224" i="3" s="1"/>
  <c r="AR224" i="3" s="1"/>
  <c r="AQ224" i="3" s="1"/>
  <c r="AP224" i="3" s="1"/>
  <c r="AO224" i="3" s="1"/>
  <c r="AN224" i="3" s="1"/>
  <c r="AM224" i="3" s="1"/>
  <c r="AL224" i="3" s="1"/>
  <c r="AJ224" i="3" s="1"/>
  <c r="AU255" i="3"/>
  <c r="AU221" i="3"/>
  <c r="AU244" i="3"/>
  <c r="AU251" i="3"/>
  <c r="AT251" i="3" s="1"/>
  <c r="AS251" i="3" s="1"/>
  <c r="AR251" i="3" s="1"/>
  <c r="AQ251" i="3" s="1"/>
  <c r="AP251" i="3" s="1"/>
  <c r="AO251" i="3" s="1"/>
  <c r="AN251" i="3" s="1"/>
  <c r="AM251" i="3" s="1"/>
  <c r="AL251" i="3" s="1"/>
  <c r="BL160" i="3"/>
  <c r="BL143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AU201" i="3"/>
  <c r="BL157" i="3"/>
  <c r="BL148" i="3"/>
  <c r="BL147" i="3"/>
  <c r="BL130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AJ270" i="3" s="1"/>
  <c r="BL6" i="3"/>
  <c r="BL23" i="3"/>
  <c r="BL41" i="3"/>
  <c r="BL11" i="3"/>
  <c r="BL29" i="3"/>
  <c r="BL60" i="3"/>
  <c r="BL67" i="3"/>
  <c r="BL72" i="3"/>
  <c r="BL71" i="3"/>
  <c r="BL54" i="3"/>
  <c r="BL93" i="3"/>
  <c r="BL99" i="3"/>
  <c r="BL59" i="3"/>
  <c r="BL111" i="3"/>
  <c r="BL84" i="3"/>
  <c r="BL115" i="3"/>
  <c r="AU281" i="3"/>
  <c r="AT281" i="3" s="1"/>
  <c r="AS281" i="3" s="1"/>
  <c r="AR281" i="3" s="1"/>
  <c r="AQ281" i="3" s="1"/>
  <c r="AP281" i="3" s="1"/>
  <c r="AO281" i="3" s="1"/>
  <c r="AN281" i="3" s="1"/>
  <c r="AM281" i="3" s="1"/>
  <c r="AL281" i="3" s="1"/>
  <c r="AU40" i="3"/>
  <c r="AU44" i="3"/>
  <c r="AU59" i="3"/>
  <c r="AU57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J77" i="3" s="1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U96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U135" i="3"/>
  <c r="AU103" i="3"/>
  <c r="AU163" i="3"/>
  <c r="AU109" i="3"/>
  <c r="AU144" i="3"/>
  <c r="AU142" i="3"/>
  <c r="AU198" i="3"/>
  <c r="AU204" i="3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141" i="3"/>
  <c r="AT141" i="3" s="1"/>
  <c r="AS141" i="3" s="1"/>
  <c r="AR141" i="3" s="1"/>
  <c r="AQ141" i="3" s="1"/>
  <c r="AP141" i="3" s="1"/>
  <c r="AO141" i="3" s="1"/>
  <c r="AN141" i="3" s="1"/>
  <c r="AM141" i="3" s="1"/>
  <c r="AL141" i="3" s="1"/>
  <c r="AU232" i="3"/>
  <c r="AU176" i="3"/>
  <c r="AU229" i="3"/>
  <c r="AU219" i="3"/>
  <c r="AT219" i="3" s="1"/>
  <c r="AS219" i="3" s="1"/>
  <c r="AR219" i="3" s="1"/>
  <c r="AQ219" i="3" s="1"/>
  <c r="AP219" i="3" s="1"/>
  <c r="AO219" i="3" s="1"/>
  <c r="AN219" i="3" s="1"/>
  <c r="AM219" i="3" s="1"/>
  <c r="AL219" i="3" s="1"/>
  <c r="AU261" i="3"/>
  <c r="AT261" i="3" s="1"/>
  <c r="AS261" i="3" s="1"/>
  <c r="AR261" i="3" s="1"/>
  <c r="AQ261" i="3" s="1"/>
  <c r="AP261" i="3" s="1"/>
  <c r="AO261" i="3" s="1"/>
  <c r="AN261" i="3" s="1"/>
  <c r="AM261" i="3" s="1"/>
  <c r="AL261" i="3" s="1"/>
  <c r="BL168" i="3"/>
  <c r="BL151" i="3"/>
  <c r="AU275" i="3"/>
  <c r="AU218" i="3"/>
  <c r="BL165" i="3"/>
  <c r="BL156" i="3"/>
  <c r="BL155" i="3"/>
  <c r="BL138" i="3"/>
  <c r="BL129" i="3"/>
  <c r="BL7" i="3"/>
  <c r="BL30" i="3"/>
  <c r="BL49" i="3"/>
  <c r="BL24" i="3"/>
  <c r="BL36" i="3"/>
  <c r="BL74" i="3"/>
  <c r="BL73" i="3"/>
  <c r="BL80" i="3"/>
  <c r="BL79" i="3"/>
  <c r="BL58" i="3"/>
  <c r="BL22" i="3"/>
  <c r="BL106" i="3"/>
  <c r="BL68" i="3"/>
  <c r="BL119" i="3"/>
  <c r="BL102" i="3"/>
  <c r="BL123" i="3"/>
  <c r="AU23" i="3"/>
  <c r="AT23" i="3" s="1"/>
  <c r="AU67" i="3"/>
  <c r="AU73" i="3"/>
  <c r="AU92" i="3"/>
  <c r="AU71" i="3"/>
  <c r="AU105" i="3"/>
  <c r="AU106" i="3"/>
  <c r="AU101" i="3"/>
  <c r="AU112" i="3"/>
  <c r="AU171" i="3"/>
  <c r="AU125" i="3"/>
  <c r="AU152" i="3"/>
  <c r="AU158" i="3"/>
  <c r="AU206" i="3"/>
  <c r="AU212" i="3"/>
  <c r="AU194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AU240" i="3"/>
  <c r="AU222" i="3"/>
  <c r="AU237" i="3"/>
  <c r="AU227" i="3"/>
  <c r="AU269" i="3"/>
  <c r="BL176" i="3"/>
  <c r="BL159" i="3"/>
  <c r="BL134" i="3"/>
  <c r="AU235" i="3"/>
  <c r="AT235" i="3" s="1"/>
  <c r="AS235" i="3" s="1"/>
  <c r="AR235" i="3" s="1"/>
  <c r="AQ235" i="3" s="1"/>
  <c r="AP235" i="3" s="1"/>
  <c r="AO235" i="3" s="1"/>
  <c r="AN235" i="3" s="1"/>
  <c r="AM235" i="3" s="1"/>
  <c r="AL235" i="3" s="1"/>
  <c r="AK235" i="3" s="1"/>
  <c r="BL173" i="3"/>
  <c r="BL164" i="3"/>
  <c r="BL163" i="3"/>
  <c r="BL146" i="3"/>
  <c r="BL137" i="3"/>
  <c r="BL8" i="3"/>
  <c r="BL18" i="3"/>
  <c r="BL57" i="3"/>
  <c r="BL37" i="3"/>
  <c r="BL44" i="3"/>
  <c r="BL82" i="3"/>
  <c r="BL81" i="3"/>
  <c r="BL88" i="3"/>
  <c r="BL87" i="3"/>
  <c r="BL66" i="3"/>
  <c r="BL27" i="3"/>
  <c r="AU31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K75" i="3" s="1"/>
  <c r="AU45" i="3"/>
  <c r="AU100" i="3"/>
  <c r="AU90" i="3"/>
  <c r="AU130" i="3"/>
  <c r="AU120" i="3"/>
  <c r="AU110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AU131" i="3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AJ161" i="3" s="1"/>
  <c r="AU168" i="3"/>
  <c r="AU140" i="3"/>
  <c r="AU165" i="3"/>
  <c r="AU179" i="3"/>
  <c r="AT179" i="3" s="1"/>
  <c r="AS179" i="3" s="1"/>
  <c r="AR179" i="3" s="1"/>
  <c r="AQ179" i="3" s="1"/>
  <c r="AP179" i="3" s="1"/>
  <c r="AO179" i="3" s="1"/>
  <c r="AN179" i="3" s="1"/>
  <c r="AM179" i="3" s="1"/>
  <c r="AL179" i="3" s="1"/>
  <c r="AJ179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U175" i="3"/>
  <c r="AU248" i="3"/>
  <c r="AU230" i="3"/>
  <c r="AU245" i="3"/>
  <c r="AU217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AU243" i="3"/>
  <c r="BL167" i="3"/>
  <c r="BL142" i="3"/>
  <c r="AU258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AI257" i="3" s="1"/>
  <c r="BL172" i="3"/>
  <c r="BL171" i="3"/>
  <c r="BL154" i="3"/>
  <c r="BL145" i="3"/>
  <c r="BL10" i="3"/>
  <c r="BL19" i="3"/>
  <c r="BL65" i="3"/>
  <c r="BL45" i="3"/>
  <c r="BL2" i="3"/>
  <c r="BL90" i="3"/>
  <c r="BL89" i="3"/>
  <c r="BL96" i="3"/>
  <c r="BL95" i="3"/>
  <c r="BL70" i="3"/>
  <c r="BL46" i="3"/>
  <c r="BL122" i="3"/>
  <c r="BL112" i="3"/>
  <c r="BL51" i="3"/>
  <c r="BL117" i="3"/>
  <c r="BL116" i="3"/>
  <c r="AU47" i="3"/>
  <c r="AT47" i="3" s="1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80" i="3" s="1"/>
  <c r="AU108" i="3"/>
  <c r="AU42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U118" i="3"/>
  <c r="AU124" i="3"/>
  <c r="AU138" i="3"/>
  <c r="AU169" i="3"/>
  <c r="AU115" i="3"/>
  <c r="AU148" i="3"/>
  <c r="AU189" i="3"/>
  <c r="AU195" i="3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191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238" i="3"/>
  <c r="AU209" i="3"/>
  <c r="AU225" i="3"/>
  <c r="BL128" i="3"/>
  <c r="AU256" i="3"/>
  <c r="BL175" i="3"/>
  <c r="BL150" i="3"/>
  <c r="AU266" i="3"/>
  <c r="AU265" i="3"/>
  <c r="AU264" i="3"/>
  <c r="AU242" i="3"/>
  <c r="BL162" i="3"/>
  <c r="BL153" i="3"/>
  <c r="BL5" i="3"/>
  <c r="BL26" i="3"/>
  <c r="BL13" i="3"/>
  <c r="BL53" i="3"/>
  <c r="BL28" i="3"/>
  <c r="BL98" i="3"/>
  <c r="BL97" i="3"/>
  <c r="BL104" i="3"/>
  <c r="BL12" i="3"/>
  <c r="BL63" i="3"/>
  <c r="BL64" i="3"/>
  <c r="BL94" i="3"/>
  <c r="BL120" i="3"/>
  <c r="BL92" i="3"/>
  <c r="BL125" i="3"/>
  <c r="BL55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K38" i="3" s="1"/>
  <c r="AU54" i="3"/>
  <c r="AU70" i="3"/>
  <c r="AU121" i="3"/>
  <c r="AU136" i="3"/>
  <c r="AU134" i="3"/>
  <c r="AT134" i="3" s="1"/>
  <c r="AS134" i="3" s="1"/>
  <c r="AR134" i="3" s="1"/>
  <c r="AQ134" i="3" s="1"/>
  <c r="AP134" i="3" s="1"/>
  <c r="AO134" i="3" s="1"/>
  <c r="AN134" i="3" s="1"/>
  <c r="AM134" i="3" s="1"/>
  <c r="AL134" i="3" s="1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46" i="3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AU143" i="3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AU197" i="3"/>
  <c r="AU203" i="3"/>
  <c r="AU157" i="3"/>
  <c r="AU199" i="3"/>
  <c r="AU208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AJ246" i="3" s="1"/>
  <c r="AU220" i="3"/>
  <c r="AU233" i="3"/>
  <c r="BL136" i="3"/>
  <c r="AU260" i="3"/>
  <c r="AT260" i="3" s="1"/>
  <c r="AS260" i="3" s="1"/>
  <c r="AR260" i="3" s="1"/>
  <c r="AQ260" i="3" s="1"/>
  <c r="AP260" i="3" s="1"/>
  <c r="AO260" i="3" s="1"/>
  <c r="AN260" i="3" s="1"/>
  <c r="AM260" i="3" s="1"/>
  <c r="AL260" i="3" s="1"/>
  <c r="AU149" i="3"/>
  <c r="AT149" i="3" s="1"/>
  <c r="AS149" i="3" s="1"/>
  <c r="AR149" i="3" s="1"/>
  <c r="AQ149" i="3" s="1"/>
  <c r="AP149" i="3" s="1"/>
  <c r="AO149" i="3" s="1"/>
  <c r="AN149" i="3" s="1"/>
  <c r="AM149" i="3" s="1"/>
  <c r="AL149" i="3" s="1"/>
  <c r="BL158" i="3"/>
  <c r="BL133" i="3"/>
  <c r="AU273" i="3"/>
  <c r="AU272" i="3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BL170" i="3"/>
  <c r="BL161" i="3"/>
  <c r="BL9" i="3"/>
  <c r="BL3" i="3"/>
  <c r="BL32" i="3"/>
  <c r="BL61" i="3"/>
  <c r="BL31" i="3"/>
  <c r="BL33" i="3"/>
  <c r="BL35" i="3"/>
  <c r="BL25" i="3"/>
  <c r="BL17" i="3"/>
  <c r="BL69" i="3"/>
  <c r="BL75" i="3"/>
  <c r="BL100" i="3"/>
  <c r="BL86" i="3"/>
  <c r="BL110" i="3"/>
  <c r="BL78" i="3"/>
  <c r="BL124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AU29" i="3"/>
  <c r="AT29" i="3" s="1"/>
  <c r="AU27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60" i="3"/>
  <c r="AU76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I69" i="3" s="1"/>
  <c r="AU129" i="3"/>
  <c r="AU113" i="3"/>
  <c r="AU87" i="3"/>
  <c r="AU133" i="3"/>
  <c r="AT133" i="3" s="1"/>
  <c r="AS133" i="3" s="1"/>
  <c r="AR133" i="3" s="1"/>
  <c r="AQ133" i="3" s="1"/>
  <c r="AP133" i="3" s="1"/>
  <c r="AO133" i="3" s="1"/>
  <c r="AN133" i="3" s="1"/>
  <c r="AM133" i="3" s="1"/>
  <c r="AL133" i="3" s="1"/>
  <c r="AJ133" i="3" s="1"/>
  <c r="AU154" i="3"/>
  <c r="AU97" i="3"/>
  <c r="AU151" i="3"/>
  <c r="AU164" i="3"/>
  <c r="AU174" i="3"/>
  <c r="AU211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207" i="3"/>
  <c r="AU223" i="3"/>
  <c r="AU200" i="3"/>
  <c r="AU228" i="3"/>
  <c r="AU241" i="3"/>
  <c r="BL144" i="3"/>
  <c r="AU276" i="3"/>
  <c r="AU254" i="3"/>
  <c r="AT254" i="3" s="1"/>
  <c r="AS254" i="3" s="1"/>
  <c r="AR254" i="3" s="1"/>
  <c r="AQ254" i="3" s="1"/>
  <c r="AP254" i="3" s="1"/>
  <c r="AO254" i="3" s="1"/>
  <c r="AN254" i="3" s="1"/>
  <c r="AM254" i="3" s="1"/>
  <c r="AL254" i="3" s="1"/>
  <c r="BL166" i="3"/>
  <c r="BL141" i="3"/>
  <c r="BL132" i="3"/>
  <c r="BL131" i="3"/>
  <c r="AU263" i="3"/>
  <c r="AU253" i="3"/>
  <c r="AT253" i="3" s="1"/>
  <c r="BL169" i="3"/>
  <c r="BL4" i="3"/>
  <c r="BL15" i="3"/>
  <c r="BL39" i="3"/>
  <c r="BL14" i="3"/>
  <c r="BL43" i="3"/>
  <c r="BL38" i="3"/>
  <c r="BL40" i="3"/>
  <c r="BL42" i="3"/>
  <c r="AU137" i="3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K180" i="3" s="1"/>
  <c r="BL152" i="3"/>
  <c r="AU262" i="3"/>
  <c r="BL48" i="3"/>
  <c r="BL114" i="3"/>
  <c r="BL126" i="3"/>
  <c r="AU119" i="3"/>
  <c r="AU166" i="3"/>
  <c r="BL135" i="3"/>
  <c r="BL177" i="3"/>
  <c r="BL62" i="3"/>
  <c r="BL113" i="3"/>
  <c r="BL109" i="3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17" i="3"/>
  <c r="AU185" i="3"/>
  <c r="AT185" i="3" s="1"/>
  <c r="AS185" i="3" s="1"/>
  <c r="AR185" i="3" s="1"/>
  <c r="AQ185" i="3" s="1"/>
  <c r="AP185" i="3" s="1"/>
  <c r="AO185" i="3" s="1"/>
  <c r="AN185" i="3" s="1"/>
  <c r="AM185" i="3" s="1"/>
  <c r="AL185" i="3" s="1"/>
  <c r="AU259" i="3"/>
  <c r="AT259" i="3" s="1"/>
  <c r="BL16" i="3"/>
  <c r="BL21" i="3"/>
  <c r="BL121" i="3"/>
  <c r="BL103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U34" i="3"/>
  <c r="AU139" i="3"/>
  <c r="AU192" i="3"/>
  <c r="BL174" i="3"/>
  <c r="BL34" i="3"/>
  <c r="BL50" i="3"/>
  <c r="BL76" i="3"/>
  <c r="BL107" i="3"/>
  <c r="AU26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AJ74" i="3" s="1"/>
  <c r="AU162" i="3"/>
  <c r="AU247" i="3"/>
  <c r="BL149" i="3"/>
  <c r="BL47" i="3"/>
  <c r="BL77" i="3"/>
  <c r="BL101" i="3"/>
  <c r="BL108" i="3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K52" i="3" s="1"/>
  <c r="AU37" i="3"/>
  <c r="AU91" i="3"/>
  <c r="AU159" i="3"/>
  <c r="AU236" i="3"/>
  <c r="BL139" i="3"/>
  <c r="BL52" i="3"/>
  <c r="BL83" i="3"/>
  <c r="BL127" i="3"/>
  <c r="AU32" i="3"/>
  <c r="AU88" i="3"/>
  <c r="AU172" i="3"/>
  <c r="AT172" i="3" s="1"/>
  <c r="AS172" i="3" s="1"/>
  <c r="AR172" i="3" s="1"/>
  <c r="AQ172" i="3" s="1"/>
  <c r="AP172" i="3" s="1"/>
  <c r="AO172" i="3" s="1"/>
  <c r="AN172" i="3" s="1"/>
  <c r="AM172" i="3" s="1"/>
  <c r="AL172" i="3" s="1"/>
  <c r="AI172" i="3" s="1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AI249" i="3" s="1"/>
  <c r="AU271" i="3"/>
  <c r="AT271" i="3" s="1"/>
  <c r="AS271" i="3" s="1"/>
  <c r="AR271" i="3" s="1"/>
  <c r="AQ271" i="3" s="1"/>
  <c r="AP271" i="3" s="1"/>
  <c r="AO271" i="3" s="1"/>
  <c r="AN271" i="3" s="1"/>
  <c r="AM271" i="3" s="1"/>
  <c r="AL271" i="3" s="1"/>
  <c r="AI271" i="3" s="1"/>
  <c r="BL56" i="3"/>
  <c r="BL91" i="3"/>
  <c r="BL118" i="3"/>
  <c r="Z198" i="3"/>
  <c r="G198" i="3"/>
  <c r="G25" i="3"/>
  <c r="Z25" i="3"/>
  <c r="G242" i="3"/>
  <c r="AC242" i="3" s="1"/>
  <c r="Z242" i="3"/>
  <c r="Z104" i="3"/>
  <c r="G104" i="3"/>
  <c r="AU104" i="3"/>
  <c r="G195" i="3"/>
  <c r="Z195" i="3"/>
  <c r="I174" i="3"/>
  <c r="AC174" i="3"/>
  <c r="G76" i="3"/>
  <c r="Z76" i="3"/>
  <c r="Z170" i="3"/>
  <c r="G170" i="3"/>
  <c r="Z45" i="3"/>
  <c r="G45" i="3"/>
  <c r="Z276" i="3"/>
  <c r="G276" i="3"/>
  <c r="G73" i="3"/>
  <c r="I73" i="3" s="1"/>
  <c r="Z73" i="3"/>
  <c r="Z54" i="3"/>
  <c r="G54" i="3"/>
  <c r="AC147" i="3"/>
  <c r="AF147" i="3"/>
  <c r="I147" i="3"/>
  <c r="Z167" i="3"/>
  <c r="G167" i="3"/>
  <c r="G190" i="3"/>
  <c r="Z190" i="3"/>
  <c r="Z219" i="3"/>
  <c r="G219" i="3"/>
  <c r="AC219" i="3" s="1"/>
  <c r="AC103" i="3"/>
  <c r="I103" i="3"/>
  <c r="AF103" i="3"/>
  <c r="G113" i="3"/>
  <c r="Z113" i="3"/>
  <c r="Z277" i="3"/>
  <c r="G277" i="3"/>
  <c r="Z185" i="3"/>
  <c r="G185" i="3"/>
  <c r="U149" i="3"/>
  <c r="AC149" i="3" s="1"/>
  <c r="Z149" i="3"/>
  <c r="Z166" i="3"/>
  <c r="G166" i="3"/>
  <c r="G29" i="3"/>
  <c r="Z29" i="3"/>
  <c r="Z175" i="3"/>
  <c r="G175" i="3"/>
  <c r="Z90" i="3"/>
  <c r="G90" i="3"/>
  <c r="Z125" i="3"/>
  <c r="G125" i="3"/>
  <c r="G253" i="3"/>
  <c r="Z253" i="3"/>
  <c r="Z156" i="3"/>
  <c r="G156" i="3"/>
  <c r="Z105" i="3"/>
  <c r="G105" i="3"/>
  <c r="AF105" i="3" s="1"/>
  <c r="Z148" i="3"/>
  <c r="U148" i="3"/>
  <c r="AC148" i="3" s="1"/>
  <c r="Z184" i="3"/>
  <c r="G184" i="3"/>
  <c r="Z112" i="3"/>
  <c r="G112" i="3"/>
  <c r="I177" i="3"/>
  <c r="AC177" i="3"/>
  <c r="AF177" i="3"/>
  <c r="G246" i="3"/>
  <c r="Z151" i="3"/>
  <c r="G151" i="3"/>
  <c r="Z127" i="3"/>
  <c r="G127" i="3"/>
  <c r="Z194" i="3"/>
  <c r="G194" i="3"/>
  <c r="G225" i="3"/>
  <c r="Z225" i="3"/>
  <c r="G109" i="3"/>
  <c r="AC109" i="3" s="1"/>
  <c r="Z109" i="3"/>
  <c r="G289" i="3"/>
  <c r="AK281" i="3"/>
  <c r="AI281" i="3"/>
  <c r="AJ281" i="3"/>
  <c r="AF284" i="3"/>
  <c r="AT280" i="3"/>
  <c r="AS280" i="3" s="1"/>
  <c r="AR280" i="3" s="1"/>
  <c r="AQ280" i="3" s="1"/>
  <c r="AP280" i="3" s="1"/>
  <c r="AO280" i="3" s="1"/>
  <c r="AN280" i="3" s="1"/>
  <c r="AM280" i="3" s="1"/>
  <c r="AL280" i="3" s="1"/>
  <c r="AK95" i="3"/>
  <c r="AI95" i="3"/>
  <c r="AJ95" i="3"/>
  <c r="K284" i="3"/>
  <c r="AK173" i="3"/>
  <c r="AI173" i="3"/>
  <c r="AJ173" i="3"/>
  <c r="AJ277" i="3"/>
  <c r="AK277" i="3"/>
  <c r="AI277" i="3"/>
  <c r="AJ271" i="3"/>
  <c r="AK267" i="3"/>
  <c r="AJ267" i="3"/>
  <c r="AI267" i="3"/>
  <c r="AT289" i="3"/>
  <c r="AS289" i="3" s="1"/>
  <c r="AR289" i="3" s="1"/>
  <c r="AQ289" i="3" s="1"/>
  <c r="AP289" i="3" s="1"/>
  <c r="AO289" i="3" s="1"/>
  <c r="AN289" i="3" s="1"/>
  <c r="AM289" i="3" s="1"/>
  <c r="AL289" i="3" s="1"/>
  <c r="AI270" i="3"/>
  <c r="AJ99" i="3"/>
  <c r="AK190" i="3"/>
  <c r="AI190" i="3"/>
  <c r="AJ190" i="3"/>
  <c r="AI235" i="3"/>
  <c r="AJ38" i="3"/>
  <c r="AJ128" i="3"/>
  <c r="AK128" i="3"/>
  <c r="AI128" i="3"/>
  <c r="Z226" i="3"/>
  <c r="G226" i="3"/>
  <c r="AU226" i="3"/>
  <c r="Z279" i="3"/>
  <c r="AU279" i="3"/>
  <c r="AK179" i="3"/>
  <c r="AI179" i="3"/>
  <c r="AK257" i="3"/>
  <c r="AJ69" i="3"/>
  <c r="AJ25" i="3"/>
  <c r="AI25" i="3"/>
  <c r="AK25" i="3"/>
  <c r="G126" i="3"/>
  <c r="AU126" i="3"/>
  <c r="Z126" i="3"/>
  <c r="Z43" i="3"/>
  <c r="G43" i="3"/>
  <c r="AU43" i="3"/>
  <c r="G231" i="3"/>
  <c r="AU231" i="3"/>
  <c r="Z231" i="3"/>
  <c r="G85" i="3"/>
  <c r="Z85" i="3"/>
  <c r="AU85" i="3"/>
  <c r="G122" i="3"/>
  <c r="Z122" i="3"/>
  <c r="AU122" i="3"/>
  <c r="AJ22" i="3"/>
  <c r="AI22" i="3"/>
  <c r="AK22" i="3"/>
  <c r="I75" i="3"/>
  <c r="AC75" i="3"/>
  <c r="AF75" i="3"/>
  <c r="Z268" i="3"/>
  <c r="AU268" i="3"/>
  <c r="G268" i="3"/>
  <c r="Z30" i="3"/>
  <c r="G30" i="3"/>
  <c r="G72" i="3"/>
  <c r="Z72" i="3"/>
  <c r="AU72" i="3"/>
  <c r="G107" i="3"/>
  <c r="Z107" i="3"/>
  <c r="AU107" i="3"/>
  <c r="Z98" i="3"/>
  <c r="G98" i="3"/>
  <c r="AU98" i="3"/>
  <c r="Z284" i="3"/>
  <c r="AU284" i="3"/>
  <c r="U181" i="3"/>
  <c r="AC181" i="3" s="1"/>
  <c r="AU181" i="3"/>
  <c r="Z181" i="3"/>
  <c r="AU35" i="3"/>
  <c r="Z35" i="3"/>
  <c r="G35" i="3"/>
  <c r="Z86" i="3"/>
  <c r="AU86" i="3"/>
  <c r="G114" i="3"/>
  <c r="Z114" i="3"/>
  <c r="AU114" i="3"/>
  <c r="I242" i="3"/>
  <c r="AF242" i="3"/>
  <c r="Z56" i="3"/>
  <c r="U56" i="3"/>
  <c r="AC56" i="3" s="1"/>
  <c r="AU56" i="3"/>
  <c r="G205" i="3"/>
  <c r="Z205" i="3"/>
  <c r="AU205" i="3"/>
  <c r="G102" i="3"/>
  <c r="Z102" i="3"/>
  <c r="AU102" i="3"/>
  <c r="Z84" i="3"/>
  <c r="G84" i="3"/>
  <c r="AU84" i="3"/>
  <c r="AU274" i="3"/>
  <c r="Z274" i="3"/>
  <c r="AU41" i="3"/>
  <c r="G41" i="3"/>
  <c r="Z41" i="3"/>
  <c r="Z88" i="3"/>
  <c r="G88" i="3"/>
  <c r="Z187" i="3"/>
  <c r="AU187" i="3"/>
  <c r="Z239" i="3"/>
  <c r="G239" i="3"/>
  <c r="AU239" i="3"/>
  <c r="G182" i="3"/>
  <c r="AU182" i="3"/>
  <c r="AU145" i="3"/>
  <c r="U145" i="3"/>
  <c r="Z155" i="3"/>
  <c r="AU155" i="3"/>
  <c r="G81" i="3"/>
  <c r="AU81" i="3"/>
  <c r="Z81" i="3"/>
  <c r="Z51" i="3"/>
  <c r="G51" i="3"/>
  <c r="AU51" i="3"/>
  <c r="Z93" i="3"/>
  <c r="G93" i="3"/>
  <c r="AU93" i="3"/>
  <c r="U203" i="3"/>
  <c r="AC203" i="3" s="1"/>
  <c r="Z203" i="3"/>
  <c r="Z234" i="3"/>
  <c r="G234" i="3"/>
  <c r="AU234" i="3"/>
  <c r="AU24" i="3"/>
  <c r="G24" i="3"/>
  <c r="Z83" i="3"/>
  <c r="AU83" i="3"/>
  <c r="G83" i="3"/>
  <c r="G65" i="3"/>
  <c r="Z65" i="3"/>
  <c r="AU65" i="3"/>
  <c r="G57" i="3"/>
  <c r="Z57" i="3"/>
  <c r="AU215" i="3"/>
  <c r="G215" i="3"/>
  <c r="Z94" i="3"/>
  <c r="G94" i="3"/>
  <c r="AU94" i="3"/>
  <c r="AU64" i="3"/>
  <c r="Z64" i="3"/>
  <c r="Z183" i="3"/>
  <c r="G183" i="3"/>
  <c r="AU183" i="3"/>
  <c r="Z111" i="3"/>
  <c r="G111" i="3"/>
  <c r="G150" i="3"/>
  <c r="Z150" i="3"/>
  <c r="AU150" i="3"/>
  <c r="Z48" i="3"/>
  <c r="G48" i="3"/>
  <c r="AU48" i="3"/>
  <c r="G160" i="3"/>
  <c r="Z160" i="3"/>
  <c r="AU160" i="3"/>
  <c r="G61" i="3"/>
  <c r="Z61" i="3"/>
  <c r="AU61" i="3"/>
  <c r="Z46" i="3"/>
  <c r="G46" i="3"/>
  <c r="AU46" i="3"/>
  <c r="AC250" i="3"/>
  <c r="AF250" i="3"/>
  <c r="I250" i="3"/>
  <c r="G153" i="3"/>
  <c r="AU153" i="3"/>
  <c r="Z153" i="3"/>
  <c r="Z216" i="3"/>
  <c r="AU216" i="3"/>
  <c r="Z214" i="3"/>
  <c r="G214" i="3"/>
  <c r="AU214" i="3"/>
  <c r="G252" i="3"/>
  <c r="AU252" i="3"/>
  <c r="Z252" i="3"/>
  <c r="Z188" i="3"/>
  <c r="G188" i="3"/>
  <c r="AU188" i="3"/>
  <c r="AT263" i="3"/>
  <c r="AS263" i="3" s="1"/>
  <c r="AR263" i="3" s="1"/>
  <c r="AQ263" i="3" s="1"/>
  <c r="AP263" i="3" s="1"/>
  <c r="AO263" i="3" s="1"/>
  <c r="AN263" i="3" s="1"/>
  <c r="AM263" i="3" s="1"/>
  <c r="AL263" i="3" s="1"/>
  <c r="AS23" i="3"/>
  <c r="AR23" i="3" s="1"/>
  <c r="AQ23" i="3" s="1"/>
  <c r="AP23" i="3" s="1"/>
  <c r="AO23" i="3" s="1"/>
  <c r="AN23" i="3" s="1"/>
  <c r="AM23" i="3" s="1"/>
  <c r="AL23" i="3" s="1"/>
  <c r="Z222" i="3"/>
  <c r="G222" i="3"/>
  <c r="Z244" i="3"/>
  <c r="G244" i="3"/>
  <c r="Z62" i="3"/>
  <c r="G62" i="3"/>
  <c r="Z235" i="3"/>
  <c r="U235" i="3"/>
  <c r="AC235" i="3" s="1"/>
  <c r="G249" i="3"/>
  <c r="Z249" i="3"/>
  <c r="AF21" i="3"/>
  <c r="AC73" i="3"/>
  <c r="AF73" i="3"/>
  <c r="I39" i="3"/>
  <c r="AF39" i="3"/>
  <c r="G237" i="3"/>
  <c r="Z162" i="3"/>
  <c r="G162" i="3"/>
  <c r="G200" i="3"/>
  <c r="Z200" i="3"/>
  <c r="Z265" i="3"/>
  <c r="G265" i="3"/>
  <c r="Z26" i="3"/>
  <c r="G26" i="3"/>
  <c r="G241" i="3"/>
  <c r="Z241" i="3"/>
  <c r="G131" i="3"/>
  <c r="Z131" i="3"/>
  <c r="U179" i="3"/>
  <c r="AC179" i="3" s="1"/>
  <c r="Z179" i="3"/>
  <c r="AS29" i="3"/>
  <c r="AR29" i="3" s="1"/>
  <c r="AQ29" i="3" s="1"/>
  <c r="AP29" i="3" s="1"/>
  <c r="AO29" i="3" s="1"/>
  <c r="AN29" i="3" s="1"/>
  <c r="AM29" i="3" s="1"/>
  <c r="AL29" i="3" s="1"/>
  <c r="G74" i="3"/>
  <c r="G68" i="3"/>
  <c r="G69" i="3"/>
  <c r="Z69" i="3"/>
  <c r="Z228" i="3"/>
  <c r="G228" i="3"/>
  <c r="G173" i="3"/>
  <c r="Z173" i="3"/>
  <c r="AC50" i="3"/>
  <c r="AF50" i="3"/>
  <c r="I50" i="3"/>
  <c r="G100" i="3"/>
  <c r="Z100" i="3"/>
  <c r="G283" i="3"/>
  <c r="G233" i="3"/>
  <c r="Z233" i="3"/>
  <c r="Z49" i="3"/>
  <c r="G49" i="3"/>
  <c r="Z255" i="3"/>
  <c r="G255" i="3"/>
  <c r="G52" i="3"/>
  <c r="Z52" i="3"/>
  <c r="AC89" i="3"/>
  <c r="AF89" i="3"/>
  <c r="I89" i="3"/>
  <c r="I105" i="3"/>
  <c r="AC105" i="3"/>
  <c r="AF161" i="3"/>
  <c r="I161" i="3"/>
  <c r="Z40" i="3"/>
  <c r="G40" i="3"/>
  <c r="G280" i="3"/>
  <c r="G142" i="3"/>
  <c r="Z142" i="3"/>
  <c r="AF273" i="3"/>
  <c r="K273" i="3"/>
  <c r="Z101" i="3"/>
  <c r="G101" i="3"/>
  <c r="Z191" i="3"/>
  <c r="G191" i="3"/>
  <c r="AS28" i="3"/>
  <c r="AR28" i="3" s="1"/>
  <c r="AQ28" i="3" s="1"/>
  <c r="AP28" i="3" s="1"/>
  <c r="AO28" i="3" s="1"/>
  <c r="AN28" i="3" s="1"/>
  <c r="AM28" i="3" s="1"/>
  <c r="AL28" i="3" s="1"/>
  <c r="Z33" i="3"/>
  <c r="AU33" i="3"/>
  <c r="G251" i="3"/>
  <c r="Z251" i="3"/>
  <c r="G270" i="3"/>
  <c r="Z270" i="3"/>
  <c r="Z263" i="3"/>
  <c r="G263" i="3"/>
  <c r="I42" i="3"/>
  <c r="AC42" i="3"/>
  <c r="Z53" i="3"/>
  <c r="G53" i="3"/>
  <c r="Z58" i="3"/>
  <c r="G58" i="3"/>
  <c r="Z79" i="3"/>
  <c r="G79" i="3"/>
  <c r="AC245" i="3"/>
  <c r="AF245" i="3"/>
  <c r="AC186" i="3"/>
  <c r="AF186" i="3"/>
  <c r="I186" i="3"/>
  <c r="Z290" i="3"/>
  <c r="AU290" i="3"/>
  <c r="G33" i="3"/>
  <c r="Z256" i="3"/>
  <c r="G256" i="3"/>
  <c r="G37" i="3"/>
  <c r="Z37" i="3"/>
  <c r="Z238" i="3"/>
  <c r="G238" i="3"/>
  <c r="AC141" i="3"/>
  <c r="I141" i="3"/>
  <c r="AF141" i="3"/>
  <c r="Z136" i="3"/>
  <c r="G136" i="3"/>
  <c r="Z288" i="3"/>
  <c r="Z282" i="3"/>
  <c r="Z177" i="3"/>
  <c r="G44" i="3"/>
  <c r="AU292" i="3"/>
  <c r="Z292" i="3"/>
  <c r="G292" i="3"/>
  <c r="G287" i="3"/>
  <c r="AU287" i="3"/>
  <c r="Z287" i="3"/>
  <c r="AU291" i="3"/>
  <c r="Z291" i="3"/>
  <c r="G291" i="3"/>
  <c r="G286" i="3"/>
  <c r="AF286" i="3" s="1"/>
  <c r="AU286" i="3"/>
  <c r="Z286" i="3"/>
  <c r="C16" i="1"/>
  <c r="D18" i="1" s="1"/>
  <c r="C12" i="3"/>
  <c r="C11" i="3"/>
  <c r="C11" i="1"/>
  <c r="O299" i="3" l="1"/>
  <c r="AS299" i="3"/>
  <c r="AR299" i="3" s="1"/>
  <c r="AQ299" i="3" s="1"/>
  <c r="AP299" i="3" s="1"/>
  <c r="AO299" i="3" s="1"/>
  <c r="AN299" i="3" s="1"/>
  <c r="AM299" i="3" s="1"/>
  <c r="AL299" i="3" s="1"/>
  <c r="AT299" i="3"/>
  <c r="AC299" i="3"/>
  <c r="K299" i="3"/>
  <c r="AF121" i="3"/>
  <c r="AK283" i="3"/>
  <c r="I124" i="3"/>
  <c r="J121" i="3"/>
  <c r="AF59" i="3"/>
  <c r="AK133" i="3"/>
  <c r="AK246" i="3"/>
  <c r="AJ283" i="3"/>
  <c r="AI246" i="3"/>
  <c r="AQ288" i="3"/>
  <c r="AP288" i="3" s="1"/>
  <c r="AO288" i="3" s="1"/>
  <c r="AN288" i="3" s="1"/>
  <c r="AM288" i="3" s="1"/>
  <c r="AL288" i="3" s="1"/>
  <c r="AJ288" i="3" s="1"/>
  <c r="AF110" i="3"/>
  <c r="AS259" i="3"/>
  <c r="AR259" i="3" s="1"/>
  <c r="AQ259" i="3" s="1"/>
  <c r="AP259" i="3" s="1"/>
  <c r="AO259" i="3" s="1"/>
  <c r="AN259" i="3" s="1"/>
  <c r="AM259" i="3" s="1"/>
  <c r="AL259" i="3" s="1"/>
  <c r="K278" i="3"/>
  <c r="AC271" i="3"/>
  <c r="K271" i="3"/>
  <c r="AF124" i="3"/>
  <c r="I110" i="3"/>
  <c r="O296" i="3"/>
  <c r="AT296" i="3"/>
  <c r="AS296" i="3" s="1"/>
  <c r="AR296" i="3" s="1"/>
  <c r="AQ296" i="3" s="1"/>
  <c r="AP296" i="3" s="1"/>
  <c r="AO296" i="3" s="1"/>
  <c r="AN296" i="3" s="1"/>
  <c r="AM296" i="3" s="1"/>
  <c r="AL296" i="3" s="1"/>
  <c r="AK270" i="3"/>
  <c r="AF293" i="3"/>
  <c r="AF34" i="3"/>
  <c r="AC34" i="3"/>
  <c r="AK69" i="3"/>
  <c r="AI52" i="3"/>
  <c r="I22" i="3"/>
  <c r="K293" i="3"/>
  <c r="AF22" i="3"/>
  <c r="AF266" i="3"/>
  <c r="AS253" i="3"/>
  <c r="AR253" i="3" s="1"/>
  <c r="AQ253" i="3" s="1"/>
  <c r="AP253" i="3" s="1"/>
  <c r="AO253" i="3" s="1"/>
  <c r="AN253" i="3" s="1"/>
  <c r="AM253" i="3" s="1"/>
  <c r="AL253" i="3" s="1"/>
  <c r="AF139" i="3"/>
  <c r="AC139" i="3"/>
  <c r="K266" i="3"/>
  <c r="AK74" i="3"/>
  <c r="AF209" i="3"/>
  <c r="I209" i="3"/>
  <c r="AC209" i="3"/>
  <c r="I66" i="3"/>
  <c r="AJ257" i="3"/>
  <c r="AH257" i="3" s="1"/>
  <c r="AB257" i="3" s="1"/>
  <c r="AK161" i="3"/>
  <c r="AJ52" i="3"/>
  <c r="AH52" i="3" s="1"/>
  <c r="AB52" i="3" s="1"/>
  <c r="AC116" i="3"/>
  <c r="I116" i="3"/>
  <c r="AF116" i="3"/>
  <c r="AF66" i="3"/>
  <c r="AK77" i="3"/>
  <c r="AI161" i="3"/>
  <c r="AF109" i="3"/>
  <c r="AI77" i="3"/>
  <c r="AH77" i="3" s="1"/>
  <c r="AK249" i="3"/>
  <c r="I109" i="3"/>
  <c r="AJ249" i="3"/>
  <c r="AH249" i="3" s="1"/>
  <c r="AB249" i="3" s="1"/>
  <c r="I224" i="3"/>
  <c r="AC224" i="3"/>
  <c r="AF224" i="3"/>
  <c r="AC97" i="3"/>
  <c r="I97" i="3"/>
  <c r="I219" i="3"/>
  <c r="AF219" i="3"/>
  <c r="AI99" i="3"/>
  <c r="AF38" i="3"/>
  <c r="I38" i="3"/>
  <c r="AC38" i="3"/>
  <c r="O295" i="3"/>
  <c r="AC295" i="3"/>
  <c r="K295" i="3"/>
  <c r="AT295" i="3"/>
  <c r="AS295" i="3" s="1"/>
  <c r="AR295" i="3" s="1"/>
  <c r="AQ295" i="3" s="1"/>
  <c r="AP295" i="3" s="1"/>
  <c r="AO295" i="3" s="1"/>
  <c r="AN295" i="3" s="1"/>
  <c r="AM295" i="3" s="1"/>
  <c r="AL295" i="3" s="1"/>
  <c r="O298" i="3"/>
  <c r="O297" i="3"/>
  <c r="AT297" i="3"/>
  <c r="AS297" i="3" s="1"/>
  <c r="AR297" i="3" s="1"/>
  <c r="AQ297" i="3" s="1"/>
  <c r="AP297" i="3" s="1"/>
  <c r="AO297" i="3" s="1"/>
  <c r="AN297" i="3" s="1"/>
  <c r="AM297" i="3" s="1"/>
  <c r="AL297" i="3" s="1"/>
  <c r="AC297" i="3"/>
  <c r="K297" i="3"/>
  <c r="AF298" i="3"/>
  <c r="K298" i="3"/>
  <c r="AC298" i="3"/>
  <c r="AT298" i="3"/>
  <c r="AS298" i="3" s="1"/>
  <c r="AR298" i="3" s="1"/>
  <c r="AQ298" i="3" s="1"/>
  <c r="AP298" i="3" s="1"/>
  <c r="AO298" i="3" s="1"/>
  <c r="AN298" i="3" s="1"/>
  <c r="AM298" i="3" s="1"/>
  <c r="AL298" i="3" s="1"/>
  <c r="AH270" i="3"/>
  <c r="AA270" i="3" s="1"/>
  <c r="AD270" i="3" s="1"/>
  <c r="AH281" i="3"/>
  <c r="AA281" i="3" s="1"/>
  <c r="AD281" i="3" s="1"/>
  <c r="AH179" i="3"/>
  <c r="AA179" i="3" s="1"/>
  <c r="AE179" i="3" s="1"/>
  <c r="AH69" i="3"/>
  <c r="K258" i="3"/>
  <c r="AC258" i="3"/>
  <c r="AF258" i="3"/>
  <c r="AI38" i="3"/>
  <c r="AH38" i="3" s="1"/>
  <c r="AI74" i="3"/>
  <c r="AI224" i="3"/>
  <c r="AC168" i="3"/>
  <c r="I168" i="3"/>
  <c r="AC119" i="3"/>
  <c r="AF119" i="3"/>
  <c r="I119" i="3"/>
  <c r="AF267" i="3"/>
  <c r="AC267" i="3"/>
  <c r="K267" i="3"/>
  <c r="AC59" i="3"/>
  <c r="AI133" i="3"/>
  <c r="AH133" i="3" s="1"/>
  <c r="AA133" i="3" s="1"/>
  <c r="AJ235" i="3"/>
  <c r="BK105" i="3"/>
  <c r="BJ105" i="3" s="1"/>
  <c r="BI105" i="3" s="1"/>
  <c r="BH105" i="3" s="1"/>
  <c r="BG105" i="3" s="1"/>
  <c r="BF105" i="3" s="1"/>
  <c r="BE105" i="3" s="1"/>
  <c r="BD105" i="3" s="1"/>
  <c r="BC105" i="3" s="1"/>
  <c r="I159" i="3"/>
  <c r="AC159" i="3"/>
  <c r="AZ20" i="3"/>
  <c r="AX20" i="3" s="1"/>
  <c r="AF87" i="3"/>
  <c r="AC87" i="3"/>
  <c r="J87" i="3"/>
  <c r="AJ180" i="3"/>
  <c r="I212" i="3"/>
  <c r="AC212" i="3"/>
  <c r="AF212" i="3"/>
  <c r="I157" i="3"/>
  <c r="AC157" i="3"/>
  <c r="AF157" i="3"/>
  <c r="AF80" i="3"/>
  <c r="I80" i="3"/>
  <c r="AC80" i="3"/>
  <c r="AF257" i="3"/>
  <c r="AK224" i="3"/>
  <c r="AH95" i="3"/>
  <c r="AA95" i="3" s="1"/>
  <c r="BA85" i="3"/>
  <c r="AZ85" i="3" s="1"/>
  <c r="AX85" i="3" s="1"/>
  <c r="AF159" i="3"/>
  <c r="BK140" i="3"/>
  <c r="BJ140" i="3" s="1"/>
  <c r="BI140" i="3" s="1"/>
  <c r="BH140" i="3" s="1"/>
  <c r="BG140" i="3" s="1"/>
  <c r="BF140" i="3" s="1"/>
  <c r="BE140" i="3" s="1"/>
  <c r="BD140" i="3" s="1"/>
  <c r="BC140" i="3" s="1"/>
  <c r="AC257" i="3"/>
  <c r="AS47" i="3"/>
  <c r="AR47" i="3" s="1"/>
  <c r="AQ47" i="3" s="1"/>
  <c r="AP47" i="3" s="1"/>
  <c r="AO47" i="3" s="1"/>
  <c r="AN47" i="3" s="1"/>
  <c r="AM47" i="3" s="1"/>
  <c r="AL47" i="3" s="1"/>
  <c r="AK271" i="3"/>
  <c r="AF261" i="3"/>
  <c r="AC261" i="3"/>
  <c r="K261" i="3"/>
  <c r="AF260" i="3"/>
  <c r="K260" i="3"/>
  <c r="AC260" i="3"/>
  <c r="AI180" i="3"/>
  <c r="AH277" i="3"/>
  <c r="AC207" i="3"/>
  <c r="AF207" i="3"/>
  <c r="I207" i="3"/>
  <c r="AK21" i="3"/>
  <c r="AI21" i="3"/>
  <c r="AJ21" i="3"/>
  <c r="AF176" i="3"/>
  <c r="AC176" i="3"/>
  <c r="I176" i="3"/>
  <c r="AC281" i="3"/>
  <c r="K281" i="3"/>
  <c r="AF281" i="3"/>
  <c r="AJ80" i="3"/>
  <c r="AJ63" i="3"/>
  <c r="AI63" i="3"/>
  <c r="AK63" i="3"/>
  <c r="AC259" i="3"/>
  <c r="K259" i="3"/>
  <c r="AF259" i="3"/>
  <c r="J229" i="3"/>
  <c r="AF229" i="3"/>
  <c r="AC229" i="3"/>
  <c r="AC217" i="3"/>
  <c r="AF217" i="3"/>
  <c r="I217" i="3"/>
  <c r="AJ75" i="3"/>
  <c r="AK172" i="3"/>
  <c r="J272" i="3"/>
  <c r="AC272" i="3"/>
  <c r="AF272" i="3"/>
  <c r="J196" i="3"/>
  <c r="AC196" i="3"/>
  <c r="AF196" i="3"/>
  <c r="K282" i="3"/>
  <c r="AF282" i="3"/>
  <c r="AC282" i="3"/>
  <c r="I134" i="3"/>
  <c r="AC134" i="3"/>
  <c r="AF134" i="3"/>
  <c r="I158" i="3"/>
  <c r="AC158" i="3"/>
  <c r="AF158" i="3"/>
  <c r="AC115" i="3"/>
  <c r="I115" i="3"/>
  <c r="AF115" i="3"/>
  <c r="AC208" i="3"/>
  <c r="AF208" i="3"/>
  <c r="I208" i="3"/>
  <c r="AC218" i="3"/>
  <c r="AF218" i="3"/>
  <c r="I218" i="3"/>
  <c r="AJ213" i="3"/>
  <c r="AK213" i="3"/>
  <c r="AI213" i="3"/>
  <c r="AC144" i="3"/>
  <c r="AF144" i="3"/>
  <c r="I144" i="3"/>
  <c r="AF91" i="3"/>
  <c r="I91" i="3"/>
  <c r="AC91" i="3"/>
  <c r="AC99" i="3"/>
  <c r="AF99" i="3"/>
  <c r="I99" i="3"/>
  <c r="I95" i="3"/>
  <c r="AF95" i="3"/>
  <c r="AC95" i="3"/>
  <c r="AC21" i="3"/>
  <c r="AH128" i="3"/>
  <c r="AA128" i="3" s="1"/>
  <c r="AF202" i="3"/>
  <c r="I202" i="3"/>
  <c r="AC202" i="3"/>
  <c r="I32" i="3"/>
  <c r="AF32" i="3"/>
  <c r="AC32" i="3"/>
  <c r="AC23" i="3"/>
  <c r="AF23" i="3"/>
  <c r="I23" i="3"/>
  <c r="I248" i="3"/>
  <c r="AC248" i="3"/>
  <c r="AF248" i="3"/>
  <c r="I152" i="3"/>
  <c r="AC152" i="3"/>
  <c r="AF152" i="3"/>
  <c r="O293" i="3"/>
  <c r="AT293" i="3"/>
  <c r="AS293" i="3" s="1"/>
  <c r="AR293" i="3" s="1"/>
  <c r="AQ293" i="3" s="1"/>
  <c r="AP293" i="3" s="1"/>
  <c r="AO293" i="3" s="1"/>
  <c r="AN293" i="3" s="1"/>
  <c r="AM293" i="3" s="1"/>
  <c r="AL293" i="3" s="1"/>
  <c r="O294" i="3"/>
  <c r="AT294" i="3"/>
  <c r="AS294" i="3" s="1"/>
  <c r="AR294" i="3" s="1"/>
  <c r="AQ294" i="3" s="1"/>
  <c r="AP294" i="3" s="1"/>
  <c r="AO294" i="3" s="1"/>
  <c r="AN294" i="3" s="1"/>
  <c r="AM294" i="3" s="1"/>
  <c r="AL294" i="3" s="1"/>
  <c r="AC294" i="3"/>
  <c r="K294" i="3"/>
  <c r="AC170" i="3"/>
  <c r="AF170" i="3"/>
  <c r="I170" i="3"/>
  <c r="BK149" i="3"/>
  <c r="BJ149" i="3" s="1"/>
  <c r="BI149" i="3" s="1"/>
  <c r="BH149" i="3" s="1"/>
  <c r="BG149" i="3" s="1"/>
  <c r="BF149" i="3" s="1"/>
  <c r="BE149" i="3" s="1"/>
  <c r="BD149" i="3" s="1"/>
  <c r="BC149" i="3" s="1"/>
  <c r="BK132" i="3"/>
  <c r="BJ132" i="3" s="1"/>
  <c r="BI132" i="3" s="1"/>
  <c r="BH132" i="3" s="1"/>
  <c r="BG132" i="3" s="1"/>
  <c r="BF132" i="3" s="1"/>
  <c r="BE132" i="3" s="1"/>
  <c r="BD132" i="3" s="1"/>
  <c r="BC132" i="3" s="1"/>
  <c r="AT272" i="3"/>
  <c r="AS272" i="3" s="1"/>
  <c r="AR272" i="3" s="1"/>
  <c r="AQ272" i="3" s="1"/>
  <c r="AP272" i="3" s="1"/>
  <c r="AO272" i="3" s="1"/>
  <c r="AN272" i="3" s="1"/>
  <c r="AM272" i="3" s="1"/>
  <c r="AL272" i="3" s="1"/>
  <c r="AT54" i="3"/>
  <c r="AS54" i="3" s="1"/>
  <c r="AR54" i="3" s="1"/>
  <c r="AQ54" i="3" s="1"/>
  <c r="AP54" i="3" s="1"/>
  <c r="AO54" i="3" s="1"/>
  <c r="AN54" i="3" s="1"/>
  <c r="AM54" i="3" s="1"/>
  <c r="AL54" i="3" s="1"/>
  <c r="AT238" i="3"/>
  <c r="AS238" i="3" s="1"/>
  <c r="AR238" i="3" s="1"/>
  <c r="AQ238" i="3" s="1"/>
  <c r="AP238" i="3" s="1"/>
  <c r="AO238" i="3" s="1"/>
  <c r="AN238" i="3" s="1"/>
  <c r="AM238" i="3" s="1"/>
  <c r="AL238" i="3" s="1"/>
  <c r="BK46" i="3"/>
  <c r="BJ46" i="3" s="1"/>
  <c r="BI46" i="3" s="1"/>
  <c r="BH46" i="3" s="1"/>
  <c r="BG46" i="3" s="1"/>
  <c r="BF46" i="3" s="1"/>
  <c r="BE46" i="3" s="1"/>
  <c r="BD46" i="3" s="1"/>
  <c r="BC46" i="3" s="1"/>
  <c r="AT131" i="3"/>
  <c r="AS131" i="3" s="1"/>
  <c r="AR131" i="3" s="1"/>
  <c r="AQ131" i="3" s="1"/>
  <c r="AP131" i="3" s="1"/>
  <c r="AO131" i="3" s="1"/>
  <c r="AN131" i="3" s="1"/>
  <c r="AM131" i="3" s="1"/>
  <c r="AL131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T92" i="3"/>
  <c r="AS92" i="3" s="1"/>
  <c r="AR92" i="3" s="1"/>
  <c r="AQ92" i="3" s="1"/>
  <c r="AP92" i="3" s="1"/>
  <c r="AO92" i="3" s="1"/>
  <c r="AN92" i="3" s="1"/>
  <c r="AM92" i="3" s="1"/>
  <c r="AL92" i="3" s="1"/>
  <c r="BK106" i="3"/>
  <c r="BJ106" i="3" s="1"/>
  <c r="BI106" i="3" s="1"/>
  <c r="BH106" i="3" s="1"/>
  <c r="BG106" i="3" s="1"/>
  <c r="BF106" i="3" s="1"/>
  <c r="BE106" i="3" s="1"/>
  <c r="BD106" i="3" s="1"/>
  <c r="BC106" i="3" s="1"/>
  <c r="BK24" i="3"/>
  <c r="BJ24" i="3" s="1"/>
  <c r="BI24" i="3" s="1"/>
  <c r="BH24" i="3" s="1"/>
  <c r="BG24" i="3" s="1"/>
  <c r="BF24" i="3" s="1"/>
  <c r="BE24" i="3" s="1"/>
  <c r="BD24" i="3" s="1"/>
  <c r="BC24" i="3" s="1"/>
  <c r="BK165" i="3"/>
  <c r="BJ165" i="3" s="1"/>
  <c r="BI165" i="3" s="1"/>
  <c r="BH165" i="3" s="1"/>
  <c r="BG165" i="3" s="1"/>
  <c r="BF165" i="3" s="1"/>
  <c r="BE165" i="3" s="1"/>
  <c r="BD165" i="3" s="1"/>
  <c r="BC165" i="3" s="1"/>
  <c r="AT176" i="3"/>
  <c r="AS176" i="3" s="1"/>
  <c r="AR176" i="3" s="1"/>
  <c r="AQ176" i="3" s="1"/>
  <c r="AP176" i="3" s="1"/>
  <c r="AO176" i="3" s="1"/>
  <c r="AN176" i="3" s="1"/>
  <c r="AM176" i="3" s="1"/>
  <c r="AL176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T57" i="3"/>
  <c r="AS57" i="3" s="1"/>
  <c r="AR57" i="3" s="1"/>
  <c r="AQ57" i="3" s="1"/>
  <c r="AP57" i="3" s="1"/>
  <c r="AO57" i="3" s="1"/>
  <c r="AN57" i="3" s="1"/>
  <c r="AM57" i="3" s="1"/>
  <c r="AL57" i="3" s="1"/>
  <c r="BK59" i="3"/>
  <c r="BJ59" i="3"/>
  <c r="BI59" i="3" s="1"/>
  <c r="BH59" i="3" s="1"/>
  <c r="BG59" i="3" s="1"/>
  <c r="BF59" i="3" s="1"/>
  <c r="BE59" i="3" s="1"/>
  <c r="BD59" i="3" s="1"/>
  <c r="BC59" i="3" s="1"/>
  <c r="BK29" i="3"/>
  <c r="BJ29" i="3"/>
  <c r="BI29" i="3"/>
  <c r="BH29" i="3" s="1"/>
  <c r="BG29" i="3" s="1"/>
  <c r="BF29" i="3" s="1"/>
  <c r="BE29" i="3" s="1"/>
  <c r="BD29" i="3" s="1"/>
  <c r="BC29" i="3" s="1"/>
  <c r="AI75" i="3"/>
  <c r="AH74" i="3"/>
  <c r="AA74" i="3" s="1"/>
  <c r="AE74" i="3" s="1"/>
  <c r="AJ172" i="3"/>
  <c r="AH172" i="3" s="1"/>
  <c r="AC225" i="3"/>
  <c r="AF225" i="3"/>
  <c r="I225" i="3"/>
  <c r="K253" i="3"/>
  <c r="AF253" i="3"/>
  <c r="AC253" i="3"/>
  <c r="AF29" i="3"/>
  <c r="AC29" i="3"/>
  <c r="I29" i="3"/>
  <c r="AC198" i="3"/>
  <c r="AF198" i="3"/>
  <c r="I198" i="3"/>
  <c r="AT88" i="3"/>
  <c r="AS88" i="3" s="1"/>
  <c r="AR88" i="3" s="1"/>
  <c r="AQ88" i="3" s="1"/>
  <c r="AP88" i="3" s="1"/>
  <c r="AO88" i="3" s="1"/>
  <c r="AN88" i="3" s="1"/>
  <c r="AM88" i="3" s="1"/>
  <c r="AL88" i="3" s="1"/>
  <c r="AT91" i="3"/>
  <c r="AS91" i="3" s="1"/>
  <c r="AR91" i="3" s="1"/>
  <c r="AQ91" i="3" s="1"/>
  <c r="AP91" i="3" s="1"/>
  <c r="AO91" i="3" s="1"/>
  <c r="AN91" i="3" s="1"/>
  <c r="AM91" i="3" s="1"/>
  <c r="AL91" i="3" s="1"/>
  <c r="AT247" i="3"/>
  <c r="AS247" i="3" s="1"/>
  <c r="AR247" i="3" s="1"/>
  <c r="AQ247" i="3" s="1"/>
  <c r="AP247" i="3" s="1"/>
  <c r="AO247" i="3" s="1"/>
  <c r="AN247" i="3" s="1"/>
  <c r="AM247" i="3" s="1"/>
  <c r="AL247" i="3" s="1"/>
  <c r="BJ174" i="3"/>
  <c r="BI174" i="3" s="1"/>
  <c r="BH174" i="3" s="1"/>
  <c r="BG174" i="3" s="1"/>
  <c r="BF174" i="3" s="1"/>
  <c r="BE174" i="3" s="1"/>
  <c r="BD174" i="3" s="1"/>
  <c r="BC174" i="3" s="1"/>
  <c r="BK174" i="3"/>
  <c r="BK16" i="3"/>
  <c r="BJ16" i="3" s="1"/>
  <c r="BI16" i="3" s="1"/>
  <c r="BH16" i="3" s="1"/>
  <c r="BG16" i="3" s="1"/>
  <c r="BF16" i="3" s="1"/>
  <c r="BE16" i="3" s="1"/>
  <c r="BD16" i="3" s="1"/>
  <c r="BC16" i="3" s="1"/>
  <c r="BK177" i="3"/>
  <c r="BJ177" i="3"/>
  <c r="BI177" i="3" s="1"/>
  <c r="BH177" i="3" s="1"/>
  <c r="BG177" i="3" s="1"/>
  <c r="BF177" i="3" s="1"/>
  <c r="BE177" i="3" s="1"/>
  <c r="BD177" i="3" s="1"/>
  <c r="BC177" i="3" s="1"/>
  <c r="BK152" i="3"/>
  <c r="BJ152" i="3" s="1"/>
  <c r="BI152" i="3" s="1"/>
  <c r="BH152" i="3" s="1"/>
  <c r="BG152" i="3" s="1"/>
  <c r="BF152" i="3" s="1"/>
  <c r="BE152" i="3" s="1"/>
  <c r="BD152" i="3" s="1"/>
  <c r="BC152" i="3" s="1"/>
  <c r="BK39" i="3"/>
  <c r="BJ39" i="3" s="1"/>
  <c r="BI39" i="3" s="1"/>
  <c r="BH39" i="3" s="1"/>
  <c r="BG39" i="3" s="1"/>
  <c r="BF39" i="3" s="1"/>
  <c r="BE39" i="3" s="1"/>
  <c r="BD39" i="3" s="1"/>
  <c r="BC39" i="3" s="1"/>
  <c r="BK141" i="3"/>
  <c r="BJ141" i="3"/>
  <c r="BI141" i="3" s="1"/>
  <c r="BH141" i="3" s="1"/>
  <c r="BG141" i="3" s="1"/>
  <c r="BF141" i="3" s="1"/>
  <c r="BE141" i="3" s="1"/>
  <c r="BD141" i="3" s="1"/>
  <c r="BC141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I66" i="3"/>
  <c r="AJ66" i="3"/>
  <c r="AK66" i="3"/>
  <c r="BK100" i="3"/>
  <c r="BJ100" i="3" s="1"/>
  <c r="BI100" i="3" s="1"/>
  <c r="BH100" i="3" s="1"/>
  <c r="BG100" i="3" s="1"/>
  <c r="BF100" i="3" s="1"/>
  <c r="BE100" i="3" s="1"/>
  <c r="BD100" i="3" s="1"/>
  <c r="BC100" i="3" s="1"/>
  <c r="BK61" i="3"/>
  <c r="BJ61" i="3" s="1"/>
  <c r="BI61" i="3" s="1"/>
  <c r="BH61" i="3" s="1"/>
  <c r="BG61" i="3" s="1"/>
  <c r="BF61" i="3" s="1"/>
  <c r="BE61" i="3" s="1"/>
  <c r="BD61" i="3" s="1"/>
  <c r="BC61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I53" i="3"/>
  <c r="AJ53" i="3"/>
  <c r="AK53" i="3"/>
  <c r="BK64" i="3"/>
  <c r="BJ64" i="3" s="1"/>
  <c r="BI64" i="3" s="1"/>
  <c r="BH64" i="3" s="1"/>
  <c r="BG64" i="3" s="1"/>
  <c r="BF64" i="3" s="1"/>
  <c r="BE64" i="3" s="1"/>
  <c r="BD64" i="3" s="1"/>
  <c r="BC64" i="3" s="1"/>
  <c r="BK13" i="3"/>
  <c r="BJ13" i="3" s="1"/>
  <c r="BI13" i="3" s="1"/>
  <c r="BH13" i="3" s="1"/>
  <c r="BG13" i="3" s="1"/>
  <c r="BF13" i="3" s="1"/>
  <c r="BE13" i="3" s="1"/>
  <c r="BD13" i="3" s="1"/>
  <c r="BC13" i="3" s="1"/>
  <c r="AT266" i="3"/>
  <c r="AS266" i="3" s="1"/>
  <c r="AR266" i="3" s="1"/>
  <c r="AQ266" i="3" s="1"/>
  <c r="AP266" i="3" s="1"/>
  <c r="AO266" i="3" s="1"/>
  <c r="AN266" i="3" s="1"/>
  <c r="AM266" i="3" s="1"/>
  <c r="AL266" i="3" s="1"/>
  <c r="AI184" i="3"/>
  <c r="AJ184" i="3"/>
  <c r="AK184" i="3"/>
  <c r="AT138" i="3"/>
  <c r="AS138" i="3" s="1"/>
  <c r="AR138" i="3" s="1"/>
  <c r="AQ138" i="3" s="1"/>
  <c r="AP138" i="3" s="1"/>
  <c r="AO138" i="3" s="1"/>
  <c r="AN138" i="3" s="1"/>
  <c r="AM138" i="3" s="1"/>
  <c r="AL138" i="3" s="1"/>
  <c r="AI50" i="3"/>
  <c r="AJ50" i="3"/>
  <c r="AK50" i="3"/>
  <c r="BK70" i="3"/>
  <c r="BJ70" i="3" s="1"/>
  <c r="BI70" i="3" s="1"/>
  <c r="BH70" i="3" s="1"/>
  <c r="BG70" i="3" s="1"/>
  <c r="BF70" i="3" s="1"/>
  <c r="BE70" i="3" s="1"/>
  <c r="BD70" i="3" s="1"/>
  <c r="BC70" i="3" s="1"/>
  <c r="BK19" i="3"/>
  <c r="BJ19" i="3" s="1"/>
  <c r="BI19" i="3" s="1"/>
  <c r="BH19" i="3" s="1"/>
  <c r="BG19" i="3" s="1"/>
  <c r="BF19" i="3" s="1"/>
  <c r="BE19" i="3" s="1"/>
  <c r="BD19" i="3" s="1"/>
  <c r="BC19" i="3" s="1"/>
  <c r="BK142" i="3"/>
  <c r="BJ142" i="3" s="1"/>
  <c r="BI142" i="3" s="1"/>
  <c r="BH142" i="3" s="1"/>
  <c r="BG142" i="3" s="1"/>
  <c r="BF142" i="3" s="1"/>
  <c r="BE142" i="3" s="1"/>
  <c r="BD142" i="3" s="1"/>
  <c r="BC142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K116" i="3"/>
  <c r="AI116" i="3"/>
  <c r="AJ116" i="3"/>
  <c r="AT31" i="3"/>
  <c r="AS31" i="3" s="1"/>
  <c r="AR31" i="3" s="1"/>
  <c r="AQ31" i="3" s="1"/>
  <c r="AP31" i="3" s="1"/>
  <c r="AO31" i="3" s="1"/>
  <c r="AN31" i="3" s="1"/>
  <c r="AM31" i="3" s="1"/>
  <c r="AL31" i="3" s="1"/>
  <c r="BK37" i="3"/>
  <c r="BJ37" i="3" s="1"/>
  <c r="BI37" i="3" s="1"/>
  <c r="BH37" i="3" s="1"/>
  <c r="BG37" i="3" s="1"/>
  <c r="BF37" i="3" s="1"/>
  <c r="BE37" i="3" s="1"/>
  <c r="BD37" i="3" s="1"/>
  <c r="BC37" i="3" s="1"/>
  <c r="BK173" i="3"/>
  <c r="BJ173" i="3" s="1"/>
  <c r="BI173" i="3" s="1"/>
  <c r="BH173" i="3" s="1"/>
  <c r="BG173" i="3" s="1"/>
  <c r="BF173" i="3" s="1"/>
  <c r="BE173" i="3" s="1"/>
  <c r="BD173" i="3" s="1"/>
  <c r="BC173" i="3" s="1"/>
  <c r="AT222" i="3"/>
  <c r="AS222" i="3" s="1"/>
  <c r="AR222" i="3" s="1"/>
  <c r="AQ222" i="3" s="1"/>
  <c r="AP222" i="3" s="1"/>
  <c r="AO222" i="3" s="1"/>
  <c r="AN222" i="3" s="1"/>
  <c r="AM222" i="3" s="1"/>
  <c r="AL222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T73" i="3"/>
  <c r="AS73" i="3" s="1"/>
  <c r="AR73" i="3" s="1"/>
  <c r="AQ73" i="3" s="1"/>
  <c r="AP73" i="3" s="1"/>
  <c r="AO73" i="3" s="1"/>
  <c r="AN73" i="3" s="1"/>
  <c r="AM73" i="3" s="1"/>
  <c r="AL73" i="3" s="1"/>
  <c r="BK22" i="3"/>
  <c r="BJ22" i="3" s="1"/>
  <c r="BI22" i="3" s="1"/>
  <c r="BH22" i="3" s="1"/>
  <c r="BG22" i="3" s="1"/>
  <c r="BF22" i="3" s="1"/>
  <c r="BE22" i="3" s="1"/>
  <c r="BD22" i="3" s="1"/>
  <c r="BC22" i="3" s="1"/>
  <c r="BK49" i="3"/>
  <c r="BJ49" i="3"/>
  <c r="BI49" i="3" s="1"/>
  <c r="BH49" i="3" s="1"/>
  <c r="BG49" i="3" s="1"/>
  <c r="BF49" i="3" s="1"/>
  <c r="BE49" i="3" s="1"/>
  <c r="BD49" i="3" s="1"/>
  <c r="BC4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T163" i="3"/>
  <c r="AS163" i="3" s="1"/>
  <c r="AR163" i="3" s="1"/>
  <c r="AQ163" i="3" s="1"/>
  <c r="AP163" i="3" s="1"/>
  <c r="AO163" i="3" s="1"/>
  <c r="AN163" i="3" s="1"/>
  <c r="AM163" i="3" s="1"/>
  <c r="AL163" i="3" s="1"/>
  <c r="AT59" i="3"/>
  <c r="AS59" i="3" s="1"/>
  <c r="AR59" i="3" s="1"/>
  <c r="AQ59" i="3" s="1"/>
  <c r="AP59" i="3" s="1"/>
  <c r="AO59" i="3" s="1"/>
  <c r="AN59" i="3" s="1"/>
  <c r="AM59" i="3" s="1"/>
  <c r="AL59" i="3" s="1"/>
  <c r="BK99" i="3"/>
  <c r="BJ99" i="3" s="1"/>
  <c r="BI99" i="3" s="1"/>
  <c r="BH99" i="3" s="1"/>
  <c r="BG99" i="3" s="1"/>
  <c r="BF99" i="3" s="1"/>
  <c r="BE99" i="3" s="1"/>
  <c r="BD99" i="3" s="1"/>
  <c r="BC99" i="3" s="1"/>
  <c r="BK11" i="3"/>
  <c r="BJ11" i="3"/>
  <c r="BI11" i="3" s="1"/>
  <c r="BH11" i="3" s="1"/>
  <c r="BG11" i="3" s="1"/>
  <c r="BF11" i="3" s="1"/>
  <c r="BE11" i="3" s="1"/>
  <c r="BD11" i="3" s="1"/>
  <c r="BC11" i="3" s="1"/>
  <c r="BK157" i="3"/>
  <c r="BJ157" i="3" s="1"/>
  <c r="BI157" i="3" s="1"/>
  <c r="BH157" i="3" s="1"/>
  <c r="BG157" i="3" s="1"/>
  <c r="BF157" i="3" s="1"/>
  <c r="BE157" i="3" s="1"/>
  <c r="BD157" i="3" s="1"/>
  <c r="BC157" i="3" s="1"/>
  <c r="AT255" i="3"/>
  <c r="AS255" i="3" s="1"/>
  <c r="AR255" i="3" s="1"/>
  <c r="AQ255" i="3" s="1"/>
  <c r="AP255" i="3" s="1"/>
  <c r="AO255" i="3" s="1"/>
  <c r="AN255" i="3" s="1"/>
  <c r="AM255" i="3" s="1"/>
  <c r="AL255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82" i="3"/>
  <c r="AS82" i="3" s="1"/>
  <c r="AR82" i="3" s="1"/>
  <c r="AQ82" i="3" s="1"/>
  <c r="AP82" i="3" s="1"/>
  <c r="AO82" i="3" s="1"/>
  <c r="AN82" i="3" s="1"/>
  <c r="AM82" i="3" s="1"/>
  <c r="AL82" i="3" s="1"/>
  <c r="I184" i="3"/>
  <c r="AF184" i="3"/>
  <c r="AC184" i="3"/>
  <c r="AC277" i="3"/>
  <c r="AF277" i="3"/>
  <c r="K277" i="3"/>
  <c r="I25" i="3"/>
  <c r="AC25" i="3"/>
  <c r="AF25" i="3"/>
  <c r="BK34" i="3"/>
  <c r="BJ34" i="3" s="1"/>
  <c r="BI34" i="3" s="1"/>
  <c r="BH34" i="3" s="1"/>
  <c r="BG34" i="3" s="1"/>
  <c r="BF34" i="3" s="1"/>
  <c r="BE34" i="3" s="1"/>
  <c r="BD34" i="3" s="1"/>
  <c r="BC34" i="3" s="1"/>
  <c r="BK14" i="3"/>
  <c r="BJ14" i="3"/>
  <c r="BI14" i="3" s="1"/>
  <c r="BH14" i="3" s="1"/>
  <c r="BG14" i="3" s="1"/>
  <c r="BF14" i="3" s="1"/>
  <c r="BE14" i="3" s="1"/>
  <c r="BD14" i="3" s="1"/>
  <c r="BC14" i="3" s="1"/>
  <c r="AT97" i="3"/>
  <c r="AS97" i="3" s="1"/>
  <c r="AR97" i="3" s="1"/>
  <c r="AQ97" i="3" s="1"/>
  <c r="AP97" i="3" s="1"/>
  <c r="AO97" i="3" s="1"/>
  <c r="AN97" i="3" s="1"/>
  <c r="AM97" i="3" s="1"/>
  <c r="AL97" i="3" s="1"/>
  <c r="BK31" i="3"/>
  <c r="BJ31" i="3" s="1"/>
  <c r="BI31" i="3" s="1"/>
  <c r="BH31" i="3" s="1"/>
  <c r="BG31" i="3" s="1"/>
  <c r="BF31" i="3" s="1"/>
  <c r="BE31" i="3" s="1"/>
  <c r="BD31" i="3" s="1"/>
  <c r="BC31" i="3" s="1"/>
  <c r="AT220" i="3"/>
  <c r="AS220" i="3" s="1"/>
  <c r="AR220" i="3" s="1"/>
  <c r="AQ220" i="3" s="1"/>
  <c r="AP220" i="3" s="1"/>
  <c r="AO220" i="3" s="1"/>
  <c r="AN220" i="3" s="1"/>
  <c r="AM220" i="3" s="1"/>
  <c r="AL220" i="3" s="1"/>
  <c r="BK94" i="3"/>
  <c r="BJ94" i="3" s="1"/>
  <c r="BI94" i="3" s="1"/>
  <c r="BH94" i="3" s="1"/>
  <c r="BG94" i="3" s="1"/>
  <c r="BF94" i="3" s="1"/>
  <c r="BE94" i="3" s="1"/>
  <c r="BD94" i="3" s="1"/>
  <c r="BC94" i="3" s="1"/>
  <c r="AT265" i="3"/>
  <c r="AS265" i="3" s="1"/>
  <c r="AR265" i="3" s="1"/>
  <c r="AQ265" i="3" s="1"/>
  <c r="AP265" i="3" s="1"/>
  <c r="AO265" i="3" s="1"/>
  <c r="AN265" i="3" s="1"/>
  <c r="AM265" i="3" s="1"/>
  <c r="AL265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K65" i="3"/>
  <c r="BJ65" i="3" s="1"/>
  <c r="BI65" i="3" s="1"/>
  <c r="BH65" i="3" s="1"/>
  <c r="BG65" i="3" s="1"/>
  <c r="BF65" i="3" s="1"/>
  <c r="BE65" i="3" s="1"/>
  <c r="BD65" i="3" s="1"/>
  <c r="BC65" i="3" s="1"/>
  <c r="BK44" i="3"/>
  <c r="BJ44" i="3" s="1"/>
  <c r="BI44" i="3" s="1"/>
  <c r="BH44" i="3" s="1"/>
  <c r="BG44" i="3" s="1"/>
  <c r="BF44" i="3" s="1"/>
  <c r="BE44" i="3" s="1"/>
  <c r="BD44" i="3" s="1"/>
  <c r="BC44" i="3" s="1"/>
  <c r="AC143" i="3"/>
  <c r="AF143" i="3"/>
  <c r="I143" i="3"/>
  <c r="AC194" i="3"/>
  <c r="I194" i="3"/>
  <c r="AF194" i="3"/>
  <c r="AF125" i="3"/>
  <c r="I125" i="3"/>
  <c r="AC125" i="3"/>
  <c r="AC166" i="3"/>
  <c r="AF166" i="3"/>
  <c r="I166" i="3"/>
  <c r="I190" i="3"/>
  <c r="AC190" i="3"/>
  <c r="AF190" i="3"/>
  <c r="AT104" i="3"/>
  <c r="AS104" i="3" s="1"/>
  <c r="AR104" i="3" s="1"/>
  <c r="AQ104" i="3" s="1"/>
  <c r="AP104" i="3" s="1"/>
  <c r="AO104" i="3" s="1"/>
  <c r="AN104" i="3" s="1"/>
  <c r="AM104" i="3" s="1"/>
  <c r="AL104" i="3" s="1"/>
  <c r="AT32" i="3"/>
  <c r="AS32" i="3" s="1"/>
  <c r="AR32" i="3" s="1"/>
  <c r="AQ32" i="3" s="1"/>
  <c r="AP32" i="3" s="1"/>
  <c r="AO32" i="3" s="1"/>
  <c r="AN32" i="3" s="1"/>
  <c r="AM32" i="3" s="1"/>
  <c r="AL32" i="3" s="1"/>
  <c r="AT37" i="3"/>
  <c r="AS37" i="3" s="1"/>
  <c r="AR37" i="3" s="1"/>
  <c r="AQ37" i="3" s="1"/>
  <c r="AP37" i="3" s="1"/>
  <c r="AO37" i="3" s="1"/>
  <c r="AN37" i="3" s="1"/>
  <c r="AM37" i="3" s="1"/>
  <c r="AL37" i="3" s="1"/>
  <c r="AT162" i="3"/>
  <c r="AS162" i="3" s="1"/>
  <c r="AR162" i="3" s="1"/>
  <c r="AQ162" i="3" s="1"/>
  <c r="AP162" i="3" s="1"/>
  <c r="AO162" i="3" s="1"/>
  <c r="AN162" i="3" s="1"/>
  <c r="AM162" i="3" s="1"/>
  <c r="AL162" i="3" s="1"/>
  <c r="AR192" i="3"/>
  <c r="AQ192" i="3" s="1"/>
  <c r="AP192" i="3" s="1"/>
  <c r="AO192" i="3" s="1"/>
  <c r="AN192" i="3" s="1"/>
  <c r="AM192" i="3" s="1"/>
  <c r="AL192" i="3" s="1"/>
  <c r="AT192" i="3"/>
  <c r="AS192" i="3" s="1"/>
  <c r="BK135" i="3"/>
  <c r="BJ135" i="3" s="1"/>
  <c r="BI135" i="3" s="1"/>
  <c r="BH135" i="3" s="1"/>
  <c r="BG135" i="3" s="1"/>
  <c r="BF135" i="3" s="1"/>
  <c r="BE135" i="3" s="1"/>
  <c r="BD135" i="3" s="1"/>
  <c r="BC135" i="3" s="1"/>
  <c r="BK15" i="3"/>
  <c r="BJ15" i="3" s="1"/>
  <c r="BI15" i="3" s="1"/>
  <c r="BH15" i="3" s="1"/>
  <c r="BG15" i="3" s="1"/>
  <c r="BF15" i="3" s="1"/>
  <c r="BE15" i="3" s="1"/>
  <c r="BD15" i="3" s="1"/>
  <c r="BC15" i="3" s="1"/>
  <c r="BK166" i="3"/>
  <c r="BJ166" i="3" s="1"/>
  <c r="BI166" i="3" s="1"/>
  <c r="BH166" i="3" s="1"/>
  <c r="BG166" i="3" s="1"/>
  <c r="BF166" i="3" s="1"/>
  <c r="BE166" i="3" s="1"/>
  <c r="BD166" i="3" s="1"/>
  <c r="BC166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27" i="3"/>
  <c r="AS27" i="3" s="1"/>
  <c r="AR27" i="3" s="1"/>
  <c r="AQ27" i="3" s="1"/>
  <c r="AP27" i="3" s="1"/>
  <c r="AO27" i="3" s="1"/>
  <c r="AN27" i="3" s="1"/>
  <c r="AM27" i="3" s="1"/>
  <c r="AL27" i="3" s="1"/>
  <c r="BK75" i="3"/>
  <c r="BJ75" i="3" s="1"/>
  <c r="BI75" i="3" s="1"/>
  <c r="BH75" i="3" s="1"/>
  <c r="BG75" i="3" s="1"/>
  <c r="BF75" i="3" s="1"/>
  <c r="BE75" i="3" s="1"/>
  <c r="BD75" i="3" s="1"/>
  <c r="BC75" i="3" s="1"/>
  <c r="BJ32" i="3"/>
  <c r="BK32" i="3"/>
  <c r="BI32" i="3"/>
  <c r="BH32" i="3" s="1"/>
  <c r="BG32" i="3" s="1"/>
  <c r="BF32" i="3" s="1"/>
  <c r="BE32" i="3" s="1"/>
  <c r="BD32" i="3" s="1"/>
  <c r="BC32" i="3" s="1"/>
  <c r="BK133" i="3"/>
  <c r="BJ133" i="3" s="1"/>
  <c r="BI133" i="3" s="1"/>
  <c r="BH133" i="3" s="1"/>
  <c r="BG133" i="3" s="1"/>
  <c r="BF133" i="3" s="1"/>
  <c r="BE133" i="3" s="1"/>
  <c r="BD133" i="3" s="1"/>
  <c r="BC133" i="3" s="1"/>
  <c r="AT208" i="3"/>
  <c r="AS208" i="3" s="1"/>
  <c r="AR208" i="3" s="1"/>
  <c r="AQ208" i="3" s="1"/>
  <c r="AP208" i="3" s="1"/>
  <c r="AO208" i="3" s="1"/>
  <c r="AN208" i="3" s="1"/>
  <c r="AM208" i="3" s="1"/>
  <c r="AL208" i="3" s="1"/>
  <c r="AT146" i="3"/>
  <c r="AS146" i="3" s="1"/>
  <c r="AR146" i="3" s="1"/>
  <c r="AQ146" i="3" s="1"/>
  <c r="AP146" i="3" s="1"/>
  <c r="AO146" i="3" s="1"/>
  <c r="AN146" i="3" s="1"/>
  <c r="AM146" i="3" s="1"/>
  <c r="AL146" i="3" s="1"/>
  <c r="AI58" i="3"/>
  <c r="AJ58" i="3"/>
  <c r="AK58" i="3"/>
  <c r="BK63" i="3"/>
  <c r="BJ63" i="3" s="1"/>
  <c r="BI63" i="3" s="1"/>
  <c r="BH63" i="3" s="1"/>
  <c r="BG63" i="3" s="1"/>
  <c r="BF63" i="3" s="1"/>
  <c r="BE63" i="3" s="1"/>
  <c r="BD63" i="3" s="1"/>
  <c r="BC63" i="3" s="1"/>
  <c r="BK26" i="3"/>
  <c r="BJ26" i="3" s="1"/>
  <c r="BI26" i="3" s="1"/>
  <c r="BH26" i="3" s="1"/>
  <c r="BG26" i="3" s="1"/>
  <c r="BF26" i="3" s="1"/>
  <c r="BE26" i="3" s="1"/>
  <c r="BD26" i="3" s="1"/>
  <c r="BC26" i="3" s="1"/>
  <c r="BK150" i="3"/>
  <c r="BJ150" i="3" s="1"/>
  <c r="BI150" i="3" s="1"/>
  <c r="BH150" i="3" s="1"/>
  <c r="BG150" i="3" s="1"/>
  <c r="BF150" i="3" s="1"/>
  <c r="BE150" i="3" s="1"/>
  <c r="BD150" i="3" s="1"/>
  <c r="BC150" i="3" s="1"/>
  <c r="AT191" i="3"/>
  <c r="AS191" i="3" s="1"/>
  <c r="AR191" i="3" s="1"/>
  <c r="AQ191" i="3" s="1"/>
  <c r="AP191" i="3" s="1"/>
  <c r="AO191" i="3" s="1"/>
  <c r="AN191" i="3" s="1"/>
  <c r="AM191" i="3" s="1"/>
  <c r="AL191" i="3" s="1"/>
  <c r="AT124" i="3"/>
  <c r="AS124" i="3" s="1"/>
  <c r="AR124" i="3" s="1"/>
  <c r="AQ124" i="3" s="1"/>
  <c r="AP124" i="3" s="1"/>
  <c r="AO124" i="3" s="1"/>
  <c r="AN124" i="3" s="1"/>
  <c r="AM124" i="3" s="1"/>
  <c r="AL124" i="3" s="1"/>
  <c r="BK95" i="3"/>
  <c r="BJ95" i="3" s="1"/>
  <c r="BI95" i="3" s="1"/>
  <c r="BH95" i="3" s="1"/>
  <c r="BG95" i="3" s="1"/>
  <c r="BF95" i="3" s="1"/>
  <c r="BE95" i="3" s="1"/>
  <c r="BD95" i="3" s="1"/>
  <c r="BC95" i="3" s="1"/>
  <c r="BK10" i="3"/>
  <c r="BJ10" i="3" s="1"/>
  <c r="BI10" i="3" s="1"/>
  <c r="BH10" i="3" s="1"/>
  <c r="BG10" i="3" s="1"/>
  <c r="BF10" i="3" s="1"/>
  <c r="BE10" i="3" s="1"/>
  <c r="BD10" i="3" s="1"/>
  <c r="BC10" i="3" s="1"/>
  <c r="BK167" i="3"/>
  <c r="BJ167" i="3" s="1"/>
  <c r="BI167" i="3" s="1"/>
  <c r="BH167" i="3" s="1"/>
  <c r="BG167" i="3" s="1"/>
  <c r="BF167" i="3" s="1"/>
  <c r="BE167" i="3" s="1"/>
  <c r="BD167" i="3" s="1"/>
  <c r="BC167" i="3" s="1"/>
  <c r="AJ202" i="3"/>
  <c r="AI202" i="3"/>
  <c r="AK202" i="3"/>
  <c r="AT110" i="3"/>
  <c r="AS110" i="3" s="1"/>
  <c r="AR110" i="3" s="1"/>
  <c r="AQ110" i="3" s="1"/>
  <c r="AP110" i="3" s="1"/>
  <c r="AO110" i="3" s="1"/>
  <c r="AN110" i="3" s="1"/>
  <c r="AM110" i="3" s="1"/>
  <c r="AL110" i="3" s="1"/>
  <c r="BK27" i="3"/>
  <c r="BJ27" i="3" s="1"/>
  <c r="BI27" i="3" s="1"/>
  <c r="BH27" i="3" s="1"/>
  <c r="BG27" i="3" s="1"/>
  <c r="BF27" i="3" s="1"/>
  <c r="BE27" i="3" s="1"/>
  <c r="BD27" i="3" s="1"/>
  <c r="BC27" i="3" s="1"/>
  <c r="BK57" i="3"/>
  <c r="BJ57" i="3" s="1"/>
  <c r="BI57" i="3" s="1"/>
  <c r="BH57" i="3" s="1"/>
  <c r="BG57" i="3" s="1"/>
  <c r="BF57" i="3" s="1"/>
  <c r="BE57" i="3" s="1"/>
  <c r="BD57" i="3" s="1"/>
  <c r="BC57" i="3" s="1"/>
  <c r="AT240" i="3"/>
  <c r="AS240" i="3" s="1"/>
  <c r="AR240" i="3" s="1"/>
  <c r="AQ240" i="3" s="1"/>
  <c r="AP240" i="3" s="1"/>
  <c r="AO240" i="3" s="1"/>
  <c r="AN240" i="3" s="1"/>
  <c r="AM240" i="3" s="1"/>
  <c r="AL240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67" i="3"/>
  <c r="AS67" i="3"/>
  <c r="AR67" i="3" s="1"/>
  <c r="AQ67" i="3" s="1"/>
  <c r="AP67" i="3" s="1"/>
  <c r="AO67" i="3" s="1"/>
  <c r="AN67" i="3" s="1"/>
  <c r="AM67" i="3" s="1"/>
  <c r="AL67" i="3" s="1"/>
  <c r="BK58" i="3"/>
  <c r="BJ58" i="3" s="1"/>
  <c r="BI58" i="3" s="1"/>
  <c r="BH58" i="3" s="1"/>
  <c r="BG58" i="3" s="1"/>
  <c r="BF58" i="3" s="1"/>
  <c r="BE58" i="3" s="1"/>
  <c r="BD58" i="3" s="1"/>
  <c r="BC58" i="3" s="1"/>
  <c r="BF30" i="3"/>
  <c r="BE30" i="3" s="1"/>
  <c r="BD30" i="3" s="1"/>
  <c r="BC30" i="3" s="1"/>
  <c r="BK30" i="3"/>
  <c r="BJ30" i="3" s="1"/>
  <c r="BI30" i="3" s="1"/>
  <c r="BH30" i="3" s="1"/>
  <c r="BG30" i="3" s="1"/>
  <c r="AT275" i="3"/>
  <c r="AS275" i="3" s="1"/>
  <c r="AR275" i="3" s="1"/>
  <c r="AQ275" i="3" s="1"/>
  <c r="AP275" i="3" s="1"/>
  <c r="AO275" i="3" s="1"/>
  <c r="AN275" i="3" s="1"/>
  <c r="AM275" i="3" s="1"/>
  <c r="AL275" i="3" s="1"/>
  <c r="AK141" i="3"/>
  <c r="AI141" i="3"/>
  <c r="AH141" i="3" s="1"/>
  <c r="AA141" i="3" s="1"/>
  <c r="AJ141" i="3"/>
  <c r="AT103" i="3"/>
  <c r="AS103" i="3" s="1"/>
  <c r="AR103" i="3" s="1"/>
  <c r="AQ103" i="3" s="1"/>
  <c r="AP103" i="3" s="1"/>
  <c r="AO103" i="3" s="1"/>
  <c r="AN103" i="3" s="1"/>
  <c r="AM103" i="3" s="1"/>
  <c r="AL103" i="3" s="1"/>
  <c r="AT44" i="3"/>
  <c r="AS44" i="3" s="1"/>
  <c r="AR44" i="3" s="1"/>
  <c r="AQ44" i="3" s="1"/>
  <c r="AP44" i="3" s="1"/>
  <c r="AO44" i="3" s="1"/>
  <c r="AN44" i="3" s="1"/>
  <c r="AM44" i="3" s="1"/>
  <c r="AL44" i="3" s="1"/>
  <c r="BK93" i="3"/>
  <c r="BJ93" i="3" s="1"/>
  <c r="BI93" i="3" s="1"/>
  <c r="BH93" i="3" s="1"/>
  <c r="BG93" i="3" s="1"/>
  <c r="BF93" i="3" s="1"/>
  <c r="BE93" i="3" s="1"/>
  <c r="BD93" i="3" s="1"/>
  <c r="BC93" i="3" s="1"/>
  <c r="BH41" i="3"/>
  <c r="BG41" i="3" s="1"/>
  <c r="BF41" i="3" s="1"/>
  <c r="BE41" i="3" s="1"/>
  <c r="BD41" i="3" s="1"/>
  <c r="BC41" i="3" s="1"/>
  <c r="BK41" i="3"/>
  <c r="BJ41" i="3" s="1"/>
  <c r="BI41" i="3" s="1"/>
  <c r="AT201" i="3"/>
  <c r="AS201" i="3" s="1"/>
  <c r="AR201" i="3" s="1"/>
  <c r="AQ201" i="3" s="1"/>
  <c r="AP201" i="3" s="1"/>
  <c r="AO201" i="3" s="1"/>
  <c r="AN201" i="3" s="1"/>
  <c r="AM201" i="3" s="1"/>
  <c r="AL201" i="3" s="1"/>
  <c r="AJ147" i="3"/>
  <c r="AK147" i="3"/>
  <c r="AI147" i="3"/>
  <c r="AT55" i="3"/>
  <c r="AS55" i="3" s="1"/>
  <c r="AR55" i="3" s="1"/>
  <c r="AQ55" i="3" s="1"/>
  <c r="AP55" i="3" s="1"/>
  <c r="AO55" i="3" s="1"/>
  <c r="AN55" i="3" s="1"/>
  <c r="AM55" i="3" s="1"/>
  <c r="AL55" i="3" s="1"/>
  <c r="AC54" i="3"/>
  <c r="I54" i="3"/>
  <c r="AF54" i="3"/>
  <c r="BK62" i="3"/>
  <c r="BJ62" i="3" s="1"/>
  <c r="BI62" i="3" s="1"/>
  <c r="BH62" i="3" s="1"/>
  <c r="BG62" i="3" s="1"/>
  <c r="BF62" i="3" s="1"/>
  <c r="BE62" i="3" s="1"/>
  <c r="BD62" i="3" s="1"/>
  <c r="BC62" i="3" s="1"/>
  <c r="AT248" i="3"/>
  <c r="AS248" i="3" s="1"/>
  <c r="AR248" i="3" s="1"/>
  <c r="AQ248" i="3" s="1"/>
  <c r="AP248" i="3" s="1"/>
  <c r="AO248" i="3" s="1"/>
  <c r="AN248" i="3" s="1"/>
  <c r="AM248" i="3" s="1"/>
  <c r="AL248" i="3" s="1"/>
  <c r="BK164" i="3"/>
  <c r="BJ164" i="3"/>
  <c r="BI164" i="3" s="1"/>
  <c r="BH164" i="3" s="1"/>
  <c r="BG164" i="3" s="1"/>
  <c r="BF164" i="3" s="1"/>
  <c r="BE164" i="3" s="1"/>
  <c r="BD164" i="3" s="1"/>
  <c r="BC164" i="3" s="1"/>
  <c r="BK148" i="3"/>
  <c r="BJ148" i="3" s="1"/>
  <c r="BI148" i="3" s="1"/>
  <c r="BH148" i="3" s="1"/>
  <c r="BG148" i="3" s="1"/>
  <c r="BF148" i="3" s="1"/>
  <c r="BE148" i="3" s="1"/>
  <c r="BD148" i="3" s="1"/>
  <c r="BC148" i="3" s="1"/>
  <c r="AF113" i="3"/>
  <c r="AC113" i="3"/>
  <c r="I113" i="3"/>
  <c r="I167" i="3"/>
  <c r="AC167" i="3"/>
  <c r="AF167" i="3"/>
  <c r="AC76" i="3"/>
  <c r="AF76" i="3"/>
  <c r="I76" i="3"/>
  <c r="I104" i="3"/>
  <c r="AC104" i="3"/>
  <c r="AF104" i="3"/>
  <c r="BK118" i="3"/>
  <c r="BJ118" i="3" s="1"/>
  <c r="BI118" i="3" s="1"/>
  <c r="BH118" i="3" s="1"/>
  <c r="BG118" i="3" s="1"/>
  <c r="BF118" i="3" s="1"/>
  <c r="BE118" i="3" s="1"/>
  <c r="BD118" i="3" s="1"/>
  <c r="BC118" i="3" s="1"/>
  <c r="BK127" i="3"/>
  <c r="BJ127" i="3"/>
  <c r="BI127" i="3" s="1"/>
  <c r="BH127" i="3" s="1"/>
  <c r="BG127" i="3" s="1"/>
  <c r="BF127" i="3" s="1"/>
  <c r="BE127" i="3" s="1"/>
  <c r="BD127" i="3" s="1"/>
  <c r="BC12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J185" i="3"/>
  <c r="AI185" i="3"/>
  <c r="AK185" i="3"/>
  <c r="AT166" i="3"/>
  <c r="AS166" i="3" s="1"/>
  <c r="AR166" i="3" s="1"/>
  <c r="AQ166" i="3" s="1"/>
  <c r="AP166" i="3" s="1"/>
  <c r="AO166" i="3" s="1"/>
  <c r="AN166" i="3" s="1"/>
  <c r="AM166" i="3" s="1"/>
  <c r="AL166" i="3" s="1"/>
  <c r="AT137" i="3"/>
  <c r="AS137" i="3" s="1"/>
  <c r="AR137" i="3" s="1"/>
  <c r="AQ137" i="3" s="1"/>
  <c r="AP137" i="3" s="1"/>
  <c r="AO137" i="3" s="1"/>
  <c r="AN137" i="3" s="1"/>
  <c r="AM137" i="3" s="1"/>
  <c r="AL137" i="3" s="1"/>
  <c r="BK4" i="3"/>
  <c r="BJ4" i="3" s="1"/>
  <c r="BI4" i="3" s="1"/>
  <c r="BH4" i="3" s="1"/>
  <c r="BG4" i="3" s="1"/>
  <c r="BF4" i="3" s="1"/>
  <c r="BE4" i="3" s="1"/>
  <c r="BD4" i="3" s="1"/>
  <c r="BC4" i="3" s="1"/>
  <c r="AI254" i="3"/>
  <c r="AJ254" i="3"/>
  <c r="AK254" i="3"/>
  <c r="AK177" i="3"/>
  <c r="AJ177" i="3"/>
  <c r="AI177" i="3"/>
  <c r="AT87" i="3"/>
  <c r="AS87" i="3" s="1"/>
  <c r="AR87" i="3" s="1"/>
  <c r="AQ87" i="3" s="1"/>
  <c r="AP87" i="3" s="1"/>
  <c r="AO87" i="3" s="1"/>
  <c r="AN87" i="3" s="1"/>
  <c r="AM87" i="3" s="1"/>
  <c r="AL87" i="3" s="1"/>
  <c r="BK69" i="3"/>
  <c r="BJ69" i="3" s="1"/>
  <c r="BI69" i="3" s="1"/>
  <c r="BH69" i="3" s="1"/>
  <c r="BG69" i="3" s="1"/>
  <c r="BF69" i="3" s="1"/>
  <c r="BE69" i="3" s="1"/>
  <c r="BD69" i="3" s="1"/>
  <c r="BC69" i="3" s="1"/>
  <c r="BK3" i="3"/>
  <c r="BJ3" i="3" s="1"/>
  <c r="BI3" i="3" s="1"/>
  <c r="BH3" i="3" s="1"/>
  <c r="BG3" i="3" s="1"/>
  <c r="BF3" i="3" s="1"/>
  <c r="BE3" i="3" s="1"/>
  <c r="BD3" i="3" s="1"/>
  <c r="BC3" i="3" s="1"/>
  <c r="BK158" i="3"/>
  <c r="BJ158" i="3" s="1"/>
  <c r="BI158" i="3" s="1"/>
  <c r="BH158" i="3" s="1"/>
  <c r="BG158" i="3" s="1"/>
  <c r="BF158" i="3" s="1"/>
  <c r="BE158" i="3" s="1"/>
  <c r="BD158" i="3" s="1"/>
  <c r="BC158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J132" i="3"/>
  <c r="AI132" i="3"/>
  <c r="AK132" i="3"/>
  <c r="BK12" i="3"/>
  <c r="BJ12" i="3" s="1"/>
  <c r="BI12" i="3" s="1"/>
  <c r="BH12" i="3" s="1"/>
  <c r="BG12" i="3" s="1"/>
  <c r="BF12" i="3" s="1"/>
  <c r="BE12" i="3" s="1"/>
  <c r="BD12" i="3" s="1"/>
  <c r="BC12" i="3" s="1"/>
  <c r="BK5" i="3"/>
  <c r="BJ5" i="3" s="1"/>
  <c r="BI5" i="3" s="1"/>
  <c r="BH5" i="3" s="1"/>
  <c r="BG5" i="3" s="1"/>
  <c r="BF5" i="3" s="1"/>
  <c r="BE5" i="3" s="1"/>
  <c r="BD5" i="3" s="1"/>
  <c r="BC5" i="3" s="1"/>
  <c r="BK175" i="3"/>
  <c r="BJ175" i="3" s="1"/>
  <c r="BI175" i="3" s="1"/>
  <c r="BH175" i="3" s="1"/>
  <c r="BG175" i="3" s="1"/>
  <c r="BF175" i="3" s="1"/>
  <c r="BE175" i="3" s="1"/>
  <c r="BD175" i="3" s="1"/>
  <c r="BC175" i="3" s="1"/>
  <c r="AI210" i="3"/>
  <c r="AK210" i="3"/>
  <c r="AJ210" i="3"/>
  <c r="AH210" i="3" s="1"/>
  <c r="AT118" i="3"/>
  <c r="AS118" i="3" s="1"/>
  <c r="AR118" i="3" s="1"/>
  <c r="AQ118" i="3" s="1"/>
  <c r="AP118" i="3" s="1"/>
  <c r="AO118" i="3" s="1"/>
  <c r="AN118" i="3" s="1"/>
  <c r="AM118" i="3" s="1"/>
  <c r="AL1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96" i="3"/>
  <c r="BJ96" i="3" s="1"/>
  <c r="BI96" i="3" s="1"/>
  <c r="BH96" i="3" s="1"/>
  <c r="BG96" i="3" s="1"/>
  <c r="BF96" i="3" s="1"/>
  <c r="BE96" i="3" s="1"/>
  <c r="BD96" i="3" s="1"/>
  <c r="BC96" i="3" s="1"/>
  <c r="BK145" i="3"/>
  <c r="BJ145" i="3" s="1"/>
  <c r="BI145" i="3" s="1"/>
  <c r="BH145" i="3" s="1"/>
  <c r="BG145" i="3" s="1"/>
  <c r="BF145" i="3" s="1"/>
  <c r="BE145" i="3" s="1"/>
  <c r="BD145" i="3" s="1"/>
  <c r="BC145" i="3" s="1"/>
  <c r="AT243" i="3"/>
  <c r="AS243" i="3" s="1"/>
  <c r="AR243" i="3" s="1"/>
  <c r="AQ243" i="3" s="1"/>
  <c r="AP243" i="3" s="1"/>
  <c r="AO243" i="3" s="1"/>
  <c r="AN243" i="3" s="1"/>
  <c r="AM243" i="3" s="1"/>
  <c r="AL243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66" i="3"/>
  <c r="BJ66" i="3" s="1"/>
  <c r="BI66" i="3" s="1"/>
  <c r="BH66" i="3" s="1"/>
  <c r="BG66" i="3" s="1"/>
  <c r="BF66" i="3" s="1"/>
  <c r="BE66" i="3" s="1"/>
  <c r="BD66" i="3" s="1"/>
  <c r="BC66" i="3" s="1"/>
  <c r="BK18" i="3"/>
  <c r="BJ18" i="3" s="1"/>
  <c r="BI18" i="3" s="1"/>
  <c r="BH18" i="3" s="1"/>
  <c r="BG18" i="3" s="1"/>
  <c r="BF18" i="3" s="1"/>
  <c r="BE18" i="3" s="1"/>
  <c r="BD18" i="3" s="1"/>
  <c r="BC18" i="3" s="1"/>
  <c r="BK134" i="3"/>
  <c r="BJ134" i="3" s="1"/>
  <c r="BI134" i="3" s="1"/>
  <c r="BH134" i="3" s="1"/>
  <c r="BG134" i="3" s="1"/>
  <c r="BF134" i="3" s="1"/>
  <c r="BE134" i="3" s="1"/>
  <c r="BD134" i="3" s="1"/>
  <c r="BC134" i="3" s="1"/>
  <c r="AT112" i="3"/>
  <c r="AS112" i="3" s="1"/>
  <c r="AR112" i="3" s="1"/>
  <c r="AQ112" i="3" s="1"/>
  <c r="AP112" i="3" s="1"/>
  <c r="AO112" i="3" s="1"/>
  <c r="AN112" i="3" s="1"/>
  <c r="AM112" i="3" s="1"/>
  <c r="AL112" i="3" s="1"/>
  <c r="BK79" i="3"/>
  <c r="BJ79" i="3" s="1"/>
  <c r="BI79" i="3" s="1"/>
  <c r="BH79" i="3" s="1"/>
  <c r="BG79" i="3" s="1"/>
  <c r="BF79" i="3" s="1"/>
  <c r="BE79" i="3" s="1"/>
  <c r="BD79" i="3" s="1"/>
  <c r="BC79" i="3" s="1"/>
  <c r="BK7" i="3"/>
  <c r="BJ7" i="3" s="1"/>
  <c r="BI7" i="3" s="1"/>
  <c r="BH7" i="3" s="1"/>
  <c r="BG7" i="3" s="1"/>
  <c r="BF7" i="3" s="1"/>
  <c r="BE7" i="3" s="1"/>
  <c r="BD7" i="3" s="1"/>
  <c r="BC7" i="3" s="1"/>
  <c r="BK151" i="3"/>
  <c r="BJ151" i="3" s="1"/>
  <c r="BI151" i="3" s="1"/>
  <c r="BH151" i="3" s="1"/>
  <c r="BG151" i="3" s="1"/>
  <c r="BF151" i="3" s="1"/>
  <c r="BE151" i="3" s="1"/>
  <c r="BD151" i="3" s="1"/>
  <c r="BC151" i="3" s="1"/>
  <c r="AJ186" i="3"/>
  <c r="AI186" i="3"/>
  <c r="AK186" i="3"/>
  <c r="AT135" i="3"/>
  <c r="AS135" i="3" s="1"/>
  <c r="AR135" i="3" s="1"/>
  <c r="AQ135" i="3" s="1"/>
  <c r="AP135" i="3" s="1"/>
  <c r="AO135" i="3" s="1"/>
  <c r="AN135" i="3" s="1"/>
  <c r="AM135" i="3" s="1"/>
  <c r="AL135" i="3" s="1"/>
  <c r="AT40" i="3"/>
  <c r="AS40" i="3" s="1"/>
  <c r="AR40" i="3" s="1"/>
  <c r="AQ40" i="3" s="1"/>
  <c r="AP40" i="3" s="1"/>
  <c r="AO40" i="3" s="1"/>
  <c r="AN40" i="3" s="1"/>
  <c r="AM40" i="3" s="1"/>
  <c r="AL40" i="3" s="1"/>
  <c r="BK54" i="3"/>
  <c r="BJ54" i="3" s="1"/>
  <c r="BI54" i="3" s="1"/>
  <c r="BH54" i="3" s="1"/>
  <c r="BG54" i="3" s="1"/>
  <c r="BF54" i="3" s="1"/>
  <c r="BE54" i="3" s="1"/>
  <c r="BD54" i="3" s="1"/>
  <c r="BC54" i="3" s="1"/>
  <c r="BK23" i="3"/>
  <c r="BJ23" i="3" s="1"/>
  <c r="BI23" i="3" s="1"/>
  <c r="BH23" i="3" s="1"/>
  <c r="BG23" i="3" s="1"/>
  <c r="BF23" i="3" s="1"/>
  <c r="BE23" i="3" s="1"/>
  <c r="BD23" i="3" s="1"/>
  <c r="BC23" i="3" s="1"/>
  <c r="AT193" i="3"/>
  <c r="AS193" i="3" s="1"/>
  <c r="AR193" i="3" s="1"/>
  <c r="AQ193" i="3" s="1"/>
  <c r="AP193" i="3" s="1"/>
  <c r="AO193" i="3" s="1"/>
  <c r="AN193" i="3" s="1"/>
  <c r="AM193" i="3" s="1"/>
  <c r="AL193" i="3" s="1"/>
  <c r="AT79" i="3"/>
  <c r="AS79" i="3" s="1"/>
  <c r="AR79" i="3" s="1"/>
  <c r="AQ79" i="3" s="1"/>
  <c r="AP79" i="3" s="1"/>
  <c r="AO79" i="3" s="1"/>
  <c r="AN79" i="3" s="1"/>
  <c r="AM79" i="3" s="1"/>
  <c r="AL79" i="3" s="1"/>
  <c r="I163" i="3"/>
  <c r="AC163" i="3"/>
  <c r="AF163" i="3"/>
  <c r="BK21" i="3"/>
  <c r="BJ21" i="3" s="1"/>
  <c r="BI21" i="3" s="1"/>
  <c r="BH21" i="3" s="1"/>
  <c r="BG21" i="3" s="1"/>
  <c r="BF21" i="3" s="1"/>
  <c r="BE21" i="3" s="1"/>
  <c r="BD21" i="3" s="1"/>
  <c r="BC21" i="3" s="1"/>
  <c r="AT123" i="3"/>
  <c r="AS123" i="3" s="1"/>
  <c r="AR123" i="3" s="1"/>
  <c r="AQ123" i="3" s="1"/>
  <c r="AP123" i="3" s="1"/>
  <c r="AO123" i="3" s="1"/>
  <c r="AN123" i="3" s="1"/>
  <c r="AM123" i="3" s="1"/>
  <c r="AL123" i="3" s="1"/>
  <c r="AC289" i="3"/>
  <c r="K289" i="3"/>
  <c r="AF289" i="3"/>
  <c r="AF127" i="3"/>
  <c r="AC127" i="3"/>
  <c r="I127" i="3"/>
  <c r="I112" i="3"/>
  <c r="AF112" i="3"/>
  <c r="AC112" i="3"/>
  <c r="AF90" i="3"/>
  <c r="I90" i="3"/>
  <c r="AC90" i="3"/>
  <c r="AC276" i="3"/>
  <c r="AF276" i="3"/>
  <c r="J276" i="3"/>
  <c r="BK91" i="3"/>
  <c r="BJ91" i="3" s="1"/>
  <c r="BI91" i="3" s="1"/>
  <c r="BH91" i="3" s="1"/>
  <c r="BG91" i="3" s="1"/>
  <c r="BF91" i="3" s="1"/>
  <c r="BE91" i="3" s="1"/>
  <c r="BD91" i="3" s="1"/>
  <c r="BC91" i="3" s="1"/>
  <c r="BK83" i="3"/>
  <c r="BJ83" i="3" s="1"/>
  <c r="BI83" i="3" s="1"/>
  <c r="BH83" i="3" s="1"/>
  <c r="BG83" i="3" s="1"/>
  <c r="BF83" i="3" s="1"/>
  <c r="BE83" i="3" s="1"/>
  <c r="BD83" i="3" s="1"/>
  <c r="BC83" i="3" s="1"/>
  <c r="BK108" i="3"/>
  <c r="BJ108" i="3"/>
  <c r="BI108" i="3" s="1"/>
  <c r="BH108" i="3" s="1"/>
  <c r="BG108" i="3" s="1"/>
  <c r="BF108" i="3" s="1"/>
  <c r="BE108" i="3" s="1"/>
  <c r="BD108" i="3" s="1"/>
  <c r="BC108" i="3" s="1"/>
  <c r="AT26" i="3"/>
  <c r="AS26" i="3" s="1"/>
  <c r="AR26" i="3" s="1"/>
  <c r="AQ26" i="3" s="1"/>
  <c r="AP26" i="3" s="1"/>
  <c r="AO26" i="3" s="1"/>
  <c r="AN26" i="3" s="1"/>
  <c r="AM26" i="3" s="1"/>
  <c r="AL26" i="3" s="1"/>
  <c r="AT34" i="3"/>
  <c r="AS34" i="3" s="1"/>
  <c r="AR34" i="3" s="1"/>
  <c r="AQ34" i="3" s="1"/>
  <c r="AP34" i="3" s="1"/>
  <c r="AO34" i="3" s="1"/>
  <c r="AN34" i="3" s="1"/>
  <c r="AM34" i="3" s="1"/>
  <c r="AL34" i="3" s="1"/>
  <c r="AT117" i="3"/>
  <c r="AS117" i="3" s="1"/>
  <c r="AR117" i="3" s="1"/>
  <c r="AQ117" i="3" s="1"/>
  <c r="AP117" i="3" s="1"/>
  <c r="AO117" i="3" s="1"/>
  <c r="AN117" i="3" s="1"/>
  <c r="AM117" i="3" s="1"/>
  <c r="AL117" i="3" s="1"/>
  <c r="AT119" i="3"/>
  <c r="AS119" i="3" s="1"/>
  <c r="AR119" i="3" s="1"/>
  <c r="AQ119" i="3" s="1"/>
  <c r="AP119" i="3" s="1"/>
  <c r="AO119" i="3" s="1"/>
  <c r="AN119" i="3" s="1"/>
  <c r="AM119" i="3" s="1"/>
  <c r="AL119" i="3" s="1"/>
  <c r="BK42" i="3"/>
  <c r="BJ42" i="3" s="1"/>
  <c r="BI42" i="3" s="1"/>
  <c r="BH42" i="3" s="1"/>
  <c r="BG42" i="3" s="1"/>
  <c r="BF42" i="3" s="1"/>
  <c r="BE42" i="3" s="1"/>
  <c r="BD42" i="3" s="1"/>
  <c r="BC42" i="3" s="1"/>
  <c r="BK169" i="3"/>
  <c r="BJ169" i="3" s="1"/>
  <c r="BI169" i="3" s="1"/>
  <c r="BH169" i="3" s="1"/>
  <c r="BG169" i="3" s="1"/>
  <c r="BF169" i="3" s="1"/>
  <c r="BE169" i="3" s="1"/>
  <c r="BD169" i="3" s="1"/>
  <c r="BC169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K30" i="3"/>
  <c r="AJ30" i="3"/>
  <c r="AI30" i="3"/>
  <c r="BK17" i="3"/>
  <c r="BJ17" i="3" s="1"/>
  <c r="BI17" i="3" s="1"/>
  <c r="BH17" i="3" s="1"/>
  <c r="BG17" i="3" s="1"/>
  <c r="BF17" i="3" s="1"/>
  <c r="BE17" i="3" s="1"/>
  <c r="BD17" i="3" s="1"/>
  <c r="BC17" i="3" s="1"/>
  <c r="BK9" i="3"/>
  <c r="BJ9" i="3" s="1"/>
  <c r="BI9" i="3" s="1"/>
  <c r="BH9" i="3" s="1"/>
  <c r="BG9" i="3" s="1"/>
  <c r="BF9" i="3" s="1"/>
  <c r="BE9" i="3" s="1"/>
  <c r="BD9" i="3" s="1"/>
  <c r="BC9" i="3" s="1"/>
  <c r="AK149" i="3"/>
  <c r="AJ149" i="3"/>
  <c r="AI149" i="3"/>
  <c r="AT157" i="3"/>
  <c r="AS157" i="3" s="1"/>
  <c r="AR157" i="3" s="1"/>
  <c r="AQ157" i="3" s="1"/>
  <c r="AP157" i="3" s="1"/>
  <c r="AO157" i="3" s="1"/>
  <c r="AN157" i="3" s="1"/>
  <c r="AM157" i="3" s="1"/>
  <c r="AL157" i="3" s="1"/>
  <c r="AK134" i="3"/>
  <c r="AI134" i="3"/>
  <c r="AJ134" i="3"/>
  <c r="BK55" i="3"/>
  <c r="BJ55" i="3" s="1"/>
  <c r="BI55" i="3" s="1"/>
  <c r="BH55" i="3" s="1"/>
  <c r="BG55" i="3" s="1"/>
  <c r="BF55" i="3" s="1"/>
  <c r="BE55" i="3" s="1"/>
  <c r="BD55" i="3" s="1"/>
  <c r="BC55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153" i="3"/>
  <c r="BJ153" i="3" s="1"/>
  <c r="BI153" i="3" s="1"/>
  <c r="BH153" i="3" s="1"/>
  <c r="BG153" i="3" s="1"/>
  <c r="BF153" i="3" s="1"/>
  <c r="BE153" i="3" s="1"/>
  <c r="BD153" i="3" s="1"/>
  <c r="BC153" i="3" s="1"/>
  <c r="AT256" i="3"/>
  <c r="AS256" i="3" s="1"/>
  <c r="AR256" i="3" s="1"/>
  <c r="AQ256" i="3" s="1"/>
  <c r="AP256" i="3" s="1"/>
  <c r="AO256" i="3" s="1"/>
  <c r="AN256" i="3" s="1"/>
  <c r="AM256" i="3" s="1"/>
  <c r="AL256" i="3" s="1"/>
  <c r="AT195" i="3"/>
  <c r="AS195" i="3" s="1"/>
  <c r="AR195" i="3" s="1"/>
  <c r="AQ195" i="3" s="1"/>
  <c r="AP195" i="3" s="1"/>
  <c r="AO195" i="3" s="1"/>
  <c r="AN195" i="3" s="1"/>
  <c r="AM195" i="3" s="1"/>
  <c r="AL195" i="3" s="1"/>
  <c r="BK117" i="3"/>
  <c r="BJ117" i="3" s="1"/>
  <c r="BI117" i="3" s="1"/>
  <c r="BH117" i="3" s="1"/>
  <c r="BG117" i="3" s="1"/>
  <c r="BF117" i="3" s="1"/>
  <c r="BE117" i="3" s="1"/>
  <c r="BD117" i="3" s="1"/>
  <c r="BC117" i="3" s="1"/>
  <c r="BK89" i="3"/>
  <c r="BJ89" i="3" s="1"/>
  <c r="BI89" i="3" s="1"/>
  <c r="BH89" i="3" s="1"/>
  <c r="BG89" i="3" s="1"/>
  <c r="BF89" i="3" s="1"/>
  <c r="BE89" i="3" s="1"/>
  <c r="BD89" i="3" s="1"/>
  <c r="BC89" i="3" s="1"/>
  <c r="BK154" i="3"/>
  <c r="BJ154" i="3"/>
  <c r="BI154" i="3" s="1"/>
  <c r="BH154" i="3" s="1"/>
  <c r="BG154" i="3" s="1"/>
  <c r="BF154" i="3" s="1"/>
  <c r="BE154" i="3" s="1"/>
  <c r="BD154" i="3" s="1"/>
  <c r="BC15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130" i="3"/>
  <c r="AS130" i="3" s="1"/>
  <c r="AR130" i="3" s="1"/>
  <c r="AQ130" i="3" s="1"/>
  <c r="AP130" i="3" s="1"/>
  <c r="AO130" i="3" s="1"/>
  <c r="AN130" i="3" s="1"/>
  <c r="AM130" i="3" s="1"/>
  <c r="AL130" i="3" s="1"/>
  <c r="BK87" i="3"/>
  <c r="BJ87" i="3" s="1"/>
  <c r="BI87" i="3" s="1"/>
  <c r="BH87" i="3" s="1"/>
  <c r="BG87" i="3" s="1"/>
  <c r="BF87" i="3" s="1"/>
  <c r="BE87" i="3" s="1"/>
  <c r="BD87" i="3" s="1"/>
  <c r="BC87" i="3" s="1"/>
  <c r="BK8" i="3"/>
  <c r="BJ8" i="3" s="1"/>
  <c r="BI8" i="3" s="1"/>
  <c r="BH8" i="3" s="1"/>
  <c r="BG8" i="3" s="1"/>
  <c r="BF8" i="3" s="1"/>
  <c r="BE8" i="3" s="1"/>
  <c r="BD8" i="3" s="1"/>
  <c r="BC8" i="3" s="1"/>
  <c r="BK159" i="3"/>
  <c r="BJ159" i="3" s="1"/>
  <c r="BI159" i="3" s="1"/>
  <c r="BH159" i="3" s="1"/>
  <c r="BG159" i="3" s="1"/>
  <c r="BF159" i="3" s="1"/>
  <c r="BE159" i="3" s="1"/>
  <c r="BD159" i="3" s="1"/>
  <c r="BC159" i="3" s="1"/>
  <c r="AT194" i="3"/>
  <c r="AS194" i="3" s="1"/>
  <c r="AR194" i="3" s="1"/>
  <c r="AQ194" i="3" s="1"/>
  <c r="AP194" i="3" s="1"/>
  <c r="AO194" i="3" s="1"/>
  <c r="AN194" i="3" s="1"/>
  <c r="AM194" i="3" s="1"/>
  <c r="AL194" i="3" s="1"/>
  <c r="AT101" i="3"/>
  <c r="AS101" i="3" s="1"/>
  <c r="AR101" i="3" s="1"/>
  <c r="AQ101" i="3" s="1"/>
  <c r="AP101" i="3" s="1"/>
  <c r="AO101" i="3" s="1"/>
  <c r="AN101" i="3" s="1"/>
  <c r="AM101" i="3" s="1"/>
  <c r="AL101" i="3" s="1"/>
  <c r="BK123" i="3"/>
  <c r="BJ123" i="3" s="1"/>
  <c r="BI123" i="3" s="1"/>
  <c r="BH123" i="3" s="1"/>
  <c r="BG123" i="3" s="1"/>
  <c r="BF123" i="3" s="1"/>
  <c r="BE123" i="3" s="1"/>
  <c r="BD123" i="3" s="1"/>
  <c r="BC123" i="3" s="1"/>
  <c r="BK80" i="3"/>
  <c r="BJ80" i="3" s="1"/>
  <c r="BI80" i="3" s="1"/>
  <c r="BH80" i="3" s="1"/>
  <c r="BG80" i="3" s="1"/>
  <c r="BF80" i="3" s="1"/>
  <c r="BE80" i="3" s="1"/>
  <c r="BD80" i="3" s="1"/>
  <c r="BC80" i="3" s="1"/>
  <c r="BK129" i="3"/>
  <c r="BJ129" i="3" s="1"/>
  <c r="BI129" i="3"/>
  <c r="BH129" i="3" s="1"/>
  <c r="BG129" i="3" s="1"/>
  <c r="BF129" i="3" s="1"/>
  <c r="BE129" i="3" s="1"/>
  <c r="BD129" i="3" s="1"/>
  <c r="BC129" i="3" s="1"/>
  <c r="BK168" i="3"/>
  <c r="BJ168" i="3" s="1"/>
  <c r="BI168" i="3" s="1"/>
  <c r="BH168" i="3" s="1"/>
  <c r="BG168" i="3" s="1"/>
  <c r="BF168" i="3" s="1"/>
  <c r="BE168" i="3" s="1"/>
  <c r="BD168" i="3" s="1"/>
  <c r="BC168" i="3" s="1"/>
  <c r="AT204" i="3"/>
  <c r="AS204" i="3" s="1"/>
  <c r="AR204" i="3" s="1"/>
  <c r="AQ204" i="3" s="1"/>
  <c r="AP204" i="3" s="1"/>
  <c r="AO204" i="3" s="1"/>
  <c r="AN204" i="3" s="1"/>
  <c r="AM204" i="3" s="1"/>
  <c r="AL204" i="3" s="1"/>
  <c r="BK71" i="3"/>
  <c r="BJ71" i="3"/>
  <c r="BI71" i="3" s="1"/>
  <c r="BH71" i="3" s="1"/>
  <c r="BG71" i="3" s="1"/>
  <c r="BF71" i="3" s="1"/>
  <c r="BE71" i="3" s="1"/>
  <c r="BD71" i="3" s="1"/>
  <c r="BC71" i="3" s="1"/>
  <c r="BK6" i="3"/>
  <c r="BJ6" i="3" s="1"/>
  <c r="BI6" i="3" s="1"/>
  <c r="BH6" i="3" s="1"/>
  <c r="BG6" i="3" s="1"/>
  <c r="BF6" i="3" s="1"/>
  <c r="BE6" i="3" s="1"/>
  <c r="BD6" i="3" s="1"/>
  <c r="BC6" i="3" s="1"/>
  <c r="BK143" i="3"/>
  <c r="BJ143" i="3" s="1"/>
  <c r="BI143" i="3" s="1"/>
  <c r="BH143" i="3" s="1"/>
  <c r="BG143" i="3" s="1"/>
  <c r="BF143" i="3" s="1"/>
  <c r="BE143" i="3" s="1"/>
  <c r="BD143" i="3" s="1"/>
  <c r="BC143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127" i="3"/>
  <c r="AS127" i="3" s="1"/>
  <c r="AR127" i="3" s="1"/>
  <c r="AQ127" i="3" s="1"/>
  <c r="AP127" i="3" s="1"/>
  <c r="AO127" i="3" s="1"/>
  <c r="AN127" i="3" s="1"/>
  <c r="AM127" i="3" s="1"/>
  <c r="AL127" i="3" s="1"/>
  <c r="AF246" i="3"/>
  <c r="I246" i="3"/>
  <c r="AC246" i="3"/>
  <c r="AT159" i="3"/>
  <c r="AS159" i="3" s="1"/>
  <c r="AR159" i="3" s="1"/>
  <c r="AQ159" i="3" s="1"/>
  <c r="AP159" i="3" s="1"/>
  <c r="AO159" i="3" s="1"/>
  <c r="AN159" i="3" s="1"/>
  <c r="AM159" i="3" s="1"/>
  <c r="AL159" i="3" s="1"/>
  <c r="AT262" i="3"/>
  <c r="AS262" i="3" s="1"/>
  <c r="AR262" i="3" s="1"/>
  <c r="AQ262" i="3" s="1"/>
  <c r="AP262" i="3" s="1"/>
  <c r="AO262" i="3" s="1"/>
  <c r="AN262" i="3" s="1"/>
  <c r="AM262" i="3" s="1"/>
  <c r="AL26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60" i="3"/>
  <c r="AS60" i="3" s="1"/>
  <c r="AR60" i="3" s="1"/>
  <c r="AQ60" i="3" s="1"/>
  <c r="AP60" i="3" s="1"/>
  <c r="AO60" i="3" s="1"/>
  <c r="AN60" i="3" s="1"/>
  <c r="AM60" i="3" s="1"/>
  <c r="AL60" i="3" s="1"/>
  <c r="AT143" i="3"/>
  <c r="AS143" i="3" s="1"/>
  <c r="AR143" i="3" s="1"/>
  <c r="AQ143" i="3" s="1"/>
  <c r="AP143" i="3" s="1"/>
  <c r="AO143" i="3" s="1"/>
  <c r="AN143" i="3" s="1"/>
  <c r="AM143" i="3" s="1"/>
  <c r="AL143" i="3" s="1"/>
  <c r="BK53" i="3"/>
  <c r="BJ53" i="3" s="1"/>
  <c r="BI53" i="3" s="1"/>
  <c r="BH53" i="3" s="1"/>
  <c r="BG53" i="3" s="1"/>
  <c r="BF53" i="3" s="1"/>
  <c r="BE53" i="3" s="1"/>
  <c r="BD53" i="3" s="1"/>
  <c r="BC53" i="3" s="1"/>
  <c r="AT258" i="3"/>
  <c r="AS258" i="3"/>
  <c r="AR258" i="3" s="1"/>
  <c r="AQ258" i="3" s="1"/>
  <c r="AP258" i="3" s="1"/>
  <c r="AO258" i="3" s="1"/>
  <c r="AN258" i="3" s="1"/>
  <c r="AM258" i="3" s="1"/>
  <c r="AL258" i="3" s="1"/>
  <c r="AT221" i="3"/>
  <c r="AS221" i="3" s="1"/>
  <c r="AR221" i="3" s="1"/>
  <c r="AQ221" i="3" s="1"/>
  <c r="AP221" i="3" s="1"/>
  <c r="AO221" i="3" s="1"/>
  <c r="AN221" i="3" s="1"/>
  <c r="AM221" i="3" s="1"/>
  <c r="AL221" i="3" s="1"/>
  <c r="BK56" i="3"/>
  <c r="BJ56" i="3" s="1"/>
  <c r="BI56" i="3" s="1"/>
  <c r="BH56" i="3" s="1"/>
  <c r="BG56" i="3" s="1"/>
  <c r="BF56" i="3" s="1"/>
  <c r="BE56" i="3" s="1"/>
  <c r="BD56" i="3" s="1"/>
  <c r="BC56" i="3" s="1"/>
  <c r="BK52" i="3"/>
  <c r="BJ52" i="3" s="1"/>
  <c r="BI52" i="3" s="1"/>
  <c r="BH52" i="3" s="1"/>
  <c r="BG52" i="3" s="1"/>
  <c r="BF52" i="3" s="1"/>
  <c r="BE52" i="3" s="1"/>
  <c r="BD52" i="3" s="1"/>
  <c r="BC52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107" i="3"/>
  <c r="BJ107" i="3" s="1"/>
  <c r="BI107" i="3" s="1"/>
  <c r="BH107" i="3" s="1"/>
  <c r="BG107" i="3" s="1"/>
  <c r="BF107" i="3" s="1"/>
  <c r="BE107" i="3" s="1"/>
  <c r="BD107" i="3" s="1"/>
  <c r="BC107" i="3" s="1"/>
  <c r="AI39" i="3"/>
  <c r="AK39" i="3"/>
  <c r="AJ39" i="3"/>
  <c r="AI36" i="3"/>
  <c r="AJ36" i="3"/>
  <c r="AK36" i="3"/>
  <c r="BK126" i="3"/>
  <c r="BJ126" i="3" s="1"/>
  <c r="BI126" i="3" s="1"/>
  <c r="BH126" i="3" s="1"/>
  <c r="BG126" i="3" s="1"/>
  <c r="BF126" i="3" s="1"/>
  <c r="BE126" i="3" s="1"/>
  <c r="BD126" i="3" s="1"/>
  <c r="BC126" i="3" s="1"/>
  <c r="BK40" i="3"/>
  <c r="BJ40" i="3" s="1"/>
  <c r="BI40" i="3" s="1"/>
  <c r="BH40" i="3" s="1"/>
  <c r="BG40" i="3" s="1"/>
  <c r="BF40" i="3" s="1"/>
  <c r="BE40" i="3" s="1"/>
  <c r="BD40" i="3" s="1"/>
  <c r="BC40" i="3" s="1"/>
  <c r="BK144" i="3"/>
  <c r="BJ144" i="3" s="1"/>
  <c r="BI144" i="3" s="1"/>
  <c r="BH144" i="3" s="1"/>
  <c r="BG144" i="3" s="1"/>
  <c r="BF144" i="3" s="1"/>
  <c r="BE144" i="3" s="1"/>
  <c r="BD144" i="3" s="1"/>
  <c r="BC144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T129" i="3"/>
  <c r="AS129" i="3" s="1"/>
  <c r="AR129" i="3" s="1"/>
  <c r="AQ129" i="3" s="1"/>
  <c r="AP129" i="3" s="1"/>
  <c r="AO129" i="3" s="1"/>
  <c r="AN129" i="3" s="1"/>
  <c r="AM129" i="3" s="1"/>
  <c r="AL129" i="3" s="1"/>
  <c r="BK124" i="3"/>
  <c r="BJ124" i="3" s="1"/>
  <c r="BI124" i="3" s="1"/>
  <c r="BH124" i="3" s="1"/>
  <c r="BG124" i="3" s="1"/>
  <c r="BF124" i="3" s="1"/>
  <c r="BE124" i="3" s="1"/>
  <c r="BD124" i="3" s="1"/>
  <c r="BC124" i="3" s="1"/>
  <c r="BK25" i="3"/>
  <c r="BJ25" i="3" s="1"/>
  <c r="BI25" i="3" s="1"/>
  <c r="BH25" i="3" s="1"/>
  <c r="BG25" i="3" s="1"/>
  <c r="BF25" i="3" s="1"/>
  <c r="BE25" i="3" s="1"/>
  <c r="BD25" i="3" s="1"/>
  <c r="BC25" i="3" s="1"/>
  <c r="BK161" i="3"/>
  <c r="BJ161" i="3" s="1"/>
  <c r="BI161" i="3" s="1"/>
  <c r="BH161" i="3" s="1"/>
  <c r="BG161" i="3" s="1"/>
  <c r="BF161" i="3" s="1"/>
  <c r="BE161" i="3" s="1"/>
  <c r="BD161" i="3" s="1"/>
  <c r="BC161" i="3" s="1"/>
  <c r="AI260" i="3"/>
  <c r="AJ260" i="3"/>
  <c r="AK260" i="3"/>
  <c r="AT203" i="3"/>
  <c r="AS203" i="3" s="1"/>
  <c r="AR203" i="3" s="1"/>
  <c r="AQ203" i="3" s="1"/>
  <c r="AP203" i="3" s="1"/>
  <c r="AO203" i="3" s="1"/>
  <c r="AN203" i="3" s="1"/>
  <c r="AM203" i="3" s="1"/>
  <c r="AL203" i="3" s="1"/>
  <c r="AT136" i="3"/>
  <c r="AS136" i="3" s="1"/>
  <c r="AR136" i="3" s="1"/>
  <c r="AQ136" i="3" s="1"/>
  <c r="AP136" i="3" s="1"/>
  <c r="AO136" i="3" s="1"/>
  <c r="AN136" i="3" s="1"/>
  <c r="AM136" i="3" s="1"/>
  <c r="AL136" i="3" s="1"/>
  <c r="BK125" i="3"/>
  <c r="BJ125" i="3" s="1"/>
  <c r="BI125" i="3" s="1"/>
  <c r="BH125" i="3" s="1"/>
  <c r="BG125" i="3" s="1"/>
  <c r="BF125" i="3" s="1"/>
  <c r="BE125" i="3" s="1"/>
  <c r="BD125" i="3" s="1"/>
  <c r="BC125" i="3" s="1"/>
  <c r="BK97" i="3"/>
  <c r="BJ97" i="3" s="1"/>
  <c r="BI97" i="3" s="1"/>
  <c r="BH97" i="3" s="1"/>
  <c r="BG97" i="3" s="1"/>
  <c r="BF97" i="3" s="1"/>
  <c r="BE97" i="3" s="1"/>
  <c r="BD97" i="3" s="1"/>
  <c r="BC97" i="3" s="1"/>
  <c r="BK162" i="3"/>
  <c r="BJ162" i="3" s="1"/>
  <c r="BI162" i="3" s="1"/>
  <c r="BH162" i="3" s="1"/>
  <c r="BG162" i="3" s="1"/>
  <c r="BF162" i="3" s="1"/>
  <c r="BE162" i="3" s="1"/>
  <c r="BD162" i="3" s="1"/>
  <c r="BC162" i="3" s="1"/>
  <c r="BK128" i="3"/>
  <c r="BJ128" i="3" s="1"/>
  <c r="BI128" i="3" s="1"/>
  <c r="BH128" i="3" s="1"/>
  <c r="BG128" i="3" s="1"/>
  <c r="BF128" i="3" s="1"/>
  <c r="BE128" i="3" s="1"/>
  <c r="BD128" i="3" s="1"/>
  <c r="BC128" i="3" s="1"/>
  <c r="AT189" i="3"/>
  <c r="AS189" i="3" s="1"/>
  <c r="AR189" i="3" s="1"/>
  <c r="AQ189" i="3" s="1"/>
  <c r="AP189" i="3" s="1"/>
  <c r="AO189" i="3" s="1"/>
  <c r="AN189" i="3" s="1"/>
  <c r="AM189" i="3" s="1"/>
  <c r="AL189" i="3" s="1"/>
  <c r="AJ111" i="3"/>
  <c r="AK111" i="3"/>
  <c r="AI111" i="3"/>
  <c r="BK51" i="3"/>
  <c r="BJ51" i="3" s="1"/>
  <c r="BI51" i="3" s="1"/>
  <c r="BH51" i="3" s="1"/>
  <c r="BG51" i="3" s="1"/>
  <c r="BF51" i="3" s="1"/>
  <c r="BE51" i="3" s="1"/>
  <c r="BD51" i="3" s="1"/>
  <c r="BC51" i="3" s="1"/>
  <c r="BK90" i="3"/>
  <c r="BJ90" i="3"/>
  <c r="BI90" i="3" s="1"/>
  <c r="BH90" i="3" s="1"/>
  <c r="BG90" i="3" s="1"/>
  <c r="BF90" i="3" s="1"/>
  <c r="BE90" i="3" s="1"/>
  <c r="BD90" i="3" s="1"/>
  <c r="BC90" i="3" s="1"/>
  <c r="BK171" i="3"/>
  <c r="BJ171" i="3" s="1"/>
  <c r="BI171" i="3" s="1"/>
  <c r="BH171" i="3" s="1"/>
  <c r="BG171" i="3" s="1"/>
  <c r="BF171" i="3" s="1"/>
  <c r="BE171" i="3" s="1"/>
  <c r="BD171" i="3" s="1"/>
  <c r="BC171" i="3" s="1"/>
  <c r="AT217" i="3"/>
  <c r="AS217" i="3" s="1"/>
  <c r="AR217" i="3" s="1"/>
  <c r="AQ217" i="3" s="1"/>
  <c r="AP217" i="3" s="1"/>
  <c r="AO217" i="3" s="1"/>
  <c r="AN217" i="3" s="1"/>
  <c r="AM217" i="3" s="1"/>
  <c r="AL217" i="3" s="1"/>
  <c r="AT140" i="3"/>
  <c r="AS140" i="3" s="1"/>
  <c r="AR140" i="3" s="1"/>
  <c r="AQ140" i="3" s="1"/>
  <c r="AP140" i="3" s="1"/>
  <c r="AO140" i="3" s="1"/>
  <c r="AN140" i="3" s="1"/>
  <c r="AM140" i="3" s="1"/>
  <c r="AL140" i="3" s="1"/>
  <c r="AT90" i="3"/>
  <c r="AS90" i="3" s="1"/>
  <c r="AR90" i="3" s="1"/>
  <c r="AQ90" i="3" s="1"/>
  <c r="AP90" i="3" s="1"/>
  <c r="AO90" i="3" s="1"/>
  <c r="AN90" i="3" s="1"/>
  <c r="AM90" i="3" s="1"/>
  <c r="AL90" i="3" s="1"/>
  <c r="BK88" i="3"/>
  <c r="BJ88" i="3" s="1"/>
  <c r="BI88" i="3" s="1"/>
  <c r="BH88" i="3" s="1"/>
  <c r="BG88" i="3" s="1"/>
  <c r="BF88" i="3" s="1"/>
  <c r="BE88" i="3" s="1"/>
  <c r="BD88" i="3" s="1"/>
  <c r="BC8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K176" i="3"/>
  <c r="BJ176" i="3" s="1"/>
  <c r="BI176" i="3" s="1"/>
  <c r="BH176" i="3" s="1"/>
  <c r="BG176" i="3" s="1"/>
  <c r="BF176" i="3" s="1"/>
  <c r="BE176" i="3" s="1"/>
  <c r="BD176" i="3" s="1"/>
  <c r="BC176" i="3" s="1"/>
  <c r="AT212" i="3"/>
  <c r="AS212" i="3" s="1"/>
  <c r="AR212" i="3" s="1"/>
  <c r="AQ212" i="3" s="1"/>
  <c r="AP212" i="3" s="1"/>
  <c r="AO212" i="3" s="1"/>
  <c r="AN212" i="3" s="1"/>
  <c r="AM212" i="3" s="1"/>
  <c r="AL212" i="3" s="1"/>
  <c r="AT106" i="3"/>
  <c r="AS106" i="3" s="1"/>
  <c r="AR106" i="3" s="1"/>
  <c r="AQ106" i="3" s="1"/>
  <c r="AP106" i="3" s="1"/>
  <c r="AO106" i="3" s="1"/>
  <c r="AN106" i="3" s="1"/>
  <c r="AM106" i="3" s="1"/>
  <c r="AL106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73" i="3"/>
  <c r="BJ73" i="3" s="1"/>
  <c r="BI73" i="3" s="1"/>
  <c r="BH73" i="3" s="1"/>
  <c r="BG73" i="3" s="1"/>
  <c r="BF73" i="3" s="1"/>
  <c r="BE73" i="3" s="1"/>
  <c r="BD73" i="3" s="1"/>
  <c r="BC73" i="3" s="1"/>
  <c r="BK138" i="3"/>
  <c r="BJ138" i="3" s="1"/>
  <c r="BI138" i="3" s="1"/>
  <c r="BH138" i="3" s="1"/>
  <c r="BG138" i="3" s="1"/>
  <c r="BF138" i="3" s="1"/>
  <c r="BE138" i="3" s="1"/>
  <c r="BD138" i="3" s="1"/>
  <c r="BC138" i="3" s="1"/>
  <c r="AI261" i="3"/>
  <c r="AK261" i="3"/>
  <c r="AJ261" i="3"/>
  <c r="AT198" i="3"/>
  <c r="AS198" i="3" s="1"/>
  <c r="AR198" i="3" s="1"/>
  <c r="AQ198" i="3" s="1"/>
  <c r="AP198" i="3" s="1"/>
  <c r="AO198" i="3" s="1"/>
  <c r="AN198" i="3" s="1"/>
  <c r="AM198" i="3" s="1"/>
  <c r="AL198" i="3" s="1"/>
  <c r="AT96" i="3"/>
  <c r="AS96" i="3" s="1"/>
  <c r="AR96" i="3" s="1"/>
  <c r="AQ96" i="3" s="1"/>
  <c r="AP96" i="3" s="1"/>
  <c r="AO96" i="3" s="1"/>
  <c r="AN96" i="3" s="1"/>
  <c r="AM96" i="3" s="1"/>
  <c r="AL96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K72" i="3"/>
  <c r="BJ72" i="3" s="1"/>
  <c r="BI72" i="3" s="1"/>
  <c r="BH72" i="3" s="1"/>
  <c r="BG72" i="3" s="1"/>
  <c r="BF72" i="3" s="1"/>
  <c r="BE72" i="3" s="1"/>
  <c r="BD72" i="3" s="1"/>
  <c r="BC72" i="3" s="1"/>
  <c r="BK160" i="3"/>
  <c r="BJ160" i="3" s="1"/>
  <c r="BI160" i="3" s="1"/>
  <c r="BH160" i="3" s="1"/>
  <c r="BG160" i="3" s="1"/>
  <c r="BF160" i="3" s="1"/>
  <c r="BE160" i="3" s="1"/>
  <c r="BD160" i="3" s="1"/>
  <c r="BC160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I68" i="3"/>
  <c r="AJ68" i="3"/>
  <c r="AK68" i="3"/>
  <c r="AT285" i="3"/>
  <c r="AS285" i="3" s="1"/>
  <c r="AR285" i="3" s="1"/>
  <c r="AQ285" i="3" s="1"/>
  <c r="AP285" i="3" s="1"/>
  <c r="AO285" i="3" s="1"/>
  <c r="AN285" i="3" s="1"/>
  <c r="AM285" i="3" s="1"/>
  <c r="AL285" i="3" s="1"/>
  <c r="BK86" i="3"/>
  <c r="BJ86" i="3" s="1"/>
  <c r="BI86" i="3" s="1"/>
  <c r="BH86" i="3"/>
  <c r="BG86" i="3" s="1"/>
  <c r="BF86" i="3" s="1"/>
  <c r="BE86" i="3" s="1"/>
  <c r="BD86" i="3" s="1"/>
  <c r="BC86" i="3" s="1"/>
  <c r="AI78" i="3"/>
  <c r="AK78" i="3"/>
  <c r="AJ78" i="3"/>
  <c r="AI80" i="3"/>
  <c r="I151" i="3"/>
  <c r="AC151" i="3"/>
  <c r="AF151" i="3"/>
  <c r="I156" i="3"/>
  <c r="AC156" i="3"/>
  <c r="AF156" i="3"/>
  <c r="AC175" i="3"/>
  <c r="I175" i="3"/>
  <c r="AF175" i="3"/>
  <c r="I185" i="3"/>
  <c r="AF185" i="3"/>
  <c r="AC185" i="3"/>
  <c r="AF45" i="3"/>
  <c r="I45" i="3"/>
  <c r="AC45" i="3"/>
  <c r="BK139" i="3"/>
  <c r="BJ139" i="3" s="1"/>
  <c r="BI139" i="3" s="1"/>
  <c r="BH139" i="3" s="1"/>
  <c r="BG139" i="3" s="1"/>
  <c r="BF139" i="3" s="1"/>
  <c r="BE139" i="3" s="1"/>
  <c r="BD139" i="3" s="1"/>
  <c r="BC139" i="3" s="1"/>
  <c r="BK77" i="3"/>
  <c r="BJ77" i="3" s="1"/>
  <c r="BI77" i="3" s="1"/>
  <c r="BH77" i="3" s="1"/>
  <c r="BG77" i="3" s="1"/>
  <c r="BF77" i="3" s="1"/>
  <c r="BE77" i="3" s="1"/>
  <c r="BD77" i="3" s="1"/>
  <c r="BC77" i="3" s="1"/>
  <c r="BK76" i="3"/>
  <c r="BJ76" i="3" s="1"/>
  <c r="BI76" i="3" s="1"/>
  <c r="BH76" i="3" s="1"/>
  <c r="BG76" i="3" s="1"/>
  <c r="BF76" i="3" s="1"/>
  <c r="BE76" i="3" s="1"/>
  <c r="BD76" i="3" s="1"/>
  <c r="BC76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109" i="3"/>
  <c r="BJ109" i="3" s="1"/>
  <c r="BI109" i="3" s="1"/>
  <c r="BH109" i="3" s="1"/>
  <c r="BG109" i="3" s="1"/>
  <c r="BF109" i="3" s="1"/>
  <c r="BE109" i="3" s="1"/>
  <c r="BD109" i="3" s="1"/>
  <c r="BC109" i="3" s="1"/>
  <c r="BK114" i="3"/>
  <c r="BJ114" i="3" s="1"/>
  <c r="BI114" i="3" s="1"/>
  <c r="BH114" i="3" s="1"/>
  <c r="BG114" i="3" s="1"/>
  <c r="BF114" i="3" s="1"/>
  <c r="BE114" i="3" s="1"/>
  <c r="BD114" i="3" s="1"/>
  <c r="BC114" i="3" s="1"/>
  <c r="BK38" i="3"/>
  <c r="BJ38" i="3" s="1"/>
  <c r="BI38" i="3" s="1"/>
  <c r="BH38" i="3" s="1"/>
  <c r="BG38" i="3" s="1"/>
  <c r="BF38" i="3" s="1"/>
  <c r="BE38" i="3" s="1"/>
  <c r="BD38" i="3" s="1"/>
  <c r="BC38" i="3" s="1"/>
  <c r="AT241" i="3"/>
  <c r="AS241" i="3" s="1"/>
  <c r="AR241" i="3" s="1"/>
  <c r="AQ241" i="3" s="1"/>
  <c r="AP241" i="3" s="1"/>
  <c r="AO241" i="3" s="1"/>
  <c r="AN241" i="3" s="1"/>
  <c r="AM241" i="3" s="1"/>
  <c r="AL241" i="3" s="1"/>
  <c r="AT164" i="3"/>
  <c r="AS164" i="3" s="1"/>
  <c r="AR164" i="3" s="1"/>
  <c r="AQ164" i="3" s="1"/>
  <c r="AP164" i="3" s="1"/>
  <c r="AO164" i="3" s="1"/>
  <c r="AN164" i="3" s="1"/>
  <c r="AM164" i="3" s="1"/>
  <c r="AL164" i="3" s="1"/>
  <c r="BK78" i="3"/>
  <c r="BJ78" i="3" s="1"/>
  <c r="BI78" i="3" s="1"/>
  <c r="BH78" i="3" s="1"/>
  <c r="BG78" i="3" s="1"/>
  <c r="BF78" i="3" s="1"/>
  <c r="BE78" i="3" s="1"/>
  <c r="BD78" i="3" s="1"/>
  <c r="BC78" i="3" s="1"/>
  <c r="BK35" i="3"/>
  <c r="BJ35" i="3" s="1"/>
  <c r="BI35" i="3" s="1"/>
  <c r="BH35" i="3" s="1"/>
  <c r="BG35" i="3" s="1"/>
  <c r="BF35" i="3" s="1"/>
  <c r="BE35" i="3" s="1"/>
  <c r="BD35" i="3" s="1"/>
  <c r="BC35" i="3" s="1"/>
  <c r="BK170" i="3"/>
  <c r="BJ170" i="3" s="1"/>
  <c r="BI170" i="3" s="1"/>
  <c r="BH170" i="3" s="1"/>
  <c r="BG170" i="3" s="1"/>
  <c r="BF170" i="3" s="1"/>
  <c r="BE170" i="3" s="1"/>
  <c r="BD170" i="3" s="1"/>
  <c r="BC170" i="3" s="1"/>
  <c r="BK136" i="3"/>
  <c r="BJ136" i="3" s="1"/>
  <c r="BI136" i="3" s="1"/>
  <c r="BH136" i="3" s="1"/>
  <c r="BG136" i="3" s="1"/>
  <c r="BF136" i="3" s="1"/>
  <c r="BE136" i="3" s="1"/>
  <c r="BD136" i="3" s="1"/>
  <c r="BC136" i="3" s="1"/>
  <c r="AT197" i="3"/>
  <c r="AS197" i="3" s="1"/>
  <c r="AR197" i="3" s="1"/>
  <c r="AQ197" i="3" s="1"/>
  <c r="AP197" i="3" s="1"/>
  <c r="AO197" i="3" s="1"/>
  <c r="AN197" i="3" s="1"/>
  <c r="AM197" i="3" s="1"/>
  <c r="AL197" i="3" s="1"/>
  <c r="AT121" i="3"/>
  <c r="AS121" i="3" s="1"/>
  <c r="AR121" i="3" s="1"/>
  <c r="AQ121" i="3" s="1"/>
  <c r="AP121" i="3" s="1"/>
  <c r="AO121" i="3" s="1"/>
  <c r="AN121" i="3" s="1"/>
  <c r="AM121" i="3" s="1"/>
  <c r="AL121" i="3" s="1"/>
  <c r="BK92" i="3"/>
  <c r="BJ92" i="3" s="1"/>
  <c r="BI92" i="3" s="1"/>
  <c r="BH92" i="3" s="1"/>
  <c r="BG92" i="3" s="1"/>
  <c r="BF92" i="3" s="1"/>
  <c r="BE92" i="3" s="1"/>
  <c r="BD92" i="3" s="1"/>
  <c r="BC92" i="3" s="1"/>
  <c r="BK98" i="3"/>
  <c r="BJ98" i="3" s="1"/>
  <c r="BI98" i="3" s="1"/>
  <c r="BH98" i="3" s="1"/>
  <c r="BG98" i="3" s="1"/>
  <c r="BF98" i="3" s="1"/>
  <c r="BE98" i="3" s="1"/>
  <c r="BD98" i="3" s="1"/>
  <c r="BC98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T225" i="3"/>
  <c r="AS225" i="3" s="1"/>
  <c r="AR225" i="3" s="1"/>
  <c r="AQ225" i="3" s="1"/>
  <c r="AP225" i="3" s="1"/>
  <c r="AO225" i="3" s="1"/>
  <c r="AN225" i="3" s="1"/>
  <c r="AM225" i="3" s="1"/>
  <c r="AL225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T42" i="3"/>
  <c r="AS42" i="3" s="1"/>
  <c r="AR42" i="3" s="1"/>
  <c r="AQ42" i="3" s="1"/>
  <c r="AP42" i="3" s="1"/>
  <c r="AO42" i="3" s="1"/>
  <c r="AN42" i="3" s="1"/>
  <c r="AM42" i="3" s="1"/>
  <c r="AL42" i="3" s="1"/>
  <c r="BK112" i="3"/>
  <c r="BJ112" i="3" s="1"/>
  <c r="BI112" i="3" s="1"/>
  <c r="BH112" i="3" s="1"/>
  <c r="BG112" i="3" s="1"/>
  <c r="BF112" i="3" s="1"/>
  <c r="BE112" i="3" s="1"/>
  <c r="BD112" i="3" s="1"/>
  <c r="BC112" i="3" s="1"/>
  <c r="BK2" i="3"/>
  <c r="BJ2" i="3" s="1"/>
  <c r="BI2" i="3" s="1"/>
  <c r="BH2" i="3" s="1"/>
  <c r="BG2" i="3" s="1"/>
  <c r="BF2" i="3" s="1"/>
  <c r="BE2" i="3" s="1"/>
  <c r="BD2" i="3" s="1"/>
  <c r="BC2" i="3" s="1"/>
  <c r="BK172" i="3"/>
  <c r="BJ172" i="3" s="1"/>
  <c r="BI172" i="3" s="1"/>
  <c r="BH172" i="3" s="1"/>
  <c r="BG172" i="3" s="1"/>
  <c r="BF172" i="3" s="1"/>
  <c r="BE172" i="3" s="1"/>
  <c r="BD172" i="3" s="1"/>
  <c r="BC172" i="3" s="1"/>
  <c r="AT245" i="3"/>
  <c r="AS245" i="3" s="1"/>
  <c r="AR245" i="3" s="1"/>
  <c r="AQ245" i="3" s="1"/>
  <c r="AP245" i="3" s="1"/>
  <c r="AO245" i="3" s="1"/>
  <c r="AN245" i="3" s="1"/>
  <c r="AM245" i="3" s="1"/>
  <c r="AL245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00" i="3"/>
  <c r="AS100" i="3" s="1"/>
  <c r="AR100" i="3" s="1"/>
  <c r="AQ100" i="3" s="1"/>
  <c r="AP100" i="3" s="1"/>
  <c r="AO100" i="3" s="1"/>
  <c r="AN100" i="3" s="1"/>
  <c r="AM100" i="3" s="1"/>
  <c r="AL100" i="3" s="1"/>
  <c r="BK81" i="3"/>
  <c r="BJ81" i="3"/>
  <c r="BI81" i="3"/>
  <c r="BH81" i="3" s="1"/>
  <c r="BG81" i="3" s="1"/>
  <c r="BF81" i="3" s="1"/>
  <c r="BE81" i="3" s="1"/>
  <c r="BD81" i="3" s="1"/>
  <c r="BC81" i="3" s="1"/>
  <c r="BK146" i="3"/>
  <c r="BJ146" i="3" s="1"/>
  <c r="BI146" i="3" s="1"/>
  <c r="BH146" i="3"/>
  <c r="BG146" i="3" s="1"/>
  <c r="BF146" i="3" s="1"/>
  <c r="BE146" i="3" s="1"/>
  <c r="BD146" i="3" s="1"/>
  <c r="BC146" i="3" s="1"/>
  <c r="AT269" i="3"/>
  <c r="AS269" i="3" s="1"/>
  <c r="AR269" i="3" s="1"/>
  <c r="AQ269" i="3" s="1"/>
  <c r="AP269" i="3" s="1"/>
  <c r="AO269" i="3" s="1"/>
  <c r="AN269" i="3" s="1"/>
  <c r="AM269" i="3" s="1"/>
  <c r="AL269" i="3" s="1"/>
  <c r="AT206" i="3"/>
  <c r="AS206" i="3" s="1"/>
  <c r="AR206" i="3" s="1"/>
  <c r="AQ206" i="3" s="1"/>
  <c r="AP206" i="3" s="1"/>
  <c r="AO206" i="3" s="1"/>
  <c r="AN206" i="3" s="1"/>
  <c r="AM206" i="3" s="1"/>
  <c r="AL206" i="3" s="1"/>
  <c r="AT105" i="3"/>
  <c r="AS105" i="3" s="1"/>
  <c r="AR105" i="3" s="1"/>
  <c r="AQ105" i="3" s="1"/>
  <c r="AP105" i="3" s="1"/>
  <c r="AO105" i="3" s="1"/>
  <c r="AN105" i="3" s="1"/>
  <c r="AM105" i="3" s="1"/>
  <c r="AL105" i="3" s="1"/>
  <c r="BK119" i="3"/>
  <c r="BJ119" i="3"/>
  <c r="BI119" i="3" s="1"/>
  <c r="BH119" i="3" s="1"/>
  <c r="BG119" i="3" s="1"/>
  <c r="BF119" i="3" s="1"/>
  <c r="BE119" i="3" s="1"/>
  <c r="BD119" i="3" s="1"/>
  <c r="BC119" i="3" s="1"/>
  <c r="BK74" i="3"/>
  <c r="BJ74" i="3" s="1"/>
  <c r="BI74" i="3" s="1"/>
  <c r="BH74" i="3" s="1"/>
  <c r="BG74" i="3" s="1"/>
  <c r="BF74" i="3" s="1"/>
  <c r="BE74" i="3" s="1"/>
  <c r="BD74" i="3" s="1"/>
  <c r="BC74" i="3" s="1"/>
  <c r="BK155" i="3"/>
  <c r="BJ155" i="3" s="1"/>
  <c r="BI155" i="3" s="1"/>
  <c r="BH155" i="3" s="1"/>
  <c r="BG155" i="3" s="1"/>
  <c r="BF155" i="3" s="1"/>
  <c r="BE155" i="3" s="1"/>
  <c r="BD155" i="3" s="1"/>
  <c r="BC155" i="3" s="1"/>
  <c r="AJ219" i="3"/>
  <c r="AI219" i="3"/>
  <c r="AK219" i="3"/>
  <c r="AT142" i="3"/>
  <c r="AS142" i="3" s="1"/>
  <c r="AR142" i="3" s="1"/>
  <c r="AQ142" i="3" s="1"/>
  <c r="AP142" i="3" s="1"/>
  <c r="AO142" i="3" s="1"/>
  <c r="AN142" i="3" s="1"/>
  <c r="AM142" i="3" s="1"/>
  <c r="AL142" i="3" s="1"/>
  <c r="AJ62" i="3"/>
  <c r="AI62" i="3"/>
  <c r="AK62" i="3"/>
  <c r="BK84" i="3"/>
  <c r="BJ84" i="3" s="1"/>
  <c r="BI84" i="3" s="1"/>
  <c r="BH84" i="3"/>
  <c r="BG84" i="3" s="1"/>
  <c r="BF84" i="3" s="1"/>
  <c r="BE84" i="3" s="1"/>
  <c r="BD84" i="3" s="1"/>
  <c r="BC84" i="3" s="1"/>
  <c r="BK67" i="3"/>
  <c r="BJ67" i="3" s="1"/>
  <c r="BI67" i="3"/>
  <c r="BH67" i="3" s="1"/>
  <c r="BG67" i="3" s="1"/>
  <c r="BF67" i="3" s="1"/>
  <c r="BE67" i="3" s="1"/>
  <c r="BD67" i="3" s="1"/>
  <c r="BC67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J251" i="3"/>
  <c r="AK251" i="3"/>
  <c r="AI251" i="3"/>
  <c r="AT89" i="3"/>
  <c r="AS89" i="3"/>
  <c r="AR89" i="3" s="1"/>
  <c r="AQ89" i="3" s="1"/>
  <c r="AP89" i="3" s="1"/>
  <c r="AO89" i="3" s="1"/>
  <c r="AN89" i="3" s="1"/>
  <c r="AM89" i="3" s="1"/>
  <c r="AL89" i="3" s="1"/>
  <c r="AC108" i="3"/>
  <c r="AF108" i="3"/>
  <c r="I108" i="3"/>
  <c r="AC195" i="3"/>
  <c r="J195" i="3"/>
  <c r="AF195" i="3"/>
  <c r="AT236" i="3"/>
  <c r="AS236" i="3" s="1"/>
  <c r="AR236" i="3" s="1"/>
  <c r="AQ236" i="3" s="1"/>
  <c r="AP236" i="3" s="1"/>
  <c r="AO236" i="3" s="1"/>
  <c r="AN236" i="3" s="1"/>
  <c r="AM236" i="3" s="1"/>
  <c r="AL236" i="3" s="1"/>
  <c r="BK47" i="3"/>
  <c r="BJ47" i="3" s="1"/>
  <c r="BI47" i="3" s="1"/>
  <c r="BH47" i="3" s="1"/>
  <c r="BG47" i="3" s="1"/>
  <c r="BF47" i="3" s="1"/>
  <c r="BE47" i="3" s="1"/>
  <c r="BD47" i="3" s="1"/>
  <c r="BC47" i="3" s="1"/>
  <c r="BK50" i="3"/>
  <c r="BJ50" i="3" s="1"/>
  <c r="BI50" i="3" s="1"/>
  <c r="BH50" i="3" s="1"/>
  <c r="BG50" i="3" s="1"/>
  <c r="BF50" i="3" s="1"/>
  <c r="BE50" i="3" s="1"/>
  <c r="BD50" i="3" s="1"/>
  <c r="BC5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BK113" i="3"/>
  <c r="BJ113" i="3" s="1"/>
  <c r="BI113" i="3" s="1"/>
  <c r="BH113" i="3" s="1"/>
  <c r="BG113" i="3" s="1"/>
  <c r="BF113" i="3" s="1"/>
  <c r="BE113" i="3" s="1"/>
  <c r="BD113" i="3" s="1"/>
  <c r="BC113" i="3" s="1"/>
  <c r="BK48" i="3"/>
  <c r="BJ48" i="3" s="1"/>
  <c r="BI48" i="3" s="1"/>
  <c r="BH48" i="3" s="1"/>
  <c r="BG48" i="3" s="1"/>
  <c r="BF48" i="3" s="1"/>
  <c r="BE48" i="3" s="1"/>
  <c r="BD48" i="3" s="1"/>
  <c r="BC48" i="3" s="1"/>
  <c r="BK43" i="3"/>
  <c r="BJ43" i="3" s="1"/>
  <c r="BI43" i="3" s="1"/>
  <c r="BH43" i="3" s="1"/>
  <c r="BG43" i="3" s="1"/>
  <c r="BF43" i="3" s="1"/>
  <c r="BE43" i="3" s="1"/>
  <c r="BD43" i="3" s="1"/>
  <c r="BC43" i="3" s="1"/>
  <c r="BK131" i="3"/>
  <c r="BJ131" i="3" s="1"/>
  <c r="BI131" i="3" s="1"/>
  <c r="BH131" i="3" s="1"/>
  <c r="BG131" i="3" s="1"/>
  <c r="BF131" i="3" s="1"/>
  <c r="BE131" i="3" s="1"/>
  <c r="BD131" i="3" s="1"/>
  <c r="BC131" i="3" s="1"/>
  <c r="AT228" i="3"/>
  <c r="AS228" i="3" s="1"/>
  <c r="AR228" i="3" s="1"/>
  <c r="AQ228" i="3" s="1"/>
  <c r="AP228" i="3" s="1"/>
  <c r="AO228" i="3" s="1"/>
  <c r="AN228" i="3" s="1"/>
  <c r="AM228" i="3" s="1"/>
  <c r="AL228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T76" i="3"/>
  <c r="AS76" i="3" s="1"/>
  <c r="AR76" i="3" s="1"/>
  <c r="AQ76" i="3" s="1"/>
  <c r="AP76" i="3" s="1"/>
  <c r="AO76" i="3"/>
  <c r="AN76" i="3" s="1"/>
  <c r="AM76" i="3" s="1"/>
  <c r="AL76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33" i="3"/>
  <c r="BJ33" i="3" s="1"/>
  <c r="BI33" i="3" s="1"/>
  <c r="BH33" i="3" s="1"/>
  <c r="BG33" i="3" s="1"/>
  <c r="BF33" i="3" s="1"/>
  <c r="BE33" i="3" s="1"/>
  <c r="BD33" i="3" s="1"/>
  <c r="BC33" i="3" s="1"/>
  <c r="AJ250" i="3"/>
  <c r="AI250" i="3"/>
  <c r="AK250" i="3"/>
  <c r="AT233" i="3"/>
  <c r="AS233" i="3" s="1"/>
  <c r="AR233" i="3" s="1"/>
  <c r="AQ233" i="3" s="1"/>
  <c r="AP233" i="3" s="1"/>
  <c r="AO233" i="3" s="1"/>
  <c r="AN233" i="3" s="1"/>
  <c r="AM233" i="3" s="1"/>
  <c r="AL233" i="3" s="1"/>
  <c r="AK156" i="3"/>
  <c r="AI156" i="3"/>
  <c r="AJ156" i="3"/>
  <c r="AT70" i="3"/>
  <c r="AS70" i="3" s="1"/>
  <c r="AR70" i="3" s="1"/>
  <c r="AQ70" i="3" s="1"/>
  <c r="AP70" i="3" s="1"/>
  <c r="AO70" i="3" s="1"/>
  <c r="AN70" i="3" s="1"/>
  <c r="AM70" i="3" s="1"/>
  <c r="AL70" i="3" s="1"/>
  <c r="BK120" i="3"/>
  <c r="BJ120" i="3"/>
  <c r="BI120" i="3" s="1"/>
  <c r="BH120" i="3" s="1"/>
  <c r="BG120" i="3" s="1"/>
  <c r="BF120" i="3" s="1"/>
  <c r="BE120" i="3" s="1"/>
  <c r="BD120" i="3" s="1"/>
  <c r="BC120" i="3" s="1"/>
  <c r="BK28" i="3"/>
  <c r="BJ28" i="3" s="1"/>
  <c r="BI28" i="3" s="1"/>
  <c r="BH28" i="3" s="1"/>
  <c r="BG28" i="3" s="1"/>
  <c r="BF28" i="3" s="1"/>
  <c r="BE28" i="3" s="1"/>
  <c r="BD28" i="3" s="1"/>
  <c r="BC28" i="3" s="1"/>
  <c r="AT264" i="3"/>
  <c r="AS264" i="3" s="1"/>
  <c r="AR264" i="3" s="1"/>
  <c r="AQ264" i="3" s="1"/>
  <c r="AP264" i="3" s="1"/>
  <c r="AO264" i="3" s="1"/>
  <c r="AN264" i="3" s="1"/>
  <c r="AM264" i="3" s="1"/>
  <c r="AL264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T115" i="3"/>
  <c r="AS115" i="3" s="1"/>
  <c r="AR115" i="3" s="1"/>
  <c r="AQ115" i="3" s="1"/>
  <c r="AP115" i="3" s="1"/>
  <c r="AO115" i="3" s="1"/>
  <c r="AN115" i="3" s="1"/>
  <c r="AM115" i="3" s="1"/>
  <c r="AL115" i="3" s="1"/>
  <c r="AT108" i="3"/>
  <c r="AS108" i="3" s="1"/>
  <c r="AR108" i="3" s="1"/>
  <c r="AQ108" i="3" s="1"/>
  <c r="AP108" i="3" s="1"/>
  <c r="AO108" i="3" s="1"/>
  <c r="AN108" i="3" s="1"/>
  <c r="AM108" i="3" s="1"/>
  <c r="AL108" i="3" s="1"/>
  <c r="BK122" i="3"/>
  <c r="BJ122" i="3" s="1"/>
  <c r="BI122" i="3" s="1"/>
  <c r="BH122" i="3" s="1"/>
  <c r="BG122" i="3" s="1"/>
  <c r="BF122" i="3" s="1"/>
  <c r="BE122" i="3" s="1"/>
  <c r="BD122" i="3" s="1"/>
  <c r="BC122" i="3" s="1"/>
  <c r="BK45" i="3"/>
  <c r="BJ45" i="3" s="1"/>
  <c r="BI45" i="3" s="1"/>
  <c r="BH45" i="3" s="1"/>
  <c r="BG45" i="3" s="1"/>
  <c r="BF45" i="3" s="1"/>
  <c r="BE45" i="3" s="1"/>
  <c r="BD45" i="3" s="1"/>
  <c r="BC45" i="3" s="1"/>
  <c r="AT230" i="3"/>
  <c r="AS230" i="3" s="1"/>
  <c r="AR230" i="3" s="1"/>
  <c r="AQ230" i="3" s="1"/>
  <c r="AP230" i="3" s="1"/>
  <c r="AO230" i="3" s="1"/>
  <c r="AN230" i="3" s="1"/>
  <c r="AM230" i="3" s="1"/>
  <c r="AL230" i="3" s="1"/>
  <c r="AT45" i="3"/>
  <c r="AS45" i="3" s="1"/>
  <c r="AR45" i="3" s="1"/>
  <c r="AQ45" i="3" s="1"/>
  <c r="AP45" i="3" s="1"/>
  <c r="AO45" i="3" s="1"/>
  <c r="AN45" i="3" s="1"/>
  <c r="AM45" i="3" s="1"/>
  <c r="AL45" i="3" s="1"/>
  <c r="BK82" i="3"/>
  <c r="BJ82" i="3" s="1"/>
  <c r="BI82" i="3" s="1"/>
  <c r="BH82" i="3" s="1"/>
  <c r="BG82" i="3" s="1"/>
  <c r="BF82" i="3" s="1"/>
  <c r="BE82" i="3" s="1"/>
  <c r="BD82" i="3" s="1"/>
  <c r="BC82" i="3" s="1"/>
  <c r="BK163" i="3"/>
  <c r="BJ163" i="3" s="1"/>
  <c r="BI163" i="3" s="1"/>
  <c r="BH163" i="3" s="1"/>
  <c r="BG163" i="3" s="1"/>
  <c r="BF163" i="3" s="1"/>
  <c r="BE163" i="3" s="1"/>
  <c r="BD163" i="3" s="1"/>
  <c r="BC163" i="3" s="1"/>
  <c r="AT227" i="3"/>
  <c r="AS227" i="3" s="1"/>
  <c r="AR227" i="3" s="1"/>
  <c r="AQ227" i="3" s="1"/>
  <c r="AP227" i="3" s="1"/>
  <c r="AO227" i="3" s="1"/>
  <c r="AN227" i="3" s="1"/>
  <c r="AM227" i="3" s="1"/>
  <c r="AL227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71" i="3"/>
  <c r="AS71" i="3" s="1"/>
  <c r="AR71" i="3" s="1"/>
  <c r="AQ71" i="3" s="1"/>
  <c r="AP71" i="3" s="1"/>
  <c r="AO71" i="3" s="1"/>
  <c r="AN71" i="3" s="1"/>
  <c r="AM71" i="3" s="1"/>
  <c r="AL71" i="3" s="1"/>
  <c r="BK68" i="3"/>
  <c r="BJ68" i="3" s="1"/>
  <c r="BI68" i="3" s="1"/>
  <c r="BH68" i="3" s="1"/>
  <c r="BG68" i="3" s="1"/>
  <c r="BF68" i="3" s="1"/>
  <c r="BE68" i="3" s="1"/>
  <c r="BD68" i="3" s="1"/>
  <c r="BC68" i="3" s="1"/>
  <c r="BK36" i="3"/>
  <c r="BJ36" i="3" s="1"/>
  <c r="BI36" i="3" s="1"/>
  <c r="BH36" i="3" s="1"/>
  <c r="BG36" i="3" s="1"/>
  <c r="BF36" i="3" s="1"/>
  <c r="BE36" i="3" s="1"/>
  <c r="BD36" i="3" s="1"/>
  <c r="BC36" i="3" s="1"/>
  <c r="BK156" i="3"/>
  <c r="BJ156" i="3" s="1"/>
  <c r="BI156" i="3" s="1"/>
  <c r="BH156" i="3" s="1"/>
  <c r="BG156" i="3" s="1"/>
  <c r="BF156" i="3" s="1"/>
  <c r="BE156" i="3" s="1"/>
  <c r="BD156" i="3" s="1"/>
  <c r="BC156" i="3" s="1"/>
  <c r="AT229" i="3"/>
  <c r="AS229" i="3" s="1"/>
  <c r="AR229" i="3" s="1"/>
  <c r="AQ229" i="3" s="1"/>
  <c r="AP229" i="3" s="1"/>
  <c r="AO229" i="3" s="1"/>
  <c r="AN229" i="3" s="1"/>
  <c r="AM229" i="3" s="1"/>
  <c r="AL229" i="3" s="1"/>
  <c r="AT144" i="3"/>
  <c r="AS144" i="3" s="1"/>
  <c r="AR144" i="3" s="1"/>
  <c r="AQ144" i="3" s="1"/>
  <c r="AP144" i="3" s="1"/>
  <c r="AO144" i="3" s="1"/>
  <c r="AN144" i="3" s="1"/>
  <c r="AM144" i="3" s="1"/>
  <c r="AL144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60" i="3"/>
  <c r="BJ60" i="3" s="1"/>
  <c r="BI60" i="3" s="1"/>
  <c r="BH60" i="3" s="1"/>
  <c r="BG60" i="3" s="1"/>
  <c r="BF60" i="3" s="1"/>
  <c r="BE60" i="3" s="1"/>
  <c r="BD60" i="3" s="1"/>
  <c r="BC60" i="3" s="1"/>
  <c r="BK147" i="3"/>
  <c r="BJ147" i="3" s="1"/>
  <c r="BI147" i="3" s="1"/>
  <c r="BH147" i="3" s="1"/>
  <c r="BG147" i="3" s="1"/>
  <c r="BF147" i="3" s="1"/>
  <c r="BE147" i="3" s="1"/>
  <c r="BD147" i="3" s="1"/>
  <c r="BC1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T167" i="3"/>
  <c r="AS167" i="3" s="1"/>
  <c r="AR167" i="3" s="1"/>
  <c r="AQ167" i="3" s="1"/>
  <c r="AP167" i="3" s="1"/>
  <c r="AO167" i="3" s="1"/>
  <c r="AN167" i="3" s="1"/>
  <c r="AM167" i="3" s="1"/>
  <c r="AL167" i="3" s="1"/>
  <c r="O150" i="1"/>
  <c r="O253" i="1"/>
  <c r="O39" i="1"/>
  <c r="O189" i="1"/>
  <c r="O36" i="1"/>
  <c r="O185" i="1"/>
  <c r="O38" i="1"/>
  <c r="O87" i="1"/>
  <c r="O199" i="1"/>
  <c r="O211" i="1"/>
  <c r="O196" i="1"/>
  <c r="O66" i="1"/>
  <c r="O191" i="1"/>
  <c r="O179" i="1"/>
  <c r="O49" i="1"/>
  <c r="O215" i="1"/>
  <c r="O141" i="1"/>
  <c r="O247" i="1"/>
  <c r="O105" i="1"/>
  <c r="O274" i="1"/>
  <c r="O181" i="1"/>
  <c r="O216" i="1"/>
  <c r="O235" i="1"/>
  <c r="O22" i="1"/>
  <c r="O280" i="1"/>
  <c r="O202" i="1"/>
  <c r="O86" i="1"/>
  <c r="O238" i="1"/>
  <c r="O242" i="1"/>
  <c r="O126" i="1"/>
  <c r="O37" i="1"/>
  <c r="O272" i="1"/>
  <c r="O244" i="1"/>
  <c r="O51" i="1"/>
  <c r="O64" i="1"/>
  <c r="O124" i="1"/>
  <c r="O44" i="1"/>
  <c r="O204" i="1"/>
  <c r="O109" i="1"/>
  <c r="O23" i="1"/>
  <c r="O42" i="1"/>
  <c r="O252" i="1"/>
  <c r="O232" i="1"/>
  <c r="O92" i="1"/>
  <c r="O65" i="1"/>
  <c r="O205" i="1"/>
  <c r="O103" i="1"/>
  <c r="O231" i="1"/>
  <c r="O47" i="1"/>
  <c r="O61" i="1"/>
  <c r="O93" i="1"/>
  <c r="O256" i="1"/>
  <c r="O40" i="1"/>
  <c r="O121" i="1"/>
  <c r="O227" i="1"/>
  <c r="O73" i="1"/>
  <c r="O69" i="1"/>
  <c r="O137" i="1"/>
  <c r="O225" i="1"/>
  <c r="O262" i="1"/>
  <c r="O100" i="1"/>
  <c r="O162" i="1"/>
  <c r="O180" i="1"/>
  <c r="O96" i="1"/>
  <c r="O63" i="1"/>
  <c r="O174" i="1"/>
  <c r="O46" i="1"/>
  <c r="O188" i="1"/>
  <c r="O176" i="1"/>
  <c r="O279" i="1"/>
  <c r="O234" i="1"/>
  <c r="O193" i="1"/>
  <c r="O250" i="1"/>
  <c r="O29" i="1"/>
  <c r="O110" i="1"/>
  <c r="O90" i="1"/>
  <c r="O140" i="1"/>
  <c r="O155" i="1"/>
  <c r="O190" i="1"/>
  <c r="O203" i="1"/>
  <c r="O101" i="1"/>
  <c r="O149" i="1"/>
  <c r="O70" i="1"/>
  <c r="O59" i="1"/>
  <c r="O154" i="1"/>
  <c r="O201" i="1"/>
  <c r="O119" i="1"/>
  <c r="O79" i="1"/>
  <c r="O287" i="1"/>
  <c r="O260" i="1"/>
  <c r="O132" i="1"/>
  <c r="O33" i="1"/>
  <c r="O239" i="1"/>
  <c r="O144" i="1"/>
  <c r="O142" i="1"/>
  <c r="O97" i="1"/>
  <c r="O130" i="1"/>
  <c r="O81" i="1"/>
  <c r="O82" i="1"/>
  <c r="O171" i="1"/>
  <c r="O111" i="1"/>
  <c r="O88" i="1"/>
  <c r="O108" i="1"/>
  <c r="O270" i="1"/>
  <c r="O271" i="1"/>
  <c r="O112" i="1"/>
  <c r="O128" i="1"/>
  <c r="O27" i="1"/>
  <c r="O241" i="1"/>
  <c r="O206" i="1"/>
  <c r="O283" i="1"/>
  <c r="O165" i="1"/>
  <c r="O113" i="1"/>
  <c r="O158" i="1"/>
  <c r="O25" i="1"/>
  <c r="O146" i="1"/>
  <c r="O114" i="1"/>
  <c r="O261" i="1"/>
  <c r="O45" i="1"/>
  <c r="O209" i="1"/>
  <c r="O237" i="1"/>
  <c r="O195" i="1"/>
  <c r="O98" i="1"/>
  <c r="O120" i="1"/>
  <c r="O68" i="1"/>
  <c r="O32" i="1"/>
  <c r="O258" i="1"/>
  <c r="O286" i="1"/>
  <c r="O254" i="1"/>
  <c r="O151" i="1"/>
  <c r="O233" i="1"/>
  <c r="O276" i="1"/>
  <c r="O240" i="1"/>
  <c r="O118" i="1"/>
  <c r="O48" i="1"/>
  <c r="O160" i="1"/>
  <c r="O257" i="1"/>
  <c r="O268" i="1"/>
  <c r="O67" i="1"/>
  <c r="O275" i="1"/>
  <c r="O72" i="1"/>
  <c r="O91" i="1"/>
  <c r="O266" i="1"/>
  <c r="O89" i="1"/>
  <c r="O143" i="1"/>
  <c r="O99" i="1"/>
  <c r="O74" i="1"/>
  <c r="O246" i="1"/>
  <c r="O60" i="1"/>
  <c r="O248" i="1"/>
  <c r="O288" i="1"/>
  <c r="O95" i="1"/>
  <c r="O76" i="1"/>
  <c r="O78" i="1"/>
  <c r="O145" i="1"/>
  <c r="O265" i="1"/>
  <c r="O213" i="1"/>
  <c r="O54" i="1"/>
  <c r="O249" i="1"/>
  <c r="O30" i="1"/>
  <c r="O219" i="1"/>
  <c r="O136" i="1"/>
  <c r="O148" i="1"/>
  <c r="O175" i="1"/>
  <c r="O123" i="1"/>
  <c r="O21" i="1"/>
  <c r="O163" i="1"/>
  <c r="O167" i="1"/>
  <c r="O170" i="1"/>
  <c r="O282" i="1"/>
  <c r="O245" i="1"/>
  <c r="O218" i="1"/>
  <c r="O281" i="1"/>
  <c r="O58" i="1"/>
  <c r="O135" i="1"/>
  <c r="O182" i="1"/>
  <c r="O157" i="1"/>
  <c r="O122" i="1"/>
  <c r="C15" i="1"/>
  <c r="E16" i="1" s="1"/>
  <c r="E17" i="1" s="1"/>
  <c r="O31" i="1"/>
  <c r="O173" i="1"/>
  <c r="O200" i="1"/>
  <c r="O284" i="1"/>
  <c r="O138" i="1"/>
  <c r="O220" i="1"/>
  <c r="O131" i="1"/>
  <c r="O84" i="1"/>
  <c r="O55" i="1"/>
  <c r="O75" i="1"/>
  <c r="O210" i="1"/>
  <c r="O187" i="1"/>
  <c r="O147" i="1"/>
  <c r="O94" i="1"/>
  <c r="O56" i="1"/>
  <c r="O229" i="1"/>
  <c r="O263" i="1"/>
  <c r="O77" i="1"/>
  <c r="O156" i="1"/>
  <c r="O223" i="1"/>
  <c r="O166" i="1"/>
  <c r="O24" i="1"/>
  <c r="O273" i="1"/>
  <c r="O277" i="1"/>
  <c r="O117" i="1"/>
  <c r="O71" i="1"/>
  <c r="O264" i="1"/>
  <c r="O172" i="1"/>
  <c r="O217" i="1"/>
  <c r="O153" i="1"/>
  <c r="O41" i="1"/>
  <c r="O159" i="1"/>
  <c r="O104" i="1"/>
  <c r="O228" i="1"/>
  <c r="O139" i="1"/>
  <c r="O43" i="1"/>
  <c r="O285" i="1"/>
  <c r="O278" i="1"/>
  <c r="O183" i="1"/>
  <c r="O83" i="1"/>
  <c r="O236" i="1"/>
  <c r="O184" i="1"/>
  <c r="O127" i="1"/>
  <c r="O53" i="1"/>
  <c r="O152" i="1"/>
  <c r="O214" i="1"/>
  <c r="O198" i="1"/>
  <c r="O259" i="1"/>
  <c r="O85" i="1"/>
  <c r="O194" i="1"/>
  <c r="O129" i="1"/>
  <c r="O80" i="1"/>
  <c r="O106" i="1"/>
  <c r="O222" i="1"/>
  <c r="O208" i="1"/>
  <c r="O62" i="1"/>
  <c r="O125" i="1"/>
  <c r="O192" i="1"/>
  <c r="O26" i="1"/>
  <c r="O168" i="1"/>
  <c r="O197" i="1"/>
  <c r="O251" i="1"/>
  <c r="O102" i="1"/>
  <c r="O50" i="1"/>
  <c r="O133" i="1"/>
  <c r="O134" i="1"/>
  <c r="O178" i="1"/>
  <c r="O115" i="1"/>
  <c r="O28" i="1"/>
  <c r="O164" i="1"/>
  <c r="O221" i="1"/>
  <c r="O52" i="1"/>
  <c r="O57" i="1"/>
  <c r="O255" i="1"/>
  <c r="O212" i="1"/>
  <c r="O186" i="1"/>
  <c r="O169" i="1"/>
  <c r="O34" i="1"/>
  <c r="O107" i="1"/>
  <c r="O35" i="1"/>
  <c r="O224" i="1"/>
  <c r="O269" i="1"/>
  <c r="O161" i="1"/>
  <c r="O226" i="1"/>
  <c r="O230" i="1"/>
  <c r="O177" i="1"/>
  <c r="O116" i="1"/>
  <c r="O267" i="1"/>
  <c r="O243" i="1"/>
  <c r="O207" i="1"/>
  <c r="AJ282" i="3"/>
  <c r="AK282" i="3"/>
  <c r="AI282" i="3"/>
  <c r="AK49" i="3"/>
  <c r="AI49" i="3"/>
  <c r="AJ49" i="3"/>
  <c r="AK289" i="3"/>
  <c r="AI289" i="3"/>
  <c r="AJ289" i="3"/>
  <c r="AI278" i="3"/>
  <c r="AK278" i="3"/>
  <c r="AJ278" i="3"/>
  <c r="AI263" i="3"/>
  <c r="AJ263" i="3"/>
  <c r="AK263" i="3"/>
  <c r="AJ28" i="3"/>
  <c r="AI28" i="3"/>
  <c r="AK28" i="3"/>
  <c r="AJ280" i="3"/>
  <c r="AK280" i="3"/>
  <c r="AI280" i="3"/>
  <c r="AJ23" i="3"/>
  <c r="AI23" i="3"/>
  <c r="AK23" i="3"/>
  <c r="AI29" i="3"/>
  <c r="AK29" i="3"/>
  <c r="AJ29" i="3"/>
  <c r="AK259" i="3"/>
  <c r="AI259" i="3"/>
  <c r="AJ259" i="3"/>
  <c r="AK253" i="3"/>
  <c r="AI253" i="3"/>
  <c r="AJ253" i="3"/>
  <c r="AJ47" i="3"/>
  <c r="AI47" i="3"/>
  <c r="AK47" i="3"/>
  <c r="AT290" i="3"/>
  <c r="AS290" i="3" s="1"/>
  <c r="AR290" i="3" s="1"/>
  <c r="AQ290" i="3" s="1"/>
  <c r="AP290" i="3" s="1"/>
  <c r="AO290" i="3" s="1"/>
  <c r="AN290" i="3" s="1"/>
  <c r="AM290" i="3" s="1"/>
  <c r="AL290" i="3" s="1"/>
  <c r="AC191" i="3"/>
  <c r="I191" i="3"/>
  <c r="AF191" i="3"/>
  <c r="AC255" i="3"/>
  <c r="I255" i="3"/>
  <c r="AF255" i="3"/>
  <c r="I233" i="3"/>
  <c r="AF233" i="3"/>
  <c r="AC233" i="3"/>
  <c r="AC173" i="3"/>
  <c r="I173" i="3"/>
  <c r="AF173" i="3"/>
  <c r="AC222" i="3"/>
  <c r="AF222" i="3"/>
  <c r="I222" i="3"/>
  <c r="AT188" i="3"/>
  <c r="AS188" i="3" s="1"/>
  <c r="AR188" i="3" s="1"/>
  <c r="AQ188" i="3" s="1"/>
  <c r="AP188" i="3" s="1"/>
  <c r="AO188" i="3" s="1"/>
  <c r="AN188" i="3" s="1"/>
  <c r="AM188" i="3" s="1"/>
  <c r="AL188" i="3" s="1"/>
  <c r="AT61" i="3"/>
  <c r="AS61" i="3" s="1"/>
  <c r="AR61" i="3" s="1"/>
  <c r="AQ61" i="3" s="1"/>
  <c r="AP61" i="3" s="1"/>
  <c r="AO61" i="3" s="1"/>
  <c r="AN61" i="3" s="1"/>
  <c r="AM61" i="3" s="1"/>
  <c r="AL61" i="3" s="1"/>
  <c r="AC65" i="3"/>
  <c r="AF65" i="3"/>
  <c r="I65" i="3"/>
  <c r="AT187" i="3"/>
  <c r="AS187" i="3" s="1"/>
  <c r="AR187" i="3" s="1"/>
  <c r="AQ187" i="3" s="1"/>
  <c r="AP187" i="3" s="1"/>
  <c r="AO187" i="3" s="1"/>
  <c r="AN187" i="3" s="1"/>
  <c r="AM187" i="3" s="1"/>
  <c r="AL187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268" i="3"/>
  <c r="AS268" i="3" s="1"/>
  <c r="AR268" i="3" s="1"/>
  <c r="AQ268" i="3" s="1"/>
  <c r="AP268" i="3" s="1"/>
  <c r="AO268" i="3" s="1"/>
  <c r="AN268" i="3" s="1"/>
  <c r="AM268" i="3" s="1"/>
  <c r="AL268" i="3" s="1"/>
  <c r="AT43" i="3"/>
  <c r="AS43" i="3" s="1"/>
  <c r="AR43" i="3" s="1"/>
  <c r="AQ43" i="3" s="1"/>
  <c r="AP43" i="3" s="1"/>
  <c r="AO43" i="3" s="1"/>
  <c r="AN43" i="3" s="1"/>
  <c r="AM43" i="3" s="1"/>
  <c r="AL43" i="3" s="1"/>
  <c r="AC126" i="3"/>
  <c r="AF126" i="3"/>
  <c r="J126" i="3"/>
  <c r="AC37" i="3"/>
  <c r="AF37" i="3"/>
  <c r="I37" i="3"/>
  <c r="AC58" i="3"/>
  <c r="AF58" i="3"/>
  <c r="I58" i="3"/>
  <c r="AF283" i="3"/>
  <c r="AC283" i="3"/>
  <c r="K283" i="3"/>
  <c r="AC228" i="3"/>
  <c r="AF228" i="3"/>
  <c r="J228" i="3"/>
  <c r="AC200" i="3"/>
  <c r="AF200" i="3"/>
  <c r="I200" i="3"/>
  <c r="J249" i="3"/>
  <c r="AF249" i="3"/>
  <c r="AC249" i="3"/>
  <c r="I188" i="3"/>
  <c r="AC188" i="3"/>
  <c r="AF188" i="3"/>
  <c r="AT216" i="3"/>
  <c r="AS216" i="3" s="1"/>
  <c r="AR216" i="3" s="1"/>
  <c r="AQ216" i="3" s="1"/>
  <c r="AP216" i="3" s="1"/>
  <c r="AO216" i="3" s="1"/>
  <c r="AN216" i="3" s="1"/>
  <c r="AM216" i="3" s="1"/>
  <c r="AL216" i="3" s="1"/>
  <c r="AT150" i="3"/>
  <c r="AS150" i="3" s="1"/>
  <c r="AR150" i="3" s="1"/>
  <c r="AQ150" i="3" s="1"/>
  <c r="AP150" i="3" s="1"/>
  <c r="AO150" i="3" s="1"/>
  <c r="AN150" i="3" s="1"/>
  <c r="AM150" i="3" s="1"/>
  <c r="AL150" i="3" s="1"/>
  <c r="AC83" i="3"/>
  <c r="I83" i="3"/>
  <c r="AF83" i="3"/>
  <c r="AT234" i="3"/>
  <c r="AS234" i="3" s="1"/>
  <c r="AR234" i="3" s="1"/>
  <c r="AQ234" i="3" s="1"/>
  <c r="AP234" i="3" s="1"/>
  <c r="AO234" i="3" s="1"/>
  <c r="AN234" i="3" s="1"/>
  <c r="AM234" i="3" s="1"/>
  <c r="AL234" i="3" s="1"/>
  <c r="AT51" i="3"/>
  <c r="AS51" i="3" s="1"/>
  <c r="AR51" i="3" s="1"/>
  <c r="AQ51" i="3" s="1"/>
  <c r="AP51" i="3" s="1"/>
  <c r="AO51" i="3" s="1"/>
  <c r="AN51" i="3" s="1"/>
  <c r="AM51" i="3" s="1"/>
  <c r="AL51" i="3" s="1"/>
  <c r="AC145" i="3"/>
  <c r="AT84" i="3"/>
  <c r="AS84" i="3" s="1"/>
  <c r="AR84" i="3" s="1"/>
  <c r="AQ84" i="3" s="1"/>
  <c r="AP84" i="3" s="1"/>
  <c r="AO84" i="3" s="1"/>
  <c r="AN84" i="3" s="1"/>
  <c r="AM84" i="3" s="1"/>
  <c r="AL84" i="3" s="1"/>
  <c r="AC205" i="3"/>
  <c r="AF205" i="3"/>
  <c r="I205" i="3"/>
  <c r="AC114" i="3"/>
  <c r="AF114" i="3"/>
  <c r="I114" i="3"/>
  <c r="AF107" i="3"/>
  <c r="I107" i="3"/>
  <c r="AC107" i="3"/>
  <c r="AC122" i="3"/>
  <c r="I122" i="3"/>
  <c r="AF122" i="3"/>
  <c r="I43" i="3"/>
  <c r="AC43" i="3"/>
  <c r="AF43" i="3"/>
  <c r="AT226" i="3"/>
  <c r="AS226" i="3" s="1"/>
  <c r="AR226" i="3" s="1"/>
  <c r="AQ226" i="3" s="1"/>
  <c r="AP226" i="3" s="1"/>
  <c r="AO226" i="3" s="1"/>
  <c r="AN226" i="3" s="1"/>
  <c r="AM226" i="3" s="1"/>
  <c r="AL226" i="3" s="1"/>
  <c r="AH161" i="3"/>
  <c r="AC44" i="3"/>
  <c r="AF44" i="3"/>
  <c r="I44" i="3"/>
  <c r="AC256" i="3"/>
  <c r="J256" i="3"/>
  <c r="AF256" i="3"/>
  <c r="AC270" i="3"/>
  <c r="K270" i="3"/>
  <c r="AF270" i="3"/>
  <c r="I101" i="3"/>
  <c r="AC101" i="3"/>
  <c r="AF101" i="3"/>
  <c r="AC49" i="3"/>
  <c r="AF49" i="3"/>
  <c r="I49" i="3"/>
  <c r="AF162" i="3"/>
  <c r="I162" i="3"/>
  <c r="AC162" i="3"/>
  <c r="I61" i="3"/>
  <c r="AC61" i="3"/>
  <c r="AF61" i="3"/>
  <c r="AT64" i="3"/>
  <c r="AS64" i="3" s="1"/>
  <c r="AR64" i="3" s="1"/>
  <c r="AQ64" i="3" s="1"/>
  <c r="AP64" i="3" s="1"/>
  <c r="AO64" i="3" s="1"/>
  <c r="AN64" i="3" s="1"/>
  <c r="AM64" i="3" s="1"/>
  <c r="AL64" i="3" s="1"/>
  <c r="AT83" i="3"/>
  <c r="AS83" i="3" s="1"/>
  <c r="AR83" i="3" s="1"/>
  <c r="AQ83" i="3" s="1"/>
  <c r="AP83" i="3" s="1"/>
  <c r="AO83" i="3" s="1"/>
  <c r="AN83" i="3" s="1"/>
  <c r="AM83" i="3" s="1"/>
  <c r="AL83" i="3" s="1"/>
  <c r="AF234" i="3"/>
  <c r="I234" i="3"/>
  <c r="AC234" i="3"/>
  <c r="AF51" i="3"/>
  <c r="I51" i="3"/>
  <c r="AC51" i="3"/>
  <c r="AT145" i="3"/>
  <c r="AS145" i="3" s="1"/>
  <c r="AR145" i="3" s="1"/>
  <c r="AQ145" i="3" s="1"/>
  <c r="AP145" i="3" s="1"/>
  <c r="AO145" i="3" s="1"/>
  <c r="AN145" i="3" s="1"/>
  <c r="AM145" i="3" s="1"/>
  <c r="AL145" i="3" s="1"/>
  <c r="AF88" i="3"/>
  <c r="AC88" i="3"/>
  <c r="I88" i="3"/>
  <c r="I84" i="3"/>
  <c r="AC84" i="3"/>
  <c r="AF84" i="3"/>
  <c r="AT56" i="3"/>
  <c r="AS56" i="3" s="1"/>
  <c r="AR56" i="3" s="1"/>
  <c r="AQ56" i="3" s="1"/>
  <c r="AP56" i="3" s="1"/>
  <c r="AO56" i="3" s="1"/>
  <c r="AN56" i="3" s="1"/>
  <c r="AM56" i="3" s="1"/>
  <c r="AL56" i="3" s="1"/>
  <c r="AT86" i="3"/>
  <c r="AS86" i="3" s="1"/>
  <c r="AR86" i="3" s="1"/>
  <c r="AQ86" i="3" s="1"/>
  <c r="AP86" i="3" s="1"/>
  <c r="AO86" i="3" s="1"/>
  <c r="AN86" i="3" s="1"/>
  <c r="AM86" i="3" s="1"/>
  <c r="AL86" i="3" s="1"/>
  <c r="AT284" i="3"/>
  <c r="AS284" i="3" s="1"/>
  <c r="AR284" i="3" s="1"/>
  <c r="AQ284" i="3" s="1"/>
  <c r="AP284" i="3" s="1"/>
  <c r="AO284" i="3" s="1"/>
  <c r="AN284" i="3" s="1"/>
  <c r="AM284" i="3" s="1"/>
  <c r="AL284" i="3" s="1"/>
  <c r="AT72" i="3"/>
  <c r="AS72" i="3" s="1"/>
  <c r="AR72" i="3" s="1"/>
  <c r="AQ72" i="3" s="1"/>
  <c r="AP72" i="3" s="1"/>
  <c r="AO72" i="3" s="1"/>
  <c r="AN72" i="3" s="1"/>
  <c r="AM72" i="3" s="1"/>
  <c r="AL72" i="3" s="1"/>
  <c r="AT85" i="3"/>
  <c r="AS85" i="3" s="1"/>
  <c r="AR85" i="3" s="1"/>
  <c r="AQ85" i="3" s="1"/>
  <c r="AP85" i="3" s="1"/>
  <c r="AO85" i="3" s="1"/>
  <c r="AN85" i="3" s="1"/>
  <c r="AM85" i="3" s="1"/>
  <c r="AL85" i="3" s="1"/>
  <c r="AF226" i="3"/>
  <c r="AC226" i="3"/>
  <c r="I226" i="3"/>
  <c r="I53" i="3"/>
  <c r="AC53" i="3"/>
  <c r="AF53" i="3"/>
  <c r="AF100" i="3"/>
  <c r="I100" i="3"/>
  <c r="AC100" i="3"/>
  <c r="AA69" i="3"/>
  <c r="AD69" i="3" s="1"/>
  <c r="AC241" i="3"/>
  <c r="AF241" i="3"/>
  <c r="I241" i="3"/>
  <c r="AT160" i="3"/>
  <c r="AS160" i="3" s="1"/>
  <c r="AR160" i="3" s="1"/>
  <c r="AQ160" i="3" s="1"/>
  <c r="AP160" i="3" s="1"/>
  <c r="AO160" i="3" s="1"/>
  <c r="AN160" i="3" s="1"/>
  <c r="AM160" i="3" s="1"/>
  <c r="AL160" i="3" s="1"/>
  <c r="AC150" i="3"/>
  <c r="AF150" i="3"/>
  <c r="I150" i="3"/>
  <c r="AT94" i="3"/>
  <c r="AS94" i="3" s="1"/>
  <c r="AR94" i="3" s="1"/>
  <c r="AQ94" i="3" s="1"/>
  <c r="AP94" i="3" s="1"/>
  <c r="AO94" i="3" s="1"/>
  <c r="AN94" i="3" s="1"/>
  <c r="AM94" i="3" s="1"/>
  <c r="AL94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H235" i="3"/>
  <c r="AA235" i="3" s="1"/>
  <c r="AE235" i="3" s="1"/>
  <c r="AH267" i="3"/>
  <c r="AH271" i="3"/>
  <c r="AH224" i="3"/>
  <c r="AH173" i="3"/>
  <c r="AB173" i="3" s="1"/>
  <c r="AC251" i="3"/>
  <c r="J251" i="3"/>
  <c r="AF251" i="3"/>
  <c r="AF280" i="3"/>
  <c r="K280" i="3"/>
  <c r="AC280" i="3"/>
  <c r="I69" i="3"/>
  <c r="AC69" i="3"/>
  <c r="AF69" i="3"/>
  <c r="AB69" i="3"/>
  <c r="AF26" i="3"/>
  <c r="AC26" i="3"/>
  <c r="I26" i="3"/>
  <c r="I62" i="3"/>
  <c r="AC62" i="3"/>
  <c r="AF62" i="3"/>
  <c r="AT252" i="3"/>
  <c r="AS252" i="3" s="1"/>
  <c r="AR252" i="3" s="1"/>
  <c r="AQ252" i="3" s="1"/>
  <c r="AP252" i="3" s="1"/>
  <c r="AO252" i="3" s="1"/>
  <c r="AN252" i="3" s="1"/>
  <c r="AM252" i="3" s="1"/>
  <c r="AL252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F111" i="3"/>
  <c r="I111" i="3"/>
  <c r="AC111" i="3"/>
  <c r="AF94" i="3"/>
  <c r="I94" i="3"/>
  <c r="AC94" i="3"/>
  <c r="AF24" i="3"/>
  <c r="AC24" i="3"/>
  <c r="I24" i="3"/>
  <c r="AF182" i="3"/>
  <c r="AC182" i="3"/>
  <c r="I182" i="3"/>
  <c r="AT102" i="3"/>
  <c r="AS102" i="3"/>
  <c r="AR102" i="3" s="1"/>
  <c r="AQ102" i="3" s="1"/>
  <c r="AP102" i="3" s="1"/>
  <c r="AO102" i="3" s="1"/>
  <c r="AN102" i="3" s="1"/>
  <c r="AM102" i="3" s="1"/>
  <c r="AL102" i="3" s="1"/>
  <c r="AC35" i="3"/>
  <c r="AF35" i="3"/>
  <c r="I35" i="3"/>
  <c r="AT98" i="3"/>
  <c r="AS98" i="3" s="1"/>
  <c r="AR98" i="3" s="1"/>
  <c r="AQ98" i="3" s="1"/>
  <c r="AP98" i="3" s="1"/>
  <c r="AO98" i="3" s="1"/>
  <c r="AN98" i="3" s="1"/>
  <c r="AM98" i="3" s="1"/>
  <c r="AL98" i="3" s="1"/>
  <c r="AC72" i="3"/>
  <c r="AF72" i="3"/>
  <c r="I72" i="3"/>
  <c r="AF85" i="3"/>
  <c r="AC85" i="3"/>
  <c r="I85" i="3"/>
  <c r="AT33" i="3"/>
  <c r="AS33" i="3" s="1"/>
  <c r="AR33" i="3" s="1"/>
  <c r="AQ33" i="3" s="1"/>
  <c r="AP33" i="3" s="1"/>
  <c r="AO33" i="3" s="1"/>
  <c r="AN33" i="3" s="1"/>
  <c r="AM33" i="3" s="1"/>
  <c r="AL33" i="3" s="1"/>
  <c r="AC40" i="3"/>
  <c r="H40" i="3"/>
  <c r="AF40" i="3"/>
  <c r="I68" i="3"/>
  <c r="AC68" i="3"/>
  <c r="AF68" i="3"/>
  <c r="I237" i="3"/>
  <c r="AC237" i="3"/>
  <c r="AF237" i="3"/>
  <c r="AF252" i="3"/>
  <c r="AC252" i="3"/>
  <c r="J252" i="3"/>
  <c r="AF153" i="3"/>
  <c r="AC153" i="3"/>
  <c r="I153" i="3"/>
  <c r="AT46" i="3"/>
  <c r="AS46" i="3" s="1"/>
  <c r="AR46" i="3" s="1"/>
  <c r="AQ46" i="3" s="1"/>
  <c r="AP46" i="3" s="1"/>
  <c r="AO46" i="3" s="1"/>
  <c r="AN46" i="3" s="1"/>
  <c r="AM46" i="3" s="1"/>
  <c r="AL46" i="3" s="1"/>
  <c r="I160" i="3"/>
  <c r="AC160" i="3"/>
  <c r="AF160" i="3"/>
  <c r="AC57" i="3"/>
  <c r="AF57" i="3"/>
  <c r="I57" i="3"/>
  <c r="AT24" i="3"/>
  <c r="AS24" i="3" s="1"/>
  <c r="AR24" i="3" s="1"/>
  <c r="AQ24" i="3" s="1"/>
  <c r="AP24" i="3" s="1"/>
  <c r="AO24" i="3" s="1"/>
  <c r="AN24" i="3" s="1"/>
  <c r="AM24" i="3" s="1"/>
  <c r="AL24" i="3" s="1"/>
  <c r="AT81" i="3"/>
  <c r="AS81" i="3" s="1"/>
  <c r="AR81" i="3" s="1"/>
  <c r="AQ81" i="3" s="1"/>
  <c r="AP81" i="3" s="1"/>
  <c r="AO81" i="3" s="1"/>
  <c r="AN81" i="3" s="1"/>
  <c r="AM81" i="3" s="1"/>
  <c r="AL81" i="3" s="1"/>
  <c r="AT239" i="3"/>
  <c r="AS239" i="3" s="1"/>
  <c r="AR239" i="3" s="1"/>
  <c r="AQ239" i="3" s="1"/>
  <c r="AP239" i="3" s="1"/>
  <c r="AO239" i="3" s="1"/>
  <c r="AN239" i="3" s="1"/>
  <c r="AM239" i="3" s="1"/>
  <c r="AL239" i="3" s="1"/>
  <c r="AC41" i="3"/>
  <c r="I41" i="3"/>
  <c r="AF41" i="3"/>
  <c r="AC98" i="3"/>
  <c r="AF98" i="3"/>
  <c r="I98" i="3"/>
  <c r="AF30" i="3"/>
  <c r="AC30" i="3"/>
  <c r="I30" i="3"/>
  <c r="AH22" i="3"/>
  <c r="AH25" i="3"/>
  <c r="AH246" i="3"/>
  <c r="AC136" i="3"/>
  <c r="I136" i="3"/>
  <c r="AF136" i="3"/>
  <c r="AC238" i="3"/>
  <c r="AF238" i="3"/>
  <c r="I238" i="3"/>
  <c r="I74" i="3"/>
  <c r="AF74" i="3"/>
  <c r="AC74" i="3"/>
  <c r="AC131" i="3"/>
  <c r="I131" i="3"/>
  <c r="AF131" i="3"/>
  <c r="AC265" i="3"/>
  <c r="K265" i="3"/>
  <c r="AF265" i="3"/>
  <c r="I244" i="3"/>
  <c r="AC244" i="3"/>
  <c r="AF244" i="3"/>
  <c r="AT214" i="3"/>
  <c r="AS214" i="3" s="1"/>
  <c r="AR214" i="3" s="1"/>
  <c r="AQ214" i="3" s="1"/>
  <c r="AP214" i="3" s="1"/>
  <c r="AO214" i="3" s="1"/>
  <c r="AN214" i="3" s="1"/>
  <c r="AM214" i="3" s="1"/>
  <c r="AL214" i="3" s="1"/>
  <c r="AC46" i="3"/>
  <c r="I46" i="3"/>
  <c r="AF46" i="3"/>
  <c r="AT48" i="3"/>
  <c r="AS48" i="3" s="1"/>
  <c r="AR48" i="3" s="1"/>
  <c r="AQ48" i="3" s="1"/>
  <c r="AP48" i="3" s="1"/>
  <c r="AO48" i="3" s="1"/>
  <c r="AN48" i="3" s="1"/>
  <c r="AM48" i="3" s="1"/>
  <c r="AL48" i="3" s="1"/>
  <c r="AT183" i="3"/>
  <c r="AS183" i="3" s="1"/>
  <c r="AR183" i="3" s="1"/>
  <c r="AQ183" i="3" s="1"/>
  <c r="AP183" i="3" s="1"/>
  <c r="AO183" i="3" s="1"/>
  <c r="AN183" i="3" s="1"/>
  <c r="AM183" i="3" s="1"/>
  <c r="AL183" i="3" s="1"/>
  <c r="I215" i="3"/>
  <c r="AC215" i="3"/>
  <c r="AF215" i="3"/>
  <c r="AT65" i="3"/>
  <c r="AS65" i="3" s="1"/>
  <c r="AR65" i="3" s="1"/>
  <c r="AQ65" i="3" s="1"/>
  <c r="AP65" i="3" s="1"/>
  <c r="AO65" i="3" s="1"/>
  <c r="AN65" i="3" s="1"/>
  <c r="AM65" i="3" s="1"/>
  <c r="AL65" i="3" s="1"/>
  <c r="AT93" i="3"/>
  <c r="AS93" i="3" s="1"/>
  <c r="AR93" i="3" s="1"/>
  <c r="AQ93" i="3" s="1"/>
  <c r="AP93" i="3" s="1"/>
  <c r="AO93" i="3" s="1"/>
  <c r="AN93" i="3" s="1"/>
  <c r="AM93" i="3" s="1"/>
  <c r="AL93" i="3" s="1"/>
  <c r="AC81" i="3"/>
  <c r="I81" i="3"/>
  <c r="AF81" i="3"/>
  <c r="I239" i="3"/>
  <c r="AC239" i="3"/>
  <c r="AF239" i="3"/>
  <c r="AT41" i="3"/>
  <c r="AS41" i="3" s="1"/>
  <c r="AR41" i="3" s="1"/>
  <c r="AQ41" i="3" s="1"/>
  <c r="AP41" i="3" s="1"/>
  <c r="AO41" i="3" s="1"/>
  <c r="AN41" i="3" s="1"/>
  <c r="AM41" i="3" s="1"/>
  <c r="AL41" i="3" s="1"/>
  <c r="AC102" i="3"/>
  <c r="AF102" i="3"/>
  <c r="I102" i="3"/>
  <c r="AT35" i="3"/>
  <c r="AS35" i="3" s="1"/>
  <c r="AR35" i="3" s="1"/>
  <c r="AQ35" i="3" s="1"/>
  <c r="AP35" i="3" s="1"/>
  <c r="AO35" i="3" s="1"/>
  <c r="AN35" i="3" s="1"/>
  <c r="AM35" i="3" s="1"/>
  <c r="AL35" i="3" s="1"/>
  <c r="AT231" i="3"/>
  <c r="AS231" i="3" s="1"/>
  <c r="AR231" i="3" s="1"/>
  <c r="AQ231" i="3" s="1"/>
  <c r="AP231" i="3" s="1"/>
  <c r="AO231" i="3" s="1"/>
  <c r="AN231" i="3" s="1"/>
  <c r="AM231" i="3" s="1"/>
  <c r="AL231" i="3" s="1"/>
  <c r="AF33" i="3"/>
  <c r="AC33" i="3"/>
  <c r="I33" i="3"/>
  <c r="AF79" i="3"/>
  <c r="AC79" i="3"/>
  <c r="I79" i="3"/>
  <c r="AC263" i="3"/>
  <c r="J263" i="3"/>
  <c r="AF263" i="3"/>
  <c r="AC142" i="3"/>
  <c r="AF142" i="3"/>
  <c r="I142" i="3"/>
  <c r="I52" i="3"/>
  <c r="AF52" i="3"/>
  <c r="AC52" i="3"/>
  <c r="AF214" i="3"/>
  <c r="J214" i="3"/>
  <c r="AC214" i="3"/>
  <c r="AF48" i="3"/>
  <c r="AC48" i="3"/>
  <c r="I48" i="3"/>
  <c r="AC183" i="3"/>
  <c r="AF183" i="3"/>
  <c r="I183" i="3"/>
  <c r="AT215" i="3"/>
  <c r="AS215" i="3" s="1"/>
  <c r="AR215" i="3" s="1"/>
  <c r="AQ215" i="3" s="1"/>
  <c r="AP215" i="3" s="1"/>
  <c r="AO215" i="3" s="1"/>
  <c r="AN215" i="3" s="1"/>
  <c r="AM215" i="3" s="1"/>
  <c r="AL215" i="3" s="1"/>
  <c r="I93" i="3"/>
  <c r="AC93" i="3"/>
  <c r="AF93" i="3"/>
  <c r="AT155" i="3"/>
  <c r="AS155" i="3" s="1"/>
  <c r="AR155" i="3" s="1"/>
  <c r="AQ155" i="3" s="1"/>
  <c r="AP155" i="3" s="1"/>
  <c r="AO155" i="3" s="1"/>
  <c r="AN155" i="3" s="1"/>
  <c r="AM155" i="3" s="1"/>
  <c r="AL155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07" i="3"/>
  <c r="AS107" i="3" s="1"/>
  <c r="AR107" i="3" s="1"/>
  <c r="AQ107" i="3" s="1"/>
  <c r="AP107" i="3" s="1"/>
  <c r="AO107" i="3" s="1"/>
  <c r="AN107" i="3" s="1"/>
  <c r="AM107" i="3" s="1"/>
  <c r="AL107" i="3" s="1"/>
  <c r="K268" i="3"/>
  <c r="AC268" i="3"/>
  <c r="AF268" i="3"/>
  <c r="AT122" i="3"/>
  <c r="AS122" i="3" s="1"/>
  <c r="AR122" i="3" s="1"/>
  <c r="AQ122" i="3" s="1"/>
  <c r="AP122" i="3" s="1"/>
  <c r="AO122" i="3" s="1"/>
  <c r="AN122" i="3" s="1"/>
  <c r="AM122" i="3" s="1"/>
  <c r="AL122" i="3" s="1"/>
  <c r="I231" i="3"/>
  <c r="AC231" i="3"/>
  <c r="AF231" i="3"/>
  <c r="AT126" i="3"/>
  <c r="AS126" i="3" s="1"/>
  <c r="AR126" i="3" s="1"/>
  <c r="AQ126" i="3" s="1"/>
  <c r="AP126" i="3" s="1"/>
  <c r="AO126" i="3" s="1"/>
  <c r="AN126" i="3" s="1"/>
  <c r="AM126" i="3" s="1"/>
  <c r="AL126" i="3" s="1"/>
  <c r="AT279" i="3"/>
  <c r="AS279" i="3" s="1"/>
  <c r="AR279" i="3" s="1"/>
  <c r="AQ279" i="3" s="1"/>
  <c r="AP279" i="3" s="1"/>
  <c r="AO279" i="3" s="1"/>
  <c r="AN279" i="3" s="1"/>
  <c r="AM279" i="3" s="1"/>
  <c r="AL279" i="3" s="1"/>
  <c r="AH190" i="3"/>
  <c r="AH99" i="3"/>
  <c r="AH80" i="3"/>
  <c r="AH283" i="3"/>
  <c r="O292" i="3"/>
  <c r="O287" i="3"/>
  <c r="AT287" i="3"/>
  <c r="AS287" i="3" s="1"/>
  <c r="AR287" i="3" s="1"/>
  <c r="AQ287" i="3" s="1"/>
  <c r="AP287" i="3" s="1"/>
  <c r="AO287" i="3" s="1"/>
  <c r="AN287" i="3" s="1"/>
  <c r="AM287" i="3" s="1"/>
  <c r="AL287" i="3" s="1"/>
  <c r="AC287" i="3"/>
  <c r="K287" i="3"/>
  <c r="AF287" i="3"/>
  <c r="AF292" i="3"/>
  <c r="K292" i="3"/>
  <c r="AC292" i="3"/>
  <c r="AT292" i="3"/>
  <c r="AS292" i="3" s="1"/>
  <c r="AR292" i="3" s="1"/>
  <c r="AQ292" i="3" s="1"/>
  <c r="AP292" i="3" s="1"/>
  <c r="AO292" i="3" s="1"/>
  <c r="AN292" i="3" s="1"/>
  <c r="AM292" i="3" s="1"/>
  <c r="AL292" i="3" s="1"/>
  <c r="C16" i="3"/>
  <c r="D18" i="3" s="1"/>
  <c r="O291" i="3"/>
  <c r="O286" i="3"/>
  <c r="O271" i="3"/>
  <c r="O178" i="3"/>
  <c r="O260" i="3"/>
  <c r="O168" i="3"/>
  <c r="O282" i="3"/>
  <c r="O96" i="3"/>
  <c r="O103" i="3"/>
  <c r="O35" i="3"/>
  <c r="O127" i="3"/>
  <c r="O50" i="3"/>
  <c r="O51" i="3"/>
  <c r="O264" i="3"/>
  <c r="O89" i="3"/>
  <c r="O130" i="3"/>
  <c r="O163" i="3"/>
  <c r="O219" i="3"/>
  <c r="O231" i="3"/>
  <c r="O129" i="3"/>
  <c r="O289" i="3"/>
  <c r="O257" i="3"/>
  <c r="O80" i="3"/>
  <c r="O254" i="3"/>
  <c r="O38" i="3"/>
  <c r="O285" i="3"/>
  <c r="O139" i="3"/>
  <c r="O41" i="3"/>
  <c r="O36" i="3"/>
  <c r="O273" i="3"/>
  <c r="O169" i="3"/>
  <c r="O77" i="3"/>
  <c r="O190" i="3"/>
  <c r="O107" i="3"/>
  <c r="O278" i="3"/>
  <c r="O104" i="3"/>
  <c r="O267" i="3"/>
  <c r="O87" i="3"/>
  <c r="O239" i="3"/>
  <c r="O74" i="3"/>
  <c r="O25" i="3"/>
  <c r="O26" i="3"/>
  <c r="O205" i="3"/>
  <c r="O189" i="3"/>
  <c r="O106" i="3"/>
  <c r="O22" i="3"/>
  <c r="O253" i="3"/>
  <c r="O76" i="3"/>
  <c r="O132" i="3"/>
  <c r="O156" i="3"/>
  <c r="O185" i="3"/>
  <c r="O194" i="3"/>
  <c r="O222" i="3"/>
  <c r="O237" i="3"/>
  <c r="O268" i="3"/>
  <c r="O116" i="3"/>
  <c r="O90" i="3"/>
  <c r="O201" i="3"/>
  <c r="O108" i="3"/>
  <c r="O128" i="3"/>
  <c r="O188" i="3"/>
  <c r="O144" i="3"/>
  <c r="O101" i="3"/>
  <c r="O171" i="3"/>
  <c r="O43" i="3"/>
  <c r="O57" i="3"/>
  <c r="O67" i="3"/>
  <c r="O181" i="3"/>
  <c r="O280" i="3"/>
  <c r="O143" i="3"/>
  <c r="O72" i="3"/>
  <c r="O162" i="3"/>
  <c r="O29" i="3"/>
  <c r="O84" i="3"/>
  <c r="O228" i="3"/>
  <c r="O140" i="3"/>
  <c r="O230" i="3"/>
  <c r="O186" i="3"/>
  <c r="O166" i="3"/>
  <c r="O53" i="3"/>
  <c r="O208" i="3"/>
  <c r="O62" i="3"/>
  <c r="O216" i="3"/>
  <c r="O175" i="3"/>
  <c r="O135" i="3"/>
  <c r="O220" i="3"/>
  <c r="O265" i="3"/>
  <c r="O58" i="3"/>
  <c r="O197" i="3"/>
  <c r="O236" i="3"/>
  <c r="O142" i="3"/>
  <c r="O73" i="3"/>
  <c r="O78" i="3"/>
  <c r="O56" i="3"/>
  <c r="O40" i="3"/>
  <c r="O204" i="3"/>
  <c r="O131" i="3"/>
  <c r="O102" i="3"/>
  <c r="O113" i="3"/>
  <c r="O233" i="3"/>
  <c r="O91" i="3"/>
  <c r="O256" i="3"/>
  <c r="O277" i="3"/>
  <c r="O161" i="3"/>
  <c r="O27" i="3"/>
  <c r="O114" i="3"/>
  <c r="O47" i="3"/>
  <c r="O65" i="3"/>
  <c r="O98" i="3"/>
  <c r="O54" i="3"/>
  <c r="O251" i="3"/>
  <c r="O232" i="3"/>
  <c r="O157" i="3"/>
  <c r="O180" i="3"/>
  <c r="O275" i="3"/>
  <c r="O61" i="3"/>
  <c r="O223" i="3"/>
  <c r="O153" i="3"/>
  <c r="O120" i="3"/>
  <c r="O215" i="3"/>
  <c r="O118" i="3"/>
  <c r="O192" i="3"/>
  <c r="O199" i="3"/>
  <c r="O42" i="3"/>
  <c r="O85" i="3"/>
  <c r="O176" i="3"/>
  <c r="C15" i="3"/>
  <c r="O241" i="3"/>
  <c r="O32" i="3"/>
  <c r="O229" i="3"/>
  <c r="O109" i="3"/>
  <c r="O174" i="3"/>
  <c r="O45" i="3"/>
  <c r="O224" i="3"/>
  <c r="O95" i="3"/>
  <c r="O211" i="3"/>
  <c r="O238" i="3"/>
  <c r="O179" i="3"/>
  <c r="O235" i="3"/>
  <c r="O60" i="3"/>
  <c r="O159" i="3"/>
  <c r="O75" i="3"/>
  <c r="O94" i="3"/>
  <c r="O212" i="3"/>
  <c r="O225" i="3"/>
  <c r="O279" i="3"/>
  <c r="O154" i="3"/>
  <c r="O117" i="3"/>
  <c r="O145" i="3"/>
  <c r="O124" i="3"/>
  <c r="O125" i="3"/>
  <c r="O177" i="3"/>
  <c r="O55" i="3"/>
  <c r="O110" i="3"/>
  <c r="O68" i="3"/>
  <c r="O196" i="3"/>
  <c r="O184" i="3"/>
  <c r="O52" i="3"/>
  <c r="O86" i="3"/>
  <c r="O206" i="3"/>
  <c r="O71" i="3"/>
  <c r="O119" i="3"/>
  <c r="O152" i="3"/>
  <c r="O249" i="3"/>
  <c r="O93" i="3"/>
  <c r="O167" i="3"/>
  <c r="O202" i="3"/>
  <c r="O126" i="3"/>
  <c r="O193" i="3"/>
  <c r="O252" i="3"/>
  <c r="O262" i="3"/>
  <c r="O198" i="3"/>
  <c r="O39" i="3"/>
  <c r="O82" i="3"/>
  <c r="O218" i="3"/>
  <c r="O46" i="3"/>
  <c r="O242" i="3"/>
  <c r="O137" i="3"/>
  <c r="O88" i="3"/>
  <c r="O283" i="3"/>
  <c r="O259" i="3"/>
  <c r="O243" i="3"/>
  <c r="O123" i="3"/>
  <c r="O221" i="3"/>
  <c r="O99" i="3"/>
  <c r="O276" i="3"/>
  <c r="O83" i="3"/>
  <c r="O164" i="3"/>
  <c r="O263" i="3"/>
  <c r="O270" i="3"/>
  <c r="O183" i="3"/>
  <c r="O213" i="3"/>
  <c r="O248" i="3"/>
  <c r="O100" i="3"/>
  <c r="O37" i="3"/>
  <c r="O214" i="3"/>
  <c r="O246" i="3"/>
  <c r="O258" i="3"/>
  <c r="O121" i="3"/>
  <c r="O48" i="3"/>
  <c r="O160" i="3"/>
  <c r="O133" i="3"/>
  <c r="O105" i="3"/>
  <c r="O44" i="3"/>
  <c r="O195" i="3"/>
  <c r="O200" i="3"/>
  <c r="O207" i="3"/>
  <c r="O138" i="3"/>
  <c r="O266" i="3"/>
  <c r="O70" i="3"/>
  <c r="O187" i="3"/>
  <c r="O115" i="3"/>
  <c r="O255" i="3"/>
  <c r="O170" i="3"/>
  <c r="O122" i="3"/>
  <c r="O245" i="3"/>
  <c r="O148" i="3"/>
  <c r="O281" i="3"/>
  <c r="O141" i="3"/>
  <c r="O30" i="3"/>
  <c r="O272" i="3"/>
  <c r="O111" i="3"/>
  <c r="O112" i="3"/>
  <c r="O155" i="3"/>
  <c r="O23" i="3"/>
  <c r="O203" i="3"/>
  <c r="O151" i="3"/>
  <c r="O191" i="3"/>
  <c r="O147" i="3"/>
  <c r="O250" i="3"/>
  <c r="O209" i="3"/>
  <c r="O226" i="3"/>
  <c r="O172" i="3"/>
  <c r="O92" i="3"/>
  <c r="O234" i="3"/>
  <c r="O66" i="3"/>
  <c r="O269" i="3"/>
  <c r="O240" i="3"/>
  <c r="O182" i="3"/>
  <c r="O69" i="3"/>
  <c r="O247" i="3"/>
  <c r="O21" i="3"/>
  <c r="O274" i="3"/>
  <c r="O49" i="3"/>
  <c r="O28" i="3"/>
  <c r="O150" i="3"/>
  <c r="O173" i="3"/>
  <c r="O31" i="3"/>
  <c r="O33" i="3"/>
  <c r="O59" i="3"/>
  <c r="O288" i="3"/>
  <c r="O97" i="3"/>
  <c r="O217" i="3"/>
  <c r="O149" i="3"/>
  <c r="O136" i="3"/>
  <c r="O284" i="3"/>
  <c r="O34" i="3"/>
  <c r="O64" i="3"/>
  <c r="O158" i="3"/>
  <c r="O79" i="3"/>
  <c r="O261" i="3"/>
  <c r="O24" i="3"/>
  <c r="O146" i="3"/>
  <c r="O134" i="3"/>
  <c r="O227" i="3"/>
  <c r="O290" i="3"/>
  <c r="O63" i="3"/>
  <c r="O244" i="3"/>
  <c r="O81" i="3"/>
  <c r="O210" i="3"/>
  <c r="AT291" i="3"/>
  <c r="AS291" i="3" s="1"/>
  <c r="AR291" i="3" s="1"/>
  <c r="AQ291" i="3" s="1"/>
  <c r="AP291" i="3" s="1"/>
  <c r="AO291" i="3" s="1"/>
  <c r="AN291" i="3" s="1"/>
  <c r="AM291" i="3" s="1"/>
  <c r="AL291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C286" i="3"/>
  <c r="K286" i="3"/>
  <c r="AF291" i="3"/>
  <c r="AC291" i="3"/>
  <c r="K291" i="3"/>
  <c r="AJ299" i="3" l="1"/>
  <c r="AK299" i="3"/>
  <c r="AI299" i="3"/>
  <c r="AH251" i="3"/>
  <c r="AA251" i="3" s="1"/>
  <c r="AI288" i="3"/>
  <c r="AH288" i="3" s="1"/>
  <c r="AK288" i="3"/>
  <c r="AJ296" i="3"/>
  <c r="AK296" i="3"/>
  <c r="AI296" i="3"/>
  <c r="AH296" i="3" s="1"/>
  <c r="AB128" i="3"/>
  <c r="AB95" i="3"/>
  <c r="AA249" i="3"/>
  <c r="AE249" i="3" s="1"/>
  <c r="AH63" i="3"/>
  <c r="AA63" i="3" s="1"/>
  <c r="AH180" i="3"/>
  <c r="AB180" i="3" s="1"/>
  <c r="AA77" i="3"/>
  <c r="AE77" i="3" s="1"/>
  <c r="AB77" i="3"/>
  <c r="AD249" i="3"/>
  <c r="AB270" i="3"/>
  <c r="AB141" i="3"/>
  <c r="AH149" i="3"/>
  <c r="AA149" i="3" s="1"/>
  <c r="AE149" i="3" s="1"/>
  <c r="AJ295" i="3"/>
  <c r="AK295" i="3"/>
  <c r="AI295" i="3"/>
  <c r="AD74" i="3"/>
  <c r="AB281" i="3"/>
  <c r="AJ297" i="3"/>
  <c r="AK297" i="3"/>
  <c r="AI297" i="3"/>
  <c r="AI298" i="3"/>
  <c r="AJ298" i="3"/>
  <c r="AK298" i="3"/>
  <c r="AA257" i="3"/>
  <c r="AE257" i="3" s="1"/>
  <c r="AE281" i="3"/>
  <c r="BB140" i="3"/>
  <c r="BA140" i="3"/>
  <c r="AZ140" i="3" s="1"/>
  <c r="AX140" i="3" s="1"/>
  <c r="BB105" i="3"/>
  <c r="BA105" i="3"/>
  <c r="AH184" i="3"/>
  <c r="AB184" i="3" s="1"/>
  <c r="AH75" i="3"/>
  <c r="AH177" i="3"/>
  <c r="AB177" i="3" s="1"/>
  <c r="AH21" i="3"/>
  <c r="AA21" i="3" s="1"/>
  <c r="AB133" i="3"/>
  <c r="AH253" i="3"/>
  <c r="AA253" i="3" s="1"/>
  <c r="AH23" i="3"/>
  <c r="AA23" i="3" s="1"/>
  <c r="AH30" i="3"/>
  <c r="AH185" i="3"/>
  <c r="AA185" i="3" s="1"/>
  <c r="AH202" i="3"/>
  <c r="AH47" i="3"/>
  <c r="AA47" i="3" s="1"/>
  <c r="AH36" i="3"/>
  <c r="AB36" i="3" s="1"/>
  <c r="AH28" i="3"/>
  <c r="AA28" i="3" s="1"/>
  <c r="AH250" i="3"/>
  <c r="AB250" i="3" s="1"/>
  <c r="AH62" i="3"/>
  <c r="AA62" i="3" s="1"/>
  <c r="AD62" i="3" s="1"/>
  <c r="AH66" i="3"/>
  <c r="AB66" i="3" s="1"/>
  <c r="AB63" i="3"/>
  <c r="AH78" i="3"/>
  <c r="AH156" i="3"/>
  <c r="AA156" i="3" s="1"/>
  <c r="AH213" i="3"/>
  <c r="AH263" i="3"/>
  <c r="AH49" i="3"/>
  <c r="AB49" i="3" s="1"/>
  <c r="AH261" i="3"/>
  <c r="AH186" i="3"/>
  <c r="AB186" i="3" s="1"/>
  <c r="AH254" i="3"/>
  <c r="AH116" i="3"/>
  <c r="AB116" i="3" s="1"/>
  <c r="AB277" i="3"/>
  <c r="AA277" i="3"/>
  <c r="AJ293" i="3"/>
  <c r="AK293" i="3"/>
  <c r="AI293" i="3"/>
  <c r="AB251" i="3"/>
  <c r="AB74" i="3"/>
  <c r="AJ294" i="3"/>
  <c r="AK294" i="3"/>
  <c r="AI294" i="3"/>
  <c r="AE69" i="3"/>
  <c r="BA82" i="3"/>
  <c r="BB82" i="3"/>
  <c r="BA130" i="3"/>
  <c r="BB130" i="3"/>
  <c r="BA51" i="3"/>
  <c r="BB51" i="3"/>
  <c r="BB159" i="3"/>
  <c r="BA159" i="3"/>
  <c r="AZ159" i="3" s="1"/>
  <c r="AX159" i="3" s="1"/>
  <c r="BA116" i="3"/>
  <c r="BB116" i="3"/>
  <c r="BA41" i="3"/>
  <c r="BB41" i="3"/>
  <c r="BA27" i="3"/>
  <c r="BB27" i="3"/>
  <c r="BA166" i="3"/>
  <c r="BB166" i="3"/>
  <c r="BB11" i="3"/>
  <c r="BA11" i="3"/>
  <c r="BB132" i="3"/>
  <c r="BA132" i="3"/>
  <c r="BB147" i="3"/>
  <c r="BA147" i="3"/>
  <c r="BB110" i="3"/>
  <c r="BA110" i="3"/>
  <c r="AZ110" i="3" s="1"/>
  <c r="AX110" i="3" s="1"/>
  <c r="BA146" i="3"/>
  <c r="BB146" i="3"/>
  <c r="BB112" i="3"/>
  <c r="BA112" i="3"/>
  <c r="BA107" i="3"/>
  <c r="BB107" i="3"/>
  <c r="BB21" i="3"/>
  <c r="BA21" i="3"/>
  <c r="AZ21" i="3" s="1"/>
  <c r="AX21" i="3" s="1"/>
  <c r="BA142" i="3"/>
  <c r="BB142" i="3"/>
  <c r="BA59" i="3"/>
  <c r="BB59" i="3"/>
  <c r="BA68" i="3"/>
  <c r="BB68" i="3"/>
  <c r="AI45" i="3"/>
  <c r="AJ45" i="3"/>
  <c r="AK45" i="3"/>
  <c r="BA43" i="3"/>
  <c r="BB43" i="3"/>
  <c r="BB50" i="3"/>
  <c r="BA50" i="3"/>
  <c r="BB119" i="3"/>
  <c r="BA119" i="3"/>
  <c r="BA172" i="3"/>
  <c r="BB172" i="3"/>
  <c r="BA114" i="3"/>
  <c r="BB114" i="3"/>
  <c r="AJ212" i="3"/>
  <c r="AK212" i="3"/>
  <c r="AI212" i="3"/>
  <c r="BA101" i="3"/>
  <c r="BB101" i="3"/>
  <c r="BB89" i="3"/>
  <c r="BA89" i="3"/>
  <c r="BA134" i="3"/>
  <c r="BB134" i="3"/>
  <c r="BA5" i="3"/>
  <c r="BB5" i="3"/>
  <c r="BA164" i="3"/>
  <c r="BB164" i="3"/>
  <c r="BA93" i="3"/>
  <c r="BB93" i="3"/>
  <c r="BB75" i="3"/>
  <c r="BA75" i="3"/>
  <c r="BB44" i="3"/>
  <c r="BA44" i="3"/>
  <c r="BB19" i="3"/>
  <c r="BA19" i="3"/>
  <c r="AZ19" i="3" s="1"/>
  <c r="AX19" i="3" s="1"/>
  <c r="BA13" i="3"/>
  <c r="BB13" i="3"/>
  <c r="BA39" i="3"/>
  <c r="BB39" i="3"/>
  <c r="BB165" i="3"/>
  <c r="BA165" i="3"/>
  <c r="BA149" i="3"/>
  <c r="BB149" i="3"/>
  <c r="BB45" i="3"/>
  <c r="BA45" i="3"/>
  <c r="BA131" i="3"/>
  <c r="BB131" i="3"/>
  <c r="BB102" i="3"/>
  <c r="BA102" i="3"/>
  <c r="BB126" i="3"/>
  <c r="BA126" i="3"/>
  <c r="AZ126" i="3" s="1"/>
  <c r="AX126" i="3" s="1"/>
  <c r="BA17" i="3"/>
  <c r="BB17" i="3"/>
  <c r="BB118" i="3"/>
  <c r="BA118" i="3"/>
  <c r="BA95" i="3"/>
  <c r="BB95" i="3"/>
  <c r="BA63" i="3"/>
  <c r="BB63" i="3"/>
  <c r="AK73" i="3"/>
  <c r="AJ73" i="3"/>
  <c r="AI73" i="3"/>
  <c r="AH73" i="3" s="1"/>
  <c r="BA174" i="3"/>
  <c r="BB174" i="3"/>
  <c r="BA111" i="3"/>
  <c r="AZ111" i="3" s="1"/>
  <c r="AX111" i="3" s="1"/>
  <c r="BB111" i="3"/>
  <c r="BB122" i="3"/>
  <c r="BA122" i="3"/>
  <c r="BB67" i="3"/>
  <c r="BA67" i="3"/>
  <c r="AZ67" i="3" s="1"/>
  <c r="AX67" i="3" s="1"/>
  <c r="BB38" i="3"/>
  <c r="BA38" i="3"/>
  <c r="BB171" i="3"/>
  <c r="BA171" i="3"/>
  <c r="BA153" i="3"/>
  <c r="BB153" i="3"/>
  <c r="BB94" i="3"/>
  <c r="BA94" i="3"/>
  <c r="AZ94" i="3" s="1"/>
  <c r="AX94" i="3" s="1"/>
  <c r="BA14" i="3"/>
  <c r="BB14" i="3"/>
  <c r="BA61" i="3"/>
  <c r="AZ61" i="3" s="1"/>
  <c r="AX61" i="3" s="1"/>
  <c r="BB61" i="3"/>
  <c r="AI144" i="3"/>
  <c r="AK144" i="3"/>
  <c r="AJ144" i="3"/>
  <c r="AJ71" i="3"/>
  <c r="AK71" i="3"/>
  <c r="AI71" i="3"/>
  <c r="AI108" i="3"/>
  <c r="AJ108" i="3"/>
  <c r="AK108" i="3"/>
  <c r="BA81" i="3"/>
  <c r="BB81" i="3"/>
  <c r="BA76" i="3"/>
  <c r="BB76" i="3"/>
  <c r="BB160" i="3"/>
  <c r="BA160" i="3"/>
  <c r="AZ160" i="3" s="1"/>
  <c r="AX160" i="3" s="1"/>
  <c r="BA161" i="3"/>
  <c r="BB161" i="3"/>
  <c r="BB52" i="3"/>
  <c r="BA52" i="3"/>
  <c r="BB80" i="3"/>
  <c r="BA80" i="3"/>
  <c r="AK117" i="3"/>
  <c r="AJ117" i="3"/>
  <c r="AI117" i="3"/>
  <c r="BA23" i="3"/>
  <c r="BB23" i="3"/>
  <c r="BB12" i="3"/>
  <c r="BA12" i="3"/>
  <c r="AZ12" i="3" s="1"/>
  <c r="AX12" i="3" s="1"/>
  <c r="BA49" i="3"/>
  <c r="BB49" i="3"/>
  <c r="BB70" i="3"/>
  <c r="BA70" i="3"/>
  <c r="BA152" i="3"/>
  <c r="BB152" i="3"/>
  <c r="BB24" i="3"/>
  <c r="BA24" i="3"/>
  <c r="AZ24" i="3" s="1"/>
  <c r="AX24" i="3" s="1"/>
  <c r="BA33" i="3"/>
  <c r="BB33" i="3"/>
  <c r="AK198" i="3"/>
  <c r="AJ198" i="3"/>
  <c r="AI198" i="3"/>
  <c r="BA124" i="3"/>
  <c r="BB124" i="3"/>
  <c r="BA154" i="3"/>
  <c r="BB154" i="3"/>
  <c r="BA48" i="3"/>
  <c r="BB48" i="3"/>
  <c r="AE251" i="3"/>
  <c r="AD251" i="3"/>
  <c r="BB78" i="3"/>
  <c r="BA78" i="3"/>
  <c r="BA72" i="3"/>
  <c r="BB72" i="3"/>
  <c r="BA144" i="3"/>
  <c r="BB144" i="3"/>
  <c r="BB117" i="3"/>
  <c r="BA117" i="3"/>
  <c r="AZ117" i="3" s="1"/>
  <c r="AX117" i="3" s="1"/>
  <c r="AJ27" i="3"/>
  <c r="AK27" i="3"/>
  <c r="AI27" i="3"/>
  <c r="BA64" i="3"/>
  <c r="BB64" i="3"/>
  <c r="BB46" i="3"/>
  <c r="BA46" i="3"/>
  <c r="BB60" i="3"/>
  <c r="BA60" i="3"/>
  <c r="AI229" i="3"/>
  <c r="AJ229" i="3"/>
  <c r="AK229" i="3"/>
  <c r="AK115" i="3"/>
  <c r="AI115" i="3"/>
  <c r="AJ115" i="3"/>
  <c r="BA120" i="3"/>
  <c r="BB120" i="3"/>
  <c r="AJ151" i="3"/>
  <c r="AI151" i="3"/>
  <c r="AH151" i="3" s="1"/>
  <c r="AK151" i="3"/>
  <c r="BA113" i="3"/>
  <c r="BB113" i="3"/>
  <c r="BB136" i="3"/>
  <c r="BA136" i="3"/>
  <c r="AZ136" i="3" s="1"/>
  <c r="AX136" i="3" s="1"/>
  <c r="BB139" i="3"/>
  <c r="BA139" i="3"/>
  <c r="BA115" i="3"/>
  <c r="BB115" i="3"/>
  <c r="BA138" i="3"/>
  <c r="BB138" i="3"/>
  <c r="BA90" i="3"/>
  <c r="BB90" i="3"/>
  <c r="BA128" i="3"/>
  <c r="BB128" i="3"/>
  <c r="BB25" i="3"/>
  <c r="BA25" i="3"/>
  <c r="BA56" i="3"/>
  <c r="BB56" i="3"/>
  <c r="BA168" i="3"/>
  <c r="BB168" i="3"/>
  <c r="BA55" i="3"/>
  <c r="BB55" i="3"/>
  <c r="BB83" i="3"/>
  <c r="BA83" i="3"/>
  <c r="BA79" i="3"/>
  <c r="BB79" i="3"/>
  <c r="BA145" i="3"/>
  <c r="BB145" i="3"/>
  <c r="BB69" i="3"/>
  <c r="BA69" i="3"/>
  <c r="BA4" i="3"/>
  <c r="BB4" i="3"/>
  <c r="BA62" i="3"/>
  <c r="BB62" i="3"/>
  <c r="BB57" i="3"/>
  <c r="BA57" i="3"/>
  <c r="AZ57" i="3" s="1"/>
  <c r="AX57" i="3" s="1"/>
  <c r="BA167" i="3"/>
  <c r="BB167" i="3"/>
  <c r="BA150" i="3"/>
  <c r="BB150" i="3"/>
  <c r="BA34" i="3"/>
  <c r="BB34" i="3"/>
  <c r="BB173" i="3"/>
  <c r="BA173" i="3"/>
  <c r="AZ173" i="3" s="1"/>
  <c r="AX173" i="3" s="1"/>
  <c r="AK238" i="3"/>
  <c r="AI238" i="3"/>
  <c r="AJ238" i="3"/>
  <c r="BA28" i="3"/>
  <c r="BB28" i="3"/>
  <c r="AJ197" i="3"/>
  <c r="AI197" i="3"/>
  <c r="AK197" i="3"/>
  <c r="AK285" i="3"/>
  <c r="AJ285" i="3"/>
  <c r="AI285" i="3"/>
  <c r="AH285" i="3" s="1"/>
  <c r="AK90" i="3"/>
  <c r="AI90" i="3"/>
  <c r="AJ90" i="3"/>
  <c r="BA123" i="3"/>
  <c r="BB123" i="3"/>
  <c r="BB3" i="3"/>
  <c r="BA3" i="3"/>
  <c r="BA100" i="3"/>
  <c r="BB100" i="3"/>
  <c r="BA177" i="3"/>
  <c r="BB177" i="3"/>
  <c r="AK167" i="3"/>
  <c r="AI167" i="3"/>
  <c r="AJ167" i="3"/>
  <c r="BA47" i="3"/>
  <c r="BB47" i="3"/>
  <c r="AK100" i="3"/>
  <c r="AJ100" i="3"/>
  <c r="AI100" i="3"/>
  <c r="AH100" i="3" s="1"/>
  <c r="BB170" i="3"/>
  <c r="BA170" i="3"/>
  <c r="AZ170" i="3" s="1"/>
  <c r="AX170" i="3" s="1"/>
  <c r="BB73" i="3"/>
  <c r="BA73" i="3"/>
  <c r="BB162" i="3"/>
  <c r="BA162" i="3"/>
  <c r="BB40" i="3"/>
  <c r="BA40" i="3"/>
  <c r="AZ40" i="3" s="1"/>
  <c r="AX40" i="3" s="1"/>
  <c r="BB9" i="3"/>
  <c r="BA9" i="3"/>
  <c r="AZ9" i="3" s="1"/>
  <c r="AX9" i="3" s="1"/>
  <c r="BA91" i="3"/>
  <c r="BB91" i="3"/>
  <c r="BA54" i="3"/>
  <c r="BB54" i="3"/>
  <c r="BA151" i="3"/>
  <c r="BB151" i="3"/>
  <c r="AK87" i="3"/>
  <c r="AI87" i="3"/>
  <c r="AJ87" i="3"/>
  <c r="BB127" i="3"/>
  <c r="BA127" i="3"/>
  <c r="AZ127" i="3" s="1"/>
  <c r="AX127" i="3" s="1"/>
  <c r="BA58" i="3"/>
  <c r="BB58" i="3"/>
  <c r="BB10" i="3"/>
  <c r="BA10" i="3"/>
  <c r="BB26" i="3"/>
  <c r="BA26" i="3"/>
  <c r="BB133" i="3"/>
  <c r="BA133" i="3"/>
  <c r="AZ133" i="3" s="1"/>
  <c r="AX133" i="3" s="1"/>
  <c r="BA135" i="3"/>
  <c r="BB135" i="3"/>
  <c r="AJ32" i="3"/>
  <c r="AI32" i="3"/>
  <c r="AK32" i="3"/>
  <c r="BB157" i="3"/>
  <c r="BA157" i="3"/>
  <c r="AI266" i="3"/>
  <c r="AJ266" i="3"/>
  <c r="AK266" i="3"/>
  <c r="BB16" i="3"/>
  <c r="BA16" i="3"/>
  <c r="BB106" i="3"/>
  <c r="BA106" i="3"/>
  <c r="AI54" i="3"/>
  <c r="AJ54" i="3"/>
  <c r="AK54" i="3"/>
  <c r="AI244" i="3"/>
  <c r="AK244" i="3"/>
  <c r="AJ244" i="3"/>
  <c r="BA74" i="3"/>
  <c r="BB74" i="3"/>
  <c r="BA84" i="3"/>
  <c r="BB84" i="3"/>
  <c r="BB77" i="3"/>
  <c r="BA77" i="3"/>
  <c r="BA176" i="3"/>
  <c r="AZ176" i="3" s="1"/>
  <c r="AX176" i="3" s="1"/>
  <c r="BB176" i="3"/>
  <c r="BA53" i="3"/>
  <c r="BB53" i="3"/>
  <c r="BA104" i="3"/>
  <c r="BB104" i="3"/>
  <c r="BA169" i="3"/>
  <c r="BB169" i="3"/>
  <c r="BA65" i="3"/>
  <c r="AZ65" i="3" s="1"/>
  <c r="AX65" i="3" s="1"/>
  <c r="BB65" i="3"/>
  <c r="BA156" i="3"/>
  <c r="BB156" i="3"/>
  <c r="BB36" i="3"/>
  <c r="BA36" i="3"/>
  <c r="AZ36" i="3" s="1"/>
  <c r="AX36" i="3" s="1"/>
  <c r="BA163" i="3"/>
  <c r="BB163" i="3"/>
  <c r="AK228" i="3"/>
  <c r="AI228" i="3"/>
  <c r="AJ228" i="3"/>
  <c r="BA121" i="3"/>
  <c r="BB121" i="3"/>
  <c r="BB155" i="3"/>
  <c r="BA155" i="3"/>
  <c r="BA92" i="3"/>
  <c r="BB92" i="3"/>
  <c r="AI164" i="3"/>
  <c r="AJ164" i="3"/>
  <c r="AK164" i="3"/>
  <c r="BA97" i="3"/>
  <c r="BB97" i="3"/>
  <c r="AJ159" i="3"/>
  <c r="AI159" i="3"/>
  <c r="AK159" i="3"/>
  <c r="BA108" i="3"/>
  <c r="BB108" i="3"/>
  <c r="BA66" i="3"/>
  <c r="BB66" i="3"/>
  <c r="BB96" i="3"/>
  <c r="BA96" i="3"/>
  <c r="BA148" i="3"/>
  <c r="BB148" i="3"/>
  <c r="BA32" i="3"/>
  <c r="BB32" i="3"/>
  <c r="BA141" i="3"/>
  <c r="BB141" i="3"/>
  <c r="AI176" i="3"/>
  <c r="AJ176" i="3"/>
  <c r="AK176" i="3"/>
  <c r="AI264" i="3"/>
  <c r="AK264" i="3"/>
  <c r="AJ264" i="3"/>
  <c r="BA109" i="3"/>
  <c r="BB109" i="3"/>
  <c r="AK143" i="3"/>
  <c r="AJ143" i="3"/>
  <c r="AI143" i="3"/>
  <c r="BA87" i="3"/>
  <c r="AZ87" i="3" s="1"/>
  <c r="AX87" i="3" s="1"/>
  <c r="BB87" i="3"/>
  <c r="BB30" i="3"/>
  <c r="BA30" i="3"/>
  <c r="AI92" i="3"/>
  <c r="AK92" i="3"/>
  <c r="AJ92" i="3"/>
  <c r="AJ42" i="3"/>
  <c r="AK42" i="3"/>
  <c r="AI42" i="3"/>
  <c r="AJ130" i="3"/>
  <c r="AI130" i="3"/>
  <c r="AK130" i="3"/>
  <c r="BA175" i="3"/>
  <c r="BB175" i="3"/>
  <c r="AJ201" i="3"/>
  <c r="AK201" i="3"/>
  <c r="AI201" i="3"/>
  <c r="AJ146" i="3"/>
  <c r="AK146" i="3"/>
  <c r="AI146" i="3"/>
  <c r="AJ169" i="3"/>
  <c r="AK169" i="3"/>
  <c r="AI169" i="3"/>
  <c r="AJ91" i="3"/>
  <c r="AI91" i="3"/>
  <c r="AK91" i="3"/>
  <c r="AH259" i="3"/>
  <c r="AA259" i="3" s="1"/>
  <c r="AH280" i="3"/>
  <c r="AA280" i="3" s="1"/>
  <c r="AK233" i="3"/>
  <c r="AI233" i="3"/>
  <c r="AJ233" i="3"/>
  <c r="AI76" i="3"/>
  <c r="AJ76" i="3"/>
  <c r="AK76" i="3"/>
  <c r="AI269" i="3"/>
  <c r="AJ269" i="3"/>
  <c r="AK269" i="3"/>
  <c r="AK148" i="3"/>
  <c r="AJ148" i="3"/>
  <c r="AI148" i="3"/>
  <c r="AI189" i="3"/>
  <c r="AJ189" i="3"/>
  <c r="AK189" i="3"/>
  <c r="AI195" i="3"/>
  <c r="AK195" i="3"/>
  <c r="AJ195" i="3"/>
  <c r="AJ139" i="3"/>
  <c r="AI139" i="3"/>
  <c r="AK139" i="3"/>
  <c r="AK103" i="3"/>
  <c r="AI103" i="3"/>
  <c r="AJ103" i="3"/>
  <c r="AK208" i="3"/>
  <c r="AI208" i="3"/>
  <c r="AJ208" i="3"/>
  <c r="AI170" i="3"/>
  <c r="AJ170" i="3"/>
  <c r="AK170" i="3"/>
  <c r="AI222" i="3"/>
  <c r="AJ222" i="3"/>
  <c r="AK222" i="3"/>
  <c r="AK31" i="3"/>
  <c r="AJ31" i="3"/>
  <c r="AI31" i="3"/>
  <c r="AK152" i="3"/>
  <c r="AJ152" i="3"/>
  <c r="AI152" i="3"/>
  <c r="AI230" i="3"/>
  <c r="AJ230" i="3"/>
  <c r="AK230" i="3"/>
  <c r="BB125" i="3"/>
  <c r="BA125" i="3"/>
  <c r="AZ125" i="3" s="1"/>
  <c r="AX125" i="3" s="1"/>
  <c r="AJ276" i="3"/>
  <c r="AI276" i="3"/>
  <c r="AK276" i="3"/>
  <c r="AJ207" i="3"/>
  <c r="AI207" i="3"/>
  <c r="AK207" i="3"/>
  <c r="BB99" i="3"/>
  <c r="BA99" i="3"/>
  <c r="AZ99" i="3" s="1"/>
  <c r="AX99" i="3" s="1"/>
  <c r="AK245" i="3"/>
  <c r="AJ245" i="3"/>
  <c r="AI245" i="3"/>
  <c r="AI243" i="3"/>
  <c r="AJ243" i="3"/>
  <c r="AK243" i="3"/>
  <c r="AK44" i="3"/>
  <c r="AJ44" i="3"/>
  <c r="AI44" i="3"/>
  <c r="AI124" i="3"/>
  <c r="AJ124" i="3"/>
  <c r="AK124" i="3"/>
  <c r="AI162" i="3"/>
  <c r="AJ162" i="3"/>
  <c r="AK162" i="3"/>
  <c r="BA31" i="3"/>
  <c r="AZ31" i="3" s="1"/>
  <c r="AX31" i="3" s="1"/>
  <c r="BB31" i="3"/>
  <c r="AI273" i="3"/>
  <c r="AJ273" i="3"/>
  <c r="AK273" i="3"/>
  <c r="BB29" i="3"/>
  <c r="BA29" i="3"/>
  <c r="AI200" i="3"/>
  <c r="AJ200" i="3"/>
  <c r="AK200" i="3"/>
  <c r="AJ101" i="3"/>
  <c r="AI101" i="3"/>
  <c r="AK101" i="3"/>
  <c r="AI256" i="3"/>
  <c r="AJ256" i="3"/>
  <c r="AK256" i="3"/>
  <c r="AK157" i="3"/>
  <c r="AI157" i="3"/>
  <c r="AJ157" i="3"/>
  <c r="AI113" i="3"/>
  <c r="AJ113" i="3"/>
  <c r="AK113" i="3"/>
  <c r="AJ40" i="3"/>
  <c r="AI40" i="3"/>
  <c r="AK40" i="3"/>
  <c r="AK37" i="3"/>
  <c r="AJ37" i="3"/>
  <c r="AI37" i="3"/>
  <c r="AJ88" i="3"/>
  <c r="AI88" i="3"/>
  <c r="AK88" i="3"/>
  <c r="AI237" i="3"/>
  <c r="AJ237" i="3"/>
  <c r="AK237" i="3"/>
  <c r="AJ168" i="3"/>
  <c r="AI168" i="3"/>
  <c r="AK168" i="3"/>
  <c r="AI258" i="3"/>
  <c r="AJ258" i="3"/>
  <c r="AK258" i="3"/>
  <c r="BA158" i="3"/>
  <c r="AZ158" i="3" s="1"/>
  <c r="AX158" i="3" s="1"/>
  <c r="BB158" i="3"/>
  <c r="AI220" i="3"/>
  <c r="AK220" i="3"/>
  <c r="AJ220" i="3"/>
  <c r="AJ57" i="3"/>
  <c r="AI57" i="3"/>
  <c r="AK57" i="3"/>
  <c r="AI236" i="3"/>
  <c r="AK236" i="3"/>
  <c r="AJ236" i="3"/>
  <c r="BA35" i="3"/>
  <c r="BB35" i="3"/>
  <c r="AK60" i="3"/>
  <c r="AJ60" i="3"/>
  <c r="AI60" i="3"/>
  <c r="AJ142" i="3"/>
  <c r="AI142" i="3"/>
  <c r="AK142" i="3"/>
  <c r="AJ225" i="3"/>
  <c r="AI225" i="3"/>
  <c r="AK225" i="3"/>
  <c r="AI241" i="3"/>
  <c r="AJ241" i="3"/>
  <c r="AK241" i="3"/>
  <c r="BB86" i="3"/>
  <c r="BA86" i="3"/>
  <c r="AK196" i="3"/>
  <c r="AI196" i="3"/>
  <c r="AJ196" i="3"/>
  <c r="AJ203" i="3"/>
  <c r="AI203" i="3"/>
  <c r="AK203" i="3"/>
  <c r="AJ262" i="3"/>
  <c r="AI262" i="3"/>
  <c r="AK262" i="3"/>
  <c r="BA6" i="3"/>
  <c r="BB6" i="3"/>
  <c r="BA129" i="3"/>
  <c r="BB129" i="3"/>
  <c r="AK135" i="3"/>
  <c r="AJ135" i="3"/>
  <c r="AI135" i="3"/>
  <c r="BB7" i="3"/>
  <c r="BA7" i="3"/>
  <c r="AI112" i="3"/>
  <c r="AK112" i="3"/>
  <c r="AJ112" i="3"/>
  <c r="AI137" i="3"/>
  <c r="AJ137" i="3"/>
  <c r="AK137" i="3"/>
  <c r="AI97" i="3"/>
  <c r="AJ97" i="3"/>
  <c r="AK97" i="3"/>
  <c r="AI163" i="3"/>
  <c r="AJ163" i="3"/>
  <c r="AK163" i="3"/>
  <c r="BA22" i="3"/>
  <c r="BB22" i="3"/>
  <c r="AI131" i="3"/>
  <c r="AJ131" i="3"/>
  <c r="AK131" i="3"/>
  <c r="AJ272" i="3"/>
  <c r="AI272" i="3"/>
  <c r="AK272" i="3"/>
  <c r="AI206" i="3"/>
  <c r="AJ206" i="3"/>
  <c r="AK206" i="3"/>
  <c r="AK217" i="3"/>
  <c r="AJ217" i="3"/>
  <c r="AI217" i="3"/>
  <c r="BA143" i="3"/>
  <c r="BB143" i="3"/>
  <c r="AI240" i="3"/>
  <c r="AJ240" i="3"/>
  <c r="AK240" i="3"/>
  <c r="AJ247" i="3"/>
  <c r="AI247" i="3"/>
  <c r="AK247" i="3"/>
  <c r="BB103" i="3"/>
  <c r="BA103" i="3"/>
  <c r="AJ158" i="3"/>
  <c r="AI158" i="3"/>
  <c r="AK158" i="3"/>
  <c r="AJ121" i="3"/>
  <c r="AI121" i="3"/>
  <c r="AK121" i="3"/>
  <c r="AI106" i="3"/>
  <c r="AJ106" i="3"/>
  <c r="AK106" i="3"/>
  <c r="AI129" i="3"/>
  <c r="AJ129" i="3"/>
  <c r="AK129" i="3"/>
  <c r="AI204" i="3"/>
  <c r="AJ204" i="3"/>
  <c r="AK204" i="3"/>
  <c r="AJ194" i="3"/>
  <c r="AI194" i="3"/>
  <c r="AK194" i="3"/>
  <c r="AI165" i="3"/>
  <c r="AK165" i="3"/>
  <c r="AJ165" i="3"/>
  <c r="AJ211" i="3"/>
  <c r="AI211" i="3"/>
  <c r="AK211" i="3"/>
  <c r="BA42" i="3"/>
  <c r="AZ42" i="3" s="1"/>
  <c r="AX42" i="3" s="1"/>
  <c r="BB42" i="3"/>
  <c r="AJ34" i="3"/>
  <c r="AK34" i="3"/>
  <c r="AI34" i="3"/>
  <c r="AI123" i="3"/>
  <c r="AJ123" i="3"/>
  <c r="AK123" i="3"/>
  <c r="AK118" i="3"/>
  <c r="AI118" i="3"/>
  <c r="AJ118" i="3"/>
  <c r="AI166" i="3"/>
  <c r="AJ166" i="3"/>
  <c r="AK166" i="3"/>
  <c r="AJ248" i="3"/>
  <c r="AI248" i="3"/>
  <c r="AK248" i="3"/>
  <c r="AI55" i="3"/>
  <c r="AK55" i="3"/>
  <c r="AJ55" i="3"/>
  <c r="AJ67" i="3"/>
  <c r="AK67" i="3"/>
  <c r="AI67" i="3"/>
  <c r="AI232" i="3"/>
  <c r="AK232" i="3"/>
  <c r="AJ232" i="3"/>
  <c r="BA2" i="3"/>
  <c r="BB2" i="3"/>
  <c r="BA137" i="3"/>
  <c r="BB137" i="3"/>
  <c r="BB8" i="3"/>
  <c r="BA8" i="3"/>
  <c r="AZ8" i="3" s="1"/>
  <c r="AX8" i="3" s="1"/>
  <c r="AJ82" i="3"/>
  <c r="AI82" i="3"/>
  <c r="AK82" i="3"/>
  <c r="AI89" i="3"/>
  <c r="AJ89" i="3"/>
  <c r="AK89" i="3"/>
  <c r="AK136" i="3"/>
  <c r="AI136" i="3"/>
  <c r="AJ136" i="3"/>
  <c r="BA71" i="3"/>
  <c r="BB71" i="3"/>
  <c r="AI110" i="3"/>
  <c r="AJ110" i="3"/>
  <c r="AK110" i="3"/>
  <c r="C18" i="1"/>
  <c r="AJ209" i="3"/>
  <c r="AI209" i="3"/>
  <c r="AK209" i="3"/>
  <c r="AK70" i="3"/>
  <c r="AI70" i="3"/>
  <c r="AJ70" i="3"/>
  <c r="AJ79" i="3"/>
  <c r="AK79" i="3"/>
  <c r="AI79" i="3"/>
  <c r="AK275" i="3"/>
  <c r="AI275" i="3"/>
  <c r="AJ275" i="3"/>
  <c r="AK104" i="3"/>
  <c r="AI104" i="3"/>
  <c r="AJ104" i="3"/>
  <c r="AK255" i="3"/>
  <c r="AJ255" i="3"/>
  <c r="AI255" i="3"/>
  <c r="BA98" i="3"/>
  <c r="BB98" i="3"/>
  <c r="BB18" i="3"/>
  <c r="BA18" i="3"/>
  <c r="BB15" i="3"/>
  <c r="BA15" i="3"/>
  <c r="BA37" i="3"/>
  <c r="AZ37" i="3" s="1"/>
  <c r="AX37" i="3" s="1"/>
  <c r="BB37" i="3"/>
  <c r="BA88" i="3"/>
  <c r="BB88" i="3"/>
  <c r="AK119" i="3"/>
  <c r="AI119" i="3"/>
  <c r="AJ119" i="3"/>
  <c r="AK227" i="3"/>
  <c r="AJ227" i="3"/>
  <c r="AI227" i="3"/>
  <c r="AK105" i="3"/>
  <c r="AJ105" i="3"/>
  <c r="AI105" i="3"/>
  <c r="AK242" i="3"/>
  <c r="AJ242" i="3"/>
  <c r="AI242" i="3"/>
  <c r="AJ174" i="3"/>
  <c r="AI174" i="3"/>
  <c r="AK174" i="3"/>
  <c r="AJ221" i="3"/>
  <c r="AI221" i="3"/>
  <c r="AK221" i="3"/>
  <c r="AJ178" i="3"/>
  <c r="AI178" i="3"/>
  <c r="AK178" i="3"/>
  <c r="AJ199" i="3"/>
  <c r="AI199" i="3"/>
  <c r="AK199" i="3"/>
  <c r="AK171" i="3"/>
  <c r="AJ171" i="3"/>
  <c r="AI171" i="3"/>
  <c r="AJ192" i="3"/>
  <c r="AK192" i="3"/>
  <c r="AI192" i="3"/>
  <c r="AJ218" i="3"/>
  <c r="AK218" i="3"/>
  <c r="AI218" i="3"/>
  <c r="AJ175" i="3"/>
  <c r="AK175" i="3"/>
  <c r="AI175" i="3"/>
  <c r="AI138" i="3"/>
  <c r="AJ138" i="3"/>
  <c r="AK138" i="3"/>
  <c r="AI223" i="3"/>
  <c r="AJ223" i="3"/>
  <c r="AK223" i="3"/>
  <c r="AH68" i="3"/>
  <c r="AI96" i="3"/>
  <c r="AJ96" i="3"/>
  <c r="AK96" i="3"/>
  <c r="AI140" i="3"/>
  <c r="AJ140" i="3"/>
  <c r="AK140" i="3"/>
  <c r="AK120" i="3"/>
  <c r="AI120" i="3"/>
  <c r="AJ120" i="3"/>
  <c r="AI59" i="3"/>
  <c r="AJ59" i="3"/>
  <c r="AK59" i="3"/>
  <c r="AJ125" i="3"/>
  <c r="AI125" i="3"/>
  <c r="AK125" i="3"/>
  <c r="AI154" i="3"/>
  <c r="AJ154" i="3"/>
  <c r="AK154" i="3"/>
  <c r="AH219" i="3"/>
  <c r="AH111" i="3"/>
  <c r="AH260" i="3"/>
  <c r="AH50" i="3"/>
  <c r="AK127" i="3"/>
  <c r="AJ127" i="3"/>
  <c r="AI127" i="3"/>
  <c r="AH134" i="3"/>
  <c r="AJ26" i="3"/>
  <c r="AK26" i="3"/>
  <c r="AI26" i="3"/>
  <c r="AJ193" i="3"/>
  <c r="AK193" i="3"/>
  <c r="AI193" i="3"/>
  <c r="AA210" i="3"/>
  <c r="AB210" i="3"/>
  <c r="AK191" i="3"/>
  <c r="AI191" i="3"/>
  <c r="AJ191" i="3"/>
  <c r="AJ109" i="3"/>
  <c r="AI109" i="3"/>
  <c r="AK109" i="3"/>
  <c r="AH132" i="3"/>
  <c r="AH58" i="3"/>
  <c r="AH53" i="3"/>
  <c r="AH39" i="3"/>
  <c r="AB254" i="3"/>
  <c r="AA254" i="3"/>
  <c r="AH147" i="3"/>
  <c r="AI265" i="3"/>
  <c r="AJ265" i="3"/>
  <c r="AK265" i="3"/>
  <c r="AE270" i="3"/>
  <c r="AA173" i="3"/>
  <c r="AE173" i="3" s="1"/>
  <c r="AE63" i="3"/>
  <c r="AD63" i="3"/>
  <c r="AD141" i="3"/>
  <c r="AE141" i="3"/>
  <c r="AJ24" i="3"/>
  <c r="AI24" i="3"/>
  <c r="AK24" i="3"/>
  <c r="AK279" i="3"/>
  <c r="AI279" i="3"/>
  <c r="AJ279" i="3"/>
  <c r="AJ114" i="3"/>
  <c r="AK114" i="3"/>
  <c r="AI114" i="3"/>
  <c r="AK93" i="3"/>
  <c r="AI93" i="3"/>
  <c r="AJ93" i="3"/>
  <c r="AI284" i="3"/>
  <c r="AJ284" i="3"/>
  <c r="AK284" i="3"/>
  <c r="AJ51" i="3"/>
  <c r="AK51" i="3"/>
  <c r="AI51" i="3"/>
  <c r="AJ290" i="3"/>
  <c r="AI290" i="3"/>
  <c r="AK290" i="3"/>
  <c r="AI48" i="3"/>
  <c r="AK48" i="3"/>
  <c r="AJ48" i="3"/>
  <c r="AI215" i="3"/>
  <c r="AJ215" i="3"/>
  <c r="AK215" i="3"/>
  <c r="AJ231" i="3"/>
  <c r="AK231" i="3"/>
  <c r="AI231" i="3"/>
  <c r="AJ33" i="3"/>
  <c r="AI33" i="3"/>
  <c r="AK33" i="3"/>
  <c r="AJ102" i="3"/>
  <c r="AI102" i="3"/>
  <c r="AK102" i="3"/>
  <c r="AK86" i="3"/>
  <c r="AI86" i="3"/>
  <c r="AJ86" i="3"/>
  <c r="AI234" i="3"/>
  <c r="AK234" i="3"/>
  <c r="AJ234" i="3"/>
  <c r="AK43" i="3"/>
  <c r="AI43" i="3"/>
  <c r="AJ43" i="3"/>
  <c r="AJ72" i="3"/>
  <c r="AI72" i="3"/>
  <c r="AK72" i="3"/>
  <c r="AJ205" i="3"/>
  <c r="AK205" i="3"/>
  <c r="AI205" i="3"/>
  <c r="AH205" i="3" s="1"/>
  <c r="AJ65" i="3"/>
  <c r="AI65" i="3"/>
  <c r="AK65" i="3"/>
  <c r="AI46" i="3"/>
  <c r="AJ46" i="3"/>
  <c r="AK46" i="3"/>
  <c r="AI153" i="3"/>
  <c r="AJ153" i="3"/>
  <c r="AK153" i="3"/>
  <c r="AK226" i="3"/>
  <c r="AJ226" i="3"/>
  <c r="AI226" i="3"/>
  <c r="AJ84" i="3"/>
  <c r="AK84" i="3"/>
  <c r="AI84" i="3"/>
  <c r="AI61" i="3"/>
  <c r="AJ61" i="3"/>
  <c r="AK61" i="3"/>
  <c r="AK41" i="3"/>
  <c r="AJ41" i="3"/>
  <c r="AI41" i="3"/>
  <c r="AK122" i="3"/>
  <c r="AI122" i="3"/>
  <c r="AJ122" i="3"/>
  <c r="AJ35" i="3"/>
  <c r="AK35" i="3"/>
  <c r="AI35" i="3"/>
  <c r="AJ268" i="3"/>
  <c r="AK268" i="3"/>
  <c r="AI268" i="3"/>
  <c r="AI107" i="3"/>
  <c r="AJ107" i="3"/>
  <c r="AK107" i="3"/>
  <c r="AK126" i="3"/>
  <c r="AI126" i="3"/>
  <c r="AJ126" i="3"/>
  <c r="AI155" i="3"/>
  <c r="AJ155" i="3"/>
  <c r="AK155" i="3"/>
  <c r="AJ214" i="3"/>
  <c r="AI214" i="3"/>
  <c r="AK214" i="3"/>
  <c r="AK160" i="3"/>
  <c r="AI160" i="3"/>
  <c r="AJ160" i="3"/>
  <c r="AK56" i="3"/>
  <c r="AJ56" i="3"/>
  <c r="AI56" i="3"/>
  <c r="AK181" i="3"/>
  <c r="AI181" i="3"/>
  <c r="AJ181" i="3"/>
  <c r="AI188" i="3"/>
  <c r="AJ188" i="3"/>
  <c r="AK188" i="3"/>
  <c r="AI239" i="3"/>
  <c r="AK239" i="3"/>
  <c r="AJ239" i="3"/>
  <c r="AJ98" i="3"/>
  <c r="AI98" i="3"/>
  <c r="AK98" i="3"/>
  <c r="AK252" i="3"/>
  <c r="AJ252" i="3"/>
  <c r="AI252" i="3"/>
  <c r="AJ182" i="3"/>
  <c r="AK182" i="3"/>
  <c r="AI182" i="3"/>
  <c r="AJ83" i="3"/>
  <c r="AK83" i="3"/>
  <c r="AI83" i="3"/>
  <c r="AK150" i="3"/>
  <c r="AJ150" i="3"/>
  <c r="AI150" i="3"/>
  <c r="AJ274" i="3"/>
  <c r="AI274" i="3"/>
  <c r="AK274" i="3"/>
  <c r="AK183" i="3"/>
  <c r="AI183" i="3"/>
  <c r="AJ183" i="3"/>
  <c r="AK81" i="3"/>
  <c r="AI81" i="3"/>
  <c r="AJ81" i="3"/>
  <c r="AJ94" i="3"/>
  <c r="AK94" i="3"/>
  <c r="AI94" i="3"/>
  <c r="AH94" i="3" s="1"/>
  <c r="AJ85" i="3"/>
  <c r="AK85" i="3"/>
  <c r="AI85" i="3"/>
  <c r="AI145" i="3"/>
  <c r="AK145" i="3"/>
  <c r="AJ145" i="3"/>
  <c r="AJ64" i="3"/>
  <c r="AI64" i="3"/>
  <c r="AK64" i="3"/>
  <c r="AI216" i="3"/>
  <c r="AJ216" i="3"/>
  <c r="AK216" i="3"/>
  <c r="AJ187" i="3"/>
  <c r="AI187" i="3"/>
  <c r="AK187" i="3"/>
  <c r="AA161" i="3"/>
  <c r="AB161" i="3"/>
  <c r="AB190" i="3"/>
  <c r="AA190" i="3"/>
  <c r="AA52" i="3"/>
  <c r="AB38" i="3"/>
  <c r="AA38" i="3"/>
  <c r="AE95" i="3"/>
  <c r="AD95" i="3"/>
  <c r="AB288" i="3"/>
  <c r="AA288" i="3"/>
  <c r="AD128" i="3"/>
  <c r="AE128" i="3"/>
  <c r="AA224" i="3"/>
  <c r="AB224" i="3"/>
  <c r="AA80" i="3"/>
  <c r="AB80" i="3"/>
  <c r="AA246" i="3"/>
  <c r="AB246" i="3"/>
  <c r="AA25" i="3"/>
  <c r="AB25" i="3"/>
  <c r="AB271" i="3"/>
  <c r="AA271" i="3"/>
  <c r="AH29" i="3"/>
  <c r="AH282" i="3"/>
  <c r="AD133" i="3"/>
  <c r="AE133" i="3"/>
  <c r="AA172" i="3"/>
  <c r="AB172" i="3"/>
  <c r="AH278" i="3"/>
  <c r="AB22" i="3"/>
  <c r="AA22" i="3"/>
  <c r="AA99" i="3"/>
  <c r="AB99" i="3"/>
  <c r="F16" i="3"/>
  <c r="F17" i="3" s="1"/>
  <c r="AB283" i="3"/>
  <c r="AA283" i="3"/>
  <c r="AB267" i="3"/>
  <c r="AA267" i="3"/>
  <c r="AH289" i="3"/>
  <c r="AI292" i="3"/>
  <c r="AJ292" i="3"/>
  <c r="AK292" i="3"/>
  <c r="AJ287" i="3"/>
  <c r="AK287" i="3"/>
  <c r="AI287" i="3"/>
  <c r="C18" i="3"/>
  <c r="AJ286" i="3"/>
  <c r="AK286" i="3"/>
  <c r="AI286" i="3"/>
  <c r="AI291" i="3"/>
  <c r="AJ291" i="3"/>
  <c r="AK291" i="3"/>
  <c r="AH299" i="3" l="1"/>
  <c r="AH252" i="3"/>
  <c r="AH24" i="3"/>
  <c r="AA180" i="3"/>
  <c r="AD180" i="3" s="1"/>
  <c r="AA296" i="3"/>
  <c r="AB296" i="3"/>
  <c r="AD257" i="3"/>
  <c r="AA177" i="3"/>
  <c r="AE177" i="3" s="1"/>
  <c r="AD77" i="3"/>
  <c r="AA66" i="3"/>
  <c r="AD66" i="3" s="1"/>
  <c r="AB47" i="3"/>
  <c r="AE180" i="3"/>
  <c r="AB21" i="3"/>
  <c r="F18" i="3"/>
  <c r="AH264" i="3"/>
  <c r="AA264" i="3" s="1"/>
  <c r="AZ102" i="3"/>
  <c r="AX102" i="3" s="1"/>
  <c r="AZ165" i="3"/>
  <c r="AX165" i="3" s="1"/>
  <c r="AZ44" i="3"/>
  <c r="AX44" i="3" s="1"/>
  <c r="AZ147" i="3"/>
  <c r="AX147" i="3" s="1"/>
  <c r="AZ7" i="3"/>
  <c r="AX7" i="3" s="1"/>
  <c r="AZ6" i="3"/>
  <c r="AX6" i="3" s="1"/>
  <c r="AZ30" i="3"/>
  <c r="AX30" i="3" s="1"/>
  <c r="AB23" i="3"/>
  <c r="AB253" i="3"/>
  <c r="AB156" i="3"/>
  <c r="AA36" i="3"/>
  <c r="AE36" i="3" s="1"/>
  <c r="AH108" i="3"/>
  <c r="AA108" i="3" s="1"/>
  <c r="AH171" i="3"/>
  <c r="AB171" i="3" s="1"/>
  <c r="AH198" i="3"/>
  <c r="AB198" i="3" s="1"/>
  <c r="AH194" i="3"/>
  <c r="AA194" i="3" s="1"/>
  <c r="AH196" i="3"/>
  <c r="AA196" i="3" s="1"/>
  <c r="AH243" i="3"/>
  <c r="AB243" i="3" s="1"/>
  <c r="AH230" i="3"/>
  <c r="AB230" i="3" s="1"/>
  <c r="AH146" i="3"/>
  <c r="AA146" i="3" s="1"/>
  <c r="AH175" i="3"/>
  <c r="AH168" i="3"/>
  <c r="AA168" i="3" s="1"/>
  <c r="AH37" i="3"/>
  <c r="AH101" i="3"/>
  <c r="AA101" i="3" s="1"/>
  <c r="AH245" i="3"/>
  <c r="AB245" i="3" s="1"/>
  <c r="AH152" i="3"/>
  <c r="AA152" i="3" s="1"/>
  <c r="AD152" i="3" s="1"/>
  <c r="AH130" i="3"/>
  <c r="AA130" i="3" s="1"/>
  <c r="AE130" i="3" s="1"/>
  <c r="AH293" i="3"/>
  <c r="AB293" i="3" s="1"/>
  <c r="AH295" i="3"/>
  <c r="AB295" i="3" s="1"/>
  <c r="AH298" i="3"/>
  <c r="AH297" i="3"/>
  <c r="AB185" i="3"/>
  <c r="AA184" i="3"/>
  <c r="AE184" i="3" s="1"/>
  <c r="AH67" i="3"/>
  <c r="AA67" i="3" s="1"/>
  <c r="AE67" i="3" s="1"/>
  <c r="AH106" i="3"/>
  <c r="AA106" i="3" s="1"/>
  <c r="AZ156" i="3"/>
  <c r="AX156" i="3" s="1"/>
  <c r="AZ53" i="3"/>
  <c r="AX53" i="3" s="1"/>
  <c r="AZ74" i="3"/>
  <c r="AX74" i="3" s="1"/>
  <c r="AZ120" i="3"/>
  <c r="AX120" i="3" s="1"/>
  <c r="AZ152" i="3"/>
  <c r="AX152" i="3" s="1"/>
  <c r="AZ23" i="3"/>
  <c r="AX23" i="3" s="1"/>
  <c r="AH144" i="3"/>
  <c r="AA144" i="3" s="1"/>
  <c r="AZ153" i="3"/>
  <c r="AX153" i="3" s="1"/>
  <c r="AZ172" i="3"/>
  <c r="AX172" i="3" s="1"/>
  <c r="AD21" i="3"/>
  <c r="AE21" i="3"/>
  <c r="AH183" i="3"/>
  <c r="AB183" i="3" s="1"/>
  <c r="AH83" i="3"/>
  <c r="AB83" i="3" s="1"/>
  <c r="AH155" i="3"/>
  <c r="AB155" i="3" s="1"/>
  <c r="AH191" i="3"/>
  <c r="AB191" i="3" s="1"/>
  <c r="AH218" i="3"/>
  <c r="AA218" i="3" s="1"/>
  <c r="AZ143" i="3"/>
  <c r="AX143" i="3" s="1"/>
  <c r="AZ22" i="3"/>
  <c r="AX22" i="3" s="1"/>
  <c r="AH157" i="3"/>
  <c r="AB157" i="3" s="1"/>
  <c r="AH189" i="3"/>
  <c r="AA189" i="3" s="1"/>
  <c r="AH201" i="3"/>
  <c r="AA201" i="3" s="1"/>
  <c r="AH42" i="3"/>
  <c r="AA42" i="3" s="1"/>
  <c r="AZ32" i="3"/>
  <c r="AX32" i="3" s="1"/>
  <c r="AZ108" i="3"/>
  <c r="AX108" i="3" s="1"/>
  <c r="AH164" i="3"/>
  <c r="AA164" i="3" s="1"/>
  <c r="AZ119" i="3"/>
  <c r="AX119" i="3" s="1"/>
  <c r="AH294" i="3"/>
  <c r="AA294" i="3" s="1"/>
  <c r="AA116" i="3"/>
  <c r="AB202" i="3"/>
  <c r="AA202" i="3"/>
  <c r="AB75" i="3"/>
  <c r="AA75" i="3"/>
  <c r="AZ88" i="3"/>
  <c r="AX88" i="3" s="1"/>
  <c r="AZ98" i="3"/>
  <c r="AX98" i="3" s="1"/>
  <c r="AZ2" i="3"/>
  <c r="AX2" i="3" s="1"/>
  <c r="AH55" i="3"/>
  <c r="AB55" i="3" s="1"/>
  <c r="AH166" i="3"/>
  <c r="AA166" i="3" s="1"/>
  <c r="AH169" i="3"/>
  <c r="AA169" i="3" s="1"/>
  <c r="AZ71" i="3"/>
  <c r="AX71" i="3" s="1"/>
  <c r="AH82" i="3"/>
  <c r="AB82" i="3" s="1"/>
  <c r="AH165" i="3"/>
  <c r="AA165" i="3" s="1"/>
  <c r="AE165" i="3" s="1"/>
  <c r="AZ129" i="3"/>
  <c r="AX129" i="3" s="1"/>
  <c r="AH57" i="3"/>
  <c r="AB57" i="3" s="1"/>
  <c r="AH256" i="3"/>
  <c r="AA256" i="3" s="1"/>
  <c r="AZ29" i="3"/>
  <c r="AX29" i="3" s="1"/>
  <c r="AZ96" i="3"/>
  <c r="AX96" i="3" s="1"/>
  <c r="AZ155" i="3"/>
  <c r="AX155" i="3" s="1"/>
  <c r="AZ163" i="3"/>
  <c r="AX163" i="3" s="1"/>
  <c r="AZ169" i="3"/>
  <c r="AX169" i="3" s="1"/>
  <c r="AZ135" i="3"/>
  <c r="AX135" i="3" s="1"/>
  <c r="AZ58" i="3"/>
  <c r="AX58" i="3" s="1"/>
  <c r="AZ162" i="3"/>
  <c r="AX162" i="3" s="1"/>
  <c r="AZ28" i="3"/>
  <c r="AX28" i="3" s="1"/>
  <c r="AZ83" i="3"/>
  <c r="AX83" i="3" s="1"/>
  <c r="AZ25" i="3"/>
  <c r="AX25" i="3" s="1"/>
  <c r="AZ64" i="3"/>
  <c r="AX64" i="3" s="1"/>
  <c r="AZ33" i="3"/>
  <c r="AX33" i="3" s="1"/>
  <c r="AZ49" i="3"/>
  <c r="AX49" i="3" s="1"/>
  <c r="AZ80" i="3"/>
  <c r="AX80" i="3" s="1"/>
  <c r="AZ14" i="3"/>
  <c r="AX14" i="3" s="1"/>
  <c r="AZ174" i="3"/>
  <c r="AX174" i="3" s="1"/>
  <c r="AZ118" i="3"/>
  <c r="AX118" i="3" s="1"/>
  <c r="AZ75" i="3"/>
  <c r="AX75" i="3" s="1"/>
  <c r="AZ112" i="3"/>
  <c r="AX112" i="3" s="1"/>
  <c r="AZ132" i="3"/>
  <c r="AX132" i="3" s="1"/>
  <c r="AA30" i="3"/>
  <c r="AB30" i="3"/>
  <c r="AZ105" i="3"/>
  <c r="AX105" i="3" s="1"/>
  <c r="AZ97" i="3"/>
  <c r="AX97" i="3" s="1"/>
  <c r="AZ121" i="3"/>
  <c r="AX121" i="3" s="1"/>
  <c r="AZ91" i="3"/>
  <c r="AX91" i="3" s="1"/>
  <c r="AZ167" i="3"/>
  <c r="AX167" i="3" s="1"/>
  <c r="AZ55" i="3"/>
  <c r="AX55" i="3" s="1"/>
  <c r="AZ128" i="3"/>
  <c r="AX128" i="3" s="1"/>
  <c r="AZ124" i="3"/>
  <c r="AX124" i="3" s="1"/>
  <c r="AZ81" i="3"/>
  <c r="AX81" i="3" s="1"/>
  <c r="AZ17" i="3"/>
  <c r="AX17" i="3" s="1"/>
  <c r="AZ13" i="3"/>
  <c r="AX13" i="3" s="1"/>
  <c r="AZ93" i="3"/>
  <c r="AX93" i="3" s="1"/>
  <c r="AZ142" i="3"/>
  <c r="AX142" i="3" s="1"/>
  <c r="AZ146" i="3"/>
  <c r="AX146" i="3" s="1"/>
  <c r="AZ116" i="3"/>
  <c r="AX116" i="3" s="1"/>
  <c r="AZ82" i="3"/>
  <c r="AX82" i="3" s="1"/>
  <c r="AB62" i="3"/>
  <c r="AA49" i="3"/>
  <c r="AE49" i="3" s="1"/>
  <c r="AB28" i="3"/>
  <c r="AA250" i="3"/>
  <c r="AE250" i="3" s="1"/>
  <c r="AE62" i="3"/>
  <c r="AB261" i="3"/>
  <c r="AA261" i="3"/>
  <c r="AH98" i="3"/>
  <c r="AB98" i="3" s="1"/>
  <c r="AH126" i="3"/>
  <c r="AB126" i="3" s="1"/>
  <c r="AH35" i="3"/>
  <c r="AB35" i="3" s="1"/>
  <c r="AH86" i="3"/>
  <c r="AA86" i="3" s="1"/>
  <c r="AH231" i="3"/>
  <c r="AB231" i="3" s="1"/>
  <c r="AH140" i="3"/>
  <c r="AA140" i="3" s="1"/>
  <c r="AH70" i="3"/>
  <c r="AB70" i="3" s="1"/>
  <c r="AH110" i="3"/>
  <c r="AB110" i="3" s="1"/>
  <c r="AH89" i="3"/>
  <c r="AA89" i="3" s="1"/>
  <c r="AH204" i="3"/>
  <c r="AA204" i="3" s="1"/>
  <c r="AE204" i="3" s="1"/>
  <c r="AH43" i="3"/>
  <c r="AB43" i="3" s="1"/>
  <c r="AH265" i="3"/>
  <c r="AA265" i="3" s="1"/>
  <c r="AH59" i="3"/>
  <c r="AB59" i="3" s="1"/>
  <c r="AH138" i="3"/>
  <c r="AA138" i="3" s="1"/>
  <c r="AE138" i="3" s="1"/>
  <c r="AH275" i="3"/>
  <c r="AB275" i="3" s="1"/>
  <c r="AH217" i="3"/>
  <c r="AB217" i="3" s="1"/>
  <c r="AH137" i="3"/>
  <c r="AB137" i="3" s="1"/>
  <c r="AH31" i="3"/>
  <c r="AH170" i="3"/>
  <c r="AA170" i="3" s="1"/>
  <c r="AH139" i="3"/>
  <c r="AB139" i="3" s="1"/>
  <c r="AH148" i="3"/>
  <c r="AA148" i="3" s="1"/>
  <c r="AE148" i="3" s="1"/>
  <c r="AH76" i="3"/>
  <c r="AB76" i="3" s="1"/>
  <c r="AH87" i="3"/>
  <c r="AA87" i="3" s="1"/>
  <c r="AD87" i="3" s="1"/>
  <c r="AH167" i="3"/>
  <c r="AA167" i="3" s="1"/>
  <c r="AD277" i="3"/>
  <c r="AE277" i="3"/>
  <c r="AA213" i="3"/>
  <c r="AB213" i="3"/>
  <c r="AH145" i="3"/>
  <c r="AA145" i="3" s="1"/>
  <c r="AE145" i="3" s="1"/>
  <c r="AH239" i="3"/>
  <c r="AA239" i="3" s="1"/>
  <c r="AH107" i="3"/>
  <c r="AB107" i="3" s="1"/>
  <c r="AH122" i="3"/>
  <c r="AB122" i="3" s="1"/>
  <c r="AH153" i="3"/>
  <c r="AB153" i="3" s="1"/>
  <c r="AH120" i="3"/>
  <c r="AA120" i="3" s="1"/>
  <c r="AE120" i="3" s="1"/>
  <c r="AH136" i="3"/>
  <c r="AA136" i="3" s="1"/>
  <c r="AH163" i="3"/>
  <c r="AA163" i="3" s="1"/>
  <c r="AH208" i="3"/>
  <c r="AA208" i="3" s="1"/>
  <c r="AH115" i="3"/>
  <c r="AB115" i="3" s="1"/>
  <c r="AA186" i="3"/>
  <c r="AB78" i="3"/>
  <c r="AA78" i="3"/>
  <c r="AA263" i="3"/>
  <c r="AB263" i="3"/>
  <c r="AH41" i="3"/>
  <c r="AB41" i="3" s="1"/>
  <c r="AH33" i="3"/>
  <c r="AB33" i="3" s="1"/>
  <c r="AH125" i="3"/>
  <c r="AA125" i="3" s="1"/>
  <c r="AH221" i="3"/>
  <c r="AB221" i="3" s="1"/>
  <c r="AH211" i="3"/>
  <c r="AB211" i="3" s="1"/>
  <c r="AH97" i="3"/>
  <c r="AA97" i="3" s="1"/>
  <c r="AH225" i="3"/>
  <c r="AH92" i="3"/>
  <c r="AA92" i="3" s="1"/>
  <c r="AB259" i="3"/>
  <c r="AD177" i="3"/>
  <c r="AB280" i="3"/>
  <c r="AB134" i="3"/>
  <c r="AA134" i="3"/>
  <c r="AB147" i="3"/>
  <c r="AA147" i="3"/>
  <c r="AH109" i="3"/>
  <c r="AE210" i="3"/>
  <c r="AD210" i="3"/>
  <c r="AH127" i="3"/>
  <c r="AH154" i="3"/>
  <c r="AH96" i="3"/>
  <c r="AB175" i="3"/>
  <c r="AA175" i="3"/>
  <c r="AH192" i="3"/>
  <c r="AH178" i="3"/>
  <c r="AH242" i="3"/>
  <c r="AZ15" i="3"/>
  <c r="AX15" i="3" s="1"/>
  <c r="AH255" i="3"/>
  <c r="AH209" i="3"/>
  <c r="AH118" i="3"/>
  <c r="AA118" i="3" s="1"/>
  <c r="AE118" i="3" s="1"/>
  <c r="AH129" i="3"/>
  <c r="AH247" i="3"/>
  <c r="AH203" i="3"/>
  <c r="AA203" i="3" s="1"/>
  <c r="AE203" i="3" s="1"/>
  <c r="AH241" i="3"/>
  <c r="AH60" i="3"/>
  <c r="AH237" i="3"/>
  <c r="AH40" i="3"/>
  <c r="AH200" i="3"/>
  <c r="AH233" i="3"/>
  <c r="AH143" i="3"/>
  <c r="AZ148" i="3"/>
  <c r="AX148" i="3" s="1"/>
  <c r="AH159" i="3"/>
  <c r="AZ92" i="3"/>
  <c r="AX92" i="3" s="1"/>
  <c r="AH228" i="3"/>
  <c r="AZ16" i="3"/>
  <c r="AX16" i="3" s="1"/>
  <c r="AH32" i="3"/>
  <c r="AZ10" i="3"/>
  <c r="AX10" i="3" s="1"/>
  <c r="AZ123" i="3"/>
  <c r="AX123" i="3" s="1"/>
  <c r="AH197" i="3"/>
  <c r="AZ145" i="3"/>
  <c r="AX145" i="3" s="1"/>
  <c r="AZ168" i="3"/>
  <c r="AX168" i="3" s="1"/>
  <c r="AZ90" i="3"/>
  <c r="AX90" i="3" s="1"/>
  <c r="AZ46" i="3"/>
  <c r="AX46" i="3" s="1"/>
  <c r="AZ70" i="3"/>
  <c r="AX70" i="3" s="1"/>
  <c r="AH117" i="3"/>
  <c r="AZ161" i="3"/>
  <c r="AX161" i="3" s="1"/>
  <c r="AZ171" i="3"/>
  <c r="AX171" i="3" s="1"/>
  <c r="AZ63" i="3"/>
  <c r="AX63" i="3" s="1"/>
  <c r="AZ149" i="3"/>
  <c r="AX149" i="3" s="1"/>
  <c r="AZ164" i="3"/>
  <c r="AX164" i="3" s="1"/>
  <c r="AZ101" i="3"/>
  <c r="AX101" i="3" s="1"/>
  <c r="AH45" i="3"/>
  <c r="AZ166" i="3"/>
  <c r="AX166" i="3" s="1"/>
  <c r="AA198" i="3"/>
  <c r="AD254" i="3"/>
  <c r="AE254" i="3"/>
  <c r="AH193" i="3"/>
  <c r="AA68" i="3"/>
  <c r="AB68" i="3"/>
  <c r="AH79" i="3"/>
  <c r="AH195" i="3"/>
  <c r="AA100" i="3"/>
  <c r="AB100" i="3"/>
  <c r="AB108" i="3"/>
  <c r="AH212" i="3"/>
  <c r="AE156" i="3"/>
  <c r="AD156" i="3"/>
  <c r="AH234" i="3"/>
  <c r="AB234" i="3" s="1"/>
  <c r="AD173" i="3"/>
  <c r="AH119" i="3"/>
  <c r="AZ18" i="3"/>
  <c r="AX18" i="3" s="1"/>
  <c r="AH232" i="3"/>
  <c r="AH248" i="3"/>
  <c r="AH158" i="3"/>
  <c r="AH131" i="3"/>
  <c r="AH112" i="3"/>
  <c r="AH258" i="3"/>
  <c r="AH88" i="3"/>
  <c r="AH162" i="3"/>
  <c r="AH207" i="3"/>
  <c r="AZ175" i="3"/>
  <c r="AX175" i="3" s="1"/>
  <c r="AH176" i="3"/>
  <c r="AZ77" i="3"/>
  <c r="AX77" i="3" s="1"/>
  <c r="AH244" i="3"/>
  <c r="AZ151" i="3"/>
  <c r="AX151" i="3" s="1"/>
  <c r="AZ177" i="3"/>
  <c r="AX177" i="3" s="1"/>
  <c r="AH90" i="3"/>
  <c r="AZ34" i="3"/>
  <c r="AX34" i="3" s="1"/>
  <c r="AZ62" i="3"/>
  <c r="AX62" i="3" s="1"/>
  <c r="AZ79" i="3"/>
  <c r="AX79" i="3" s="1"/>
  <c r="AZ56" i="3"/>
  <c r="AX56" i="3" s="1"/>
  <c r="AZ138" i="3"/>
  <c r="AX138" i="3" s="1"/>
  <c r="AZ113" i="3"/>
  <c r="AX113" i="3" s="1"/>
  <c r="AZ144" i="3"/>
  <c r="AX144" i="3" s="1"/>
  <c r="AZ48" i="3"/>
  <c r="AX48" i="3" s="1"/>
  <c r="AH71" i="3"/>
  <c r="AZ38" i="3"/>
  <c r="AX38" i="3" s="1"/>
  <c r="AZ95" i="3"/>
  <c r="AX95" i="3" s="1"/>
  <c r="AZ5" i="3"/>
  <c r="AX5" i="3" s="1"/>
  <c r="AZ50" i="3"/>
  <c r="AX50" i="3" s="1"/>
  <c r="AZ68" i="3"/>
  <c r="AX68" i="3" s="1"/>
  <c r="AZ107" i="3"/>
  <c r="AX107" i="3" s="1"/>
  <c r="AZ27" i="3"/>
  <c r="AX27" i="3" s="1"/>
  <c r="AZ51" i="3"/>
  <c r="AX51" i="3" s="1"/>
  <c r="AA31" i="3"/>
  <c r="AB31" i="3"/>
  <c r="AB39" i="3"/>
  <c r="AA39" i="3"/>
  <c r="AB50" i="3"/>
  <c r="AA50" i="3"/>
  <c r="AE66" i="3"/>
  <c r="AB225" i="3"/>
  <c r="AA225" i="3"/>
  <c r="AE280" i="3"/>
  <c r="AD280" i="3"/>
  <c r="AB53" i="3"/>
  <c r="AA53" i="3"/>
  <c r="AH26" i="3"/>
  <c r="AB260" i="3"/>
  <c r="AA260" i="3"/>
  <c r="AH223" i="3"/>
  <c r="AH105" i="3"/>
  <c r="AH104" i="3"/>
  <c r="AZ137" i="3"/>
  <c r="AX137" i="3" s="1"/>
  <c r="AH123" i="3"/>
  <c r="AH240" i="3"/>
  <c r="AH206" i="3"/>
  <c r="AZ35" i="3"/>
  <c r="AX35" i="3" s="1"/>
  <c r="AB37" i="3"/>
  <c r="AA37" i="3"/>
  <c r="AH113" i="3"/>
  <c r="AH222" i="3"/>
  <c r="AH103" i="3"/>
  <c r="AH269" i="3"/>
  <c r="AZ109" i="3"/>
  <c r="AX109" i="3" s="1"/>
  <c r="AZ141" i="3"/>
  <c r="AX141" i="3" s="1"/>
  <c r="AZ66" i="3"/>
  <c r="AX66" i="3" s="1"/>
  <c r="AH266" i="3"/>
  <c r="AZ54" i="3"/>
  <c r="AX54" i="3" s="1"/>
  <c r="AZ100" i="3"/>
  <c r="AX100" i="3" s="1"/>
  <c r="AA285" i="3"/>
  <c r="AB285" i="3"/>
  <c r="AZ150" i="3"/>
  <c r="AX150" i="3" s="1"/>
  <c r="AZ4" i="3"/>
  <c r="AX4" i="3" s="1"/>
  <c r="AZ115" i="3"/>
  <c r="AX115" i="3" s="1"/>
  <c r="AB151" i="3"/>
  <c r="AA151" i="3"/>
  <c r="AH27" i="3"/>
  <c r="AZ72" i="3"/>
  <c r="AX72" i="3" s="1"/>
  <c r="AZ154" i="3"/>
  <c r="AX154" i="3" s="1"/>
  <c r="AZ76" i="3"/>
  <c r="AX76" i="3" s="1"/>
  <c r="AB73" i="3"/>
  <c r="AA73" i="3"/>
  <c r="AZ131" i="3"/>
  <c r="AX131" i="3" s="1"/>
  <c r="AZ39" i="3"/>
  <c r="AX39" i="3" s="1"/>
  <c r="AZ134" i="3"/>
  <c r="AX134" i="3" s="1"/>
  <c r="AZ59" i="3"/>
  <c r="AX59" i="3" s="1"/>
  <c r="AZ41" i="3"/>
  <c r="AX41" i="3" s="1"/>
  <c r="AZ130" i="3"/>
  <c r="AX130" i="3" s="1"/>
  <c r="AH214" i="3"/>
  <c r="AB214" i="3" s="1"/>
  <c r="AH290" i="3"/>
  <c r="AA290" i="3" s="1"/>
  <c r="AA58" i="3"/>
  <c r="AB58" i="3"/>
  <c r="AA111" i="3"/>
  <c r="AB111" i="3"/>
  <c r="AH199" i="3"/>
  <c r="AA110" i="3"/>
  <c r="AH34" i="3"/>
  <c r="AH121" i="3"/>
  <c r="AZ103" i="3"/>
  <c r="AX103" i="3" s="1"/>
  <c r="AH135" i="3"/>
  <c r="AH262" i="3"/>
  <c r="AZ86" i="3"/>
  <c r="AX86" i="3" s="1"/>
  <c r="AH236" i="3"/>
  <c r="AA236" i="3" s="1"/>
  <c r="AE236" i="3" s="1"/>
  <c r="AH220" i="3"/>
  <c r="AH273" i="3"/>
  <c r="AH124" i="3"/>
  <c r="AH276" i="3"/>
  <c r="AZ104" i="3"/>
  <c r="AX104" i="3" s="1"/>
  <c r="AZ84" i="3"/>
  <c r="AX84" i="3" s="1"/>
  <c r="AH54" i="3"/>
  <c r="AZ157" i="3"/>
  <c r="AX157" i="3" s="1"/>
  <c r="AZ73" i="3"/>
  <c r="AX73" i="3" s="1"/>
  <c r="AZ47" i="3"/>
  <c r="AX47" i="3" s="1"/>
  <c r="AZ3" i="3"/>
  <c r="AX3" i="3" s="1"/>
  <c r="AH238" i="3"/>
  <c r="AZ69" i="3"/>
  <c r="AX69" i="3" s="1"/>
  <c r="AZ139" i="3"/>
  <c r="AX139" i="3" s="1"/>
  <c r="AH229" i="3"/>
  <c r="AZ78" i="3"/>
  <c r="AX78" i="3" s="1"/>
  <c r="AZ52" i="3"/>
  <c r="AX52" i="3" s="1"/>
  <c r="AZ45" i="3"/>
  <c r="AX45" i="3" s="1"/>
  <c r="AZ89" i="3"/>
  <c r="AX89" i="3" s="1"/>
  <c r="AZ114" i="3"/>
  <c r="AX114" i="3" s="1"/>
  <c r="AZ43" i="3"/>
  <c r="AX43" i="3" s="1"/>
  <c r="AZ11" i="3"/>
  <c r="AX11" i="3" s="1"/>
  <c r="AB132" i="3"/>
  <c r="AA132" i="3"/>
  <c r="AD185" i="3"/>
  <c r="AE185" i="3"/>
  <c r="AB219" i="3"/>
  <c r="AA219" i="3"/>
  <c r="AH174" i="3"/>
  <c r="AH227" i="3"/>
  <c r="AH272" i="3"/>
  <c r="AH142" i="3"/>
  <c r="AH44" i="3"/>
  <c r="AH91" i="3"/>
  <c r="AZ106" i="3"/>
  <c r="AX106" i="3" s="1"/>
  <c r="AZ26" i="3"/>
  <c r="AX26" i="3" s="1"/>
  <c r="AZ60" i="3"/>
  <c r="AX60" i="3" s="1"/>
  <c r="AZ122" i="3"/>
  <c r="AX122" i="3" s="1"/>
  <c r="AE224" i="3"/>
  <c r="AD224" i="3"/>
  <c r="AH291" i="3"/>
  <c r="AB291" i="3" s="1"/>
  <c r="AB278" i="3"/>
  <c r="AA278" i="3"/>
  <c r="AD80" i="3"/>
  <c r="AE80" i="3"/>
  <c r="AD52" i="3"/>
  <c r="AE52" i="3"/>
  <c r="AH64" i="3"/>
  <c r="AB94" i="3"/>
  <c r="AA94" i="3"/>
  <c r="AH188" i="3"/>
  <c r="AH160" i="3"/>
  <c r="AH226" i="3"/>
  <c r="AH46" i="3"/>
  <c r="AH72" i="3"/>
  <c r="AA126" i="3"/>
  <c r="AH48" i="3"/>
  <c r="AD283" i="3"/>
  <c r="AE283" i="3"/>
  <c r="AB289" i="3"/>
  <c r="AA289" i="3"/>
  <c r="AD253" i="3"/>
  <c r="AE253" i="3"/>
  <c r="AD259" i="3"/>
  <c r="AE259" i="3"/>
  <c r="AH187" i="3"/>
  <c r="AH274" i="3"/>
  <c r="AH182" i="3"/>
  <c r="AH181" i="3"/>
  <c r="AA181" i="3" s="1"/>
  <c r="AE181" i="3" s="1"/>
  <c r="AH65" i="3"/>
  <c r="AH284" i="3"/>
  <c r="AH279" i="3"/>
  <c r="AE38" i="3"/>
  <c r="AD38" i="3"/>
  <c r="AH287" i="3"/>
  <c r="AB287" i="3" s="1"/>
  <c r="AD99" i="3"/>
  <c r="AE99" i="3"/>
  <c r="AA282" i="3"/>
  <c r="AB282" i="3"/>
  <c r="AD190" i="3"/>
  <c r="AE190" i="3"/>
  <c r="AB29" i="3"/>
  <c r="AA29" i="3"/>
  <c r="AD25" i="3"/>
  <c r="AE25" i="3"/>
  <c r="AD288" i="3"/>
  <c r="AE288" i="3"/>
  <c r="AH81" i="3"/>
  <c r="AH150" i="3"/>
  <c r="AH56" i="3"/>
  <c r="AA56" i="3" s="1"/>
  <c r="AE56" i="3" s="1"/>
  <c r="AH61" i="3"/>
  <c r="AA205" i="3"/>
  <c r="AB205" i="3"/>
  <c r="AH102" i="3"/>
  <c r="AH93" i="3"/>
  <c r="AE271" i="3"/>
  <c r="AD271" i="3"/>
  <c r="AD28" i="3"/>
  <c r="AE28" i="3"/>
  <c r="AH85" i="3"/>
  <c r="AA252" i="3"/>
  <c r="AB252" i="3"/>
  <c r="AH84" i="3"/>
  <c r="AH51" i="3"/>
  <c r="AA24" i="3"/>
  <c r="AB24" i="3"/>
  <c r="AE267" i="3"/>
  <c r="AD267" i="3"/>
  <c r="AD23" i="3"/>
  <c r="AE23" i="3"/>
  <c r="AD22" i="3"/>
  <c r="AE22" i="3"/>
  <c r="AE172" i="3"/>
  <c r="AD172" i="3"/>
  <c r="AE246" i="3"/>
  <c r="AD246" i="3"/>
  <c r="AD47" i="3"/>
  <c r="AE47" i="3"/>
  <c r="AD161" i="3"/>
  <c r="AE161" i="3"/>
  <c r="AH216" i="3"/>
  <c r="AH268" i="3"/>
  <c r="AH215" i="3"/>
  <c r="AH114" i="3"/>
  <c r="AH292" i="3"/>
  <c r="AH286" i="3"/>
  <c r="AB299" i="3" l="1"/>
  <c r="AA299" i="3"/>
  <c r="AB130" i="3"/>
  <c r="AD130" i="3"/>
  <c r="AA155" i="3"/>
  <c r="AD155" i="3" s="1"/>
  <c r="AD296" i="3"/>
  <c r="AE296" i="3"/>
  <c r="AB42" i="3"/>
  <c r="AD184" i="3"/>
  <c r="AA43" i="3"/>
  <c r="AA59" i="3"/>
  <c r="AD59" i="3" s="1"/>
  <c r="AB166" i="3"/>
  <c r="AA35" i="3"/>
  <c r="AD35" i="3" s="1"/>
  <c r="AB201" i="3"/>
  <c r="AB170" i="3"/>
  <c r="AB144" i="3"/>
  <c r="AB208" i="3"/>
  <c r="AA231" i="3"/>
  <c r="AB169" i="3"/>
  <c r="AE152" i="3"/>
  <c r="AA243" i="3"/>
  <c r="AE243" i="3" s="1"/>
  <c r="AA33" i="3"/>
  <c r="AE33" i="3" s="1"/>
  <c r="AB152" i="3"/>
  <c r="AA245" i="3"/>
  <c r="AE245" i="3" s="1"/>
  <c r="AB264" i="3"/>
  <c r="AB239" i="3"/>
  <c r="AA83" i="3"/>
  <c r="AB92" i="3"/>
  <c r="AD36" i="3"/>
  <c r="AA293" i="3"/>
  <c r="AD293" i="3" s="1"/>
  <c r="AA230" i="3"/>
  <c r="AD230" i="3" s="1"/>
  <c r="AB218" i="3"/>
  <c r="AA214" i="3"/>
  <c r="AD214" i="3" s="1"/>
  <c r="AD49" i="3"/>
  <c r="AA295" i="3"/>
  <c r="AE295" i="3" s="1"/>
  <c r="AB167" i="3"/>
  <c r="AB101" i="3"/>
  <c r="AA122" i="3"/>
  <c r="AE122" i="3" s="1"/>
  <c r="AB106" i="3"/>
  <c r="AB194" i="3"/>
  <c r="AA107" i="3"/>
  <c r="AE107" i="3" s="1"/>
  <c r="AB164" i="3"/>
  <c r="AA157" i="3"/>
  <c r="AD157" i="3" s="1"/>
  <c r="AA82" i="3"/>
  <c r="AE82" i="3" s="1"/>
  <c r="AB294" i="3"/>
  <c r="AB168" i="3"/>
  <c r="AA221" i="3"/>
  <c r="AE221" i="3" s="1"/>
  <c r="AA171" i="3"/>
  <c r="AE171" i="3" s="1"/>
  <c r="AB97" i="3"/>
  <c r="AA57" i="3"/>
  <c r="AD250" i="3"/>
  <c r="AD67" i="3"/>
  <c r="AB89" i="3"/>
  <c r="AB146" i="3"/>
  <c r="AB136" i="3"/>
  <c r="AB196" i="3"/>
  <c r="AA191" i="3"/>
  <c r="AE191" i="3" s="1"/>
  <c r="AB67" i="3"/>
  <c r="AD295" i="3"/>
  <c r="AA275" i="3"/>
  <c r="AE275" i="3" s="1"/>
  <c r="AA70" i="3"/>
  <c r="AD70" i="3" s="1"/>
  <c r="AE87" i="3"/>
  <c r="AB298" i="3"/>
  <c r="AA298" i="3"/>
  <c r="AA297" i="3"/>
  <c r="AB297" i="3"/>
  <c r="AB256" i="3"/>
  <c r="AB189" i="3"/>
  <c r="AA55" i="3"/>
  <c r="AD55" i="3" s="1"/>
  <c r="AA153" i="3"/>
  <c r="AD153" i="3" s="1"/>
  <c r="AB87" i="3"/>
  <c r="AA98" i="3"/>
  <c r="AD98" i="3" s="1"/>
  <c r="AA183" i="3"/>
  <c r="AD183" i="3" s="1"/>
  <c r="AD202" i="3"/>
  <c r="AE202" i="3"/>
  <c r="AD116" i="3"/>
  <c r="AE116" i="3"/>
  <c r="AA137" i="3"/>
  <c r="AE137" i="3" s="1"/>
  <c r="AA115" i="3"/>
  <c r="AD115" i="3" s="1"/>
  <c r="AE30" i="3"/>
  <c r="AD30" i="3"/>
  <c r="AE75" i="3"/>
  <c r="AD75" i="3"/>
  <c r="AB125" i="3"/>
  <c r="AA211" i="3"/>
  <c r="AE211" i="3" s="1"/>
  <c r="AA217" i="3"/>
  <c r="AD217" i="3" s="1"/>
  <c r="AA76" i="3"/>
  <c r="AD76" i="3" s="1"/>
  <c r="AE213" i="3"/>
  <c r="AD213" i="3"/>
  <c r="AB140" i="3"/>
  <c r="AA139" i="3"/>
  <c r="AE139" i="3" s="1"/>
  <c r="AB163" i="3"/>
  <c r="AB265" i="3"/>
  <c r="AE263" i="3"/>
  <c r="AD263" i="3"/>
  <c r="AB86" i="3"/>
  <c r="AA41" i="3"/>
  <c r="AE41" i="3" s="1"/>
  <c r="AE78" i="3"/>
  <c r="AD78" i="3"/>
  <c r="AD261" i="3"/>
  <c r="AE261" i="3"/>
  <c r="AD186" i="3"/>
  <c r="AE186" i="3"/>
  <c r="AB290" i="3"/>
  <c r="AD294" i="3"/>
  <c r="AE294" i="3"/>
  <c r="AA234" i="3"/>
  <c r="AD234" i="3" s="1"/>
  <c r="AD275" i="3"/>
  <c r="AE59" i="3"/>
  <c r="AD163" i="3"/>
  <c r="AE163" i="3"/>
  <c r="AA143" i="3"/>
  <c r="AB143" i="3"/>
  <c r="AD132" i="3"/>
  <c r="AE132" i="3"/>
  <c r="AA113" i="3"/>
  <c r="AB113" i="3"/>
  <c r="AB123" i="3"/>
  <c r="AA123" i="3"/>
  <c r="AD53" i="3"/>
  <c r="AE53" i="3"/>
  <c r="AA258" i="3"/>
  <c r="AB258" i="3"/>
  <c r="AA212" i="3"/>
  <c r="AB212" i="3"/>
  <c r="AD208" i="3"/>
  <c r="AE208" i="3"/>
  <c r="AE194" i="3"/>
  <c r="AD194" i="3"/>
  <c r="AD68" i="3"/>
  <c r="AE68" i="3"/>
  <c r="AB117" i="3"/>
  <c r="AA117" i="3"/>
  <c r="AD169" i="3"/>
  <c r="AE169" i="3"/>
  <c r="AA178" i="3"/>
  <c r="AB178" i="3"/>
  <c r="AD89" i="3"/>
  <c r="AE89" i="3"/>
  <c r="AB240" i="3"/>
  <c r="AA240" i="3"/>
  <c r="AE164" i="3"/>
  <c r="AD164" i="3"/>
  <c r="AA44" i="3"/>
  <c r="AB44" i="3"/>
  <c r="AB229" i="3"/>
  <c r="AA229" i="3"/>
  <c r="AA54" i="3"/>
  <c r="AB54" i="3"/>
  <c r="AE111" i="3"/>
  <c r="AD111" i="3"/>
  <c r="AB269" i="3"/>
  <c r="AA269" i="3"/>
  <c r="AE37" i="3"/>
  <c r="AD37" i="3"/>
  <c r="AE92" i="3"/>
  <c r="AD92" i="3"/>
  <c r="AB244" i="3"/>
  <c r="AA244" i="3"/>
  <c r="AB112" i="3"/>
  <c r="AA112" i="3"/>
  <c r="AB193" i="3"/>
  <c r="AA193" i="3"/>
  <c r="AB45" i="3"/>
  <c r="AA45" i="3"/>
  <c r="AB32" i="3"/>
  <c r="AA32" i="3"/>
  <c r="AB247" i="3"/>
  <c r="AA247" i="3"/>
  <c r="AA192" i="3"/>
  <c r="AB192" i="3"/>
  <c r="AA109" i="3"/>
  <c r="AB109" i="3"/>
  <c r="AD166" i="3"/>
  <c r="AE166" i="3"/>
  <c r="AD140" i="3"/>
  <c r="AE140" i="3"/>
  <c r="AA242" i="3"/>
  <c r="AB242" i="3"/>
  <c r="AE157" i="3"/>
  <c r="AB227" i="3"/>
  <c r="AA227" i="3"/>
  <c r="AE167" i="3"/>
  <c r="AD167" i="3"/>
  <c r="AA262" i="3"/>
  <c r="AB262" i="3"/>
  <c r="AD110" i="3"/>
  <c r="AE110" i="3"/>
  <c r="AE285" i="3"/>
  <c r="AD285" i="3"/>
  <c r="AA103" i="3"/>
  <c r="AB103" i="3"/>
  <c r="AA104" i="3"/>
  <c r="AB104" i="3"/>
  <c r="AE218" i="3"/>
  <c r="AD218" i="3"/>
  <c r="AD264" i="3"/>
  <c r="AE264" i="3"/>
  <c r="AB131" i="3"/>
  <c r="AA131" i="3"/>
  <c r="AD108" i="3"/>
  <c r="AE108" i="3"/>
  <c r="AA233" i="3"/>
  <c r="AB233" i="3"/>
  <c r="AB129" i="3"/>
  <c r="AA129" i="3"/>
  <c r="AE175" i="3"/>
  <c r="AD175" i="3"/>
  <c r="AD147" i="3"/>
  <c r="AE147" i="3"/>
  <c r="AD97" i="3"/>
  <c r="AE97" i="3"/>
  <c r="AD42" i="3"/>
  <c r="AE42" i="3"/>
  <c r="AB174" i="3"/>
  <c r="AA174" i="3"/>
  <c r="AB135" i="3"/>
  <c r="AA135" i="3"/>
  <c r="AE58" i="3"/>
  <c r="AD58" i="3"/>
  <c r="AA27" i="3"/>
  <c r="AB27" i="3"/>
  <c r="AA222" i="3"/>
  <c r="AB222" i="3"/>
  <c r="AB105" i="3"/>
  <c r="AA105" i="3"/>
  <c r="AE225" i="3"/>
  <c r="AD225" i="3"/>
  <c r="AD125" i="3"/>
  <c r="AE125" i="3"/>
  <c r="AA176" i="3"/>
  <c r="AB176" i="3"/>
  <c r="AA158" i="3"/>
  <c r="AB158" i="3"/>
  <c r="AE256" i="3"/>
  <c r="AD256" i="3"/>
  <c r="AD136" i="3"/>
  <c r="AE136" i="3"/>
  <c r="AA228" i="3"/>
  <c r="AB228" i="3"/>
  <c r="AA200" i="3"/>
  <c r="AB200" i="3"/>
  <c r="AB26" i="3"/>
  <c r="AA26" i="3"/>
  <c r="AA88" i="3"/>
  <c r="AB88" i="3"/>
  <c r="AB119" i="3"/>
  <c r="AA119" i="3"/>
  <c r="AB195" i="3"/>
  <c r="AA195" i="3"/>
  <c r="AD265" i="3"/>
  <c r="AE265" i="3"/>
  <c r="AE201" i="3"/>
  <c r="AD201" i="3"/>
  <c r="AA142" i="3"/>
  <c r="AB142" i="3"/>
  <c r="AE219" i="3"/>
  <c r="AD219" i="3"/>
  <c r="AA238" i="3"/>
  <c r="AB238" i="3"/>
  <c r="AA276" i="3"/>
  <c r="AB276" i="3"/>
  <c r="AE151" i="3"/>
  <c r="AD151" i="3"/>
  <c r="AD245" i="3"/>
  <c r="AD168" i="3"/>
  <c r="AE168" i="3"/>
  <c r="AA223" i="3"/>
  <c r="AB223" i="3"/>
  <c r="AD144" i="3"/>
  <c r="AE144" i="3"/>
  <c r="AE146" i="3"/>
  <c r="AD146" i="3"/>
  <c r="AE106" i="3"/>
  <c r="AD106" i="3"/>
  <c r="AD31" i="3"/>
  <c r="AE31" i="3"/>
  <c r="AA248" i="3"/>
  <c r="AB248" i="3"/>
  <c r="AA79" i="3"/>
  <c r="AB79" i="3"/>
  <c r="AA40" i="3"/>
  <c r="AB40" i="3"/>
  <c r="AB209" i="3"/>
  <c r="AA209" i="3"/>
  <c r="AB96" i="3"/>
  <c r="AA96" i="3"/>
  <c r="AE189" i="3"/>
  <c r="AD189" i="3"/>
  <c r="AA220" i="3"/>
  <c r="AB220" i="3"/>
  <c r="AE101" i="3"/>
  <c r="AD101" i="3"/>
  <c r="AE39" i="3"/>
  <c r="AD39" i="3"/>
  <c r="AB272" i="3"/>
  <c r="AA272" i="3"/>
  <c r="AB124" i="3"/>
  <c r="AA124" i="3"/>
  <c r="AA121" i="3"/>
  <c r="AB121" i="3"/>
  <c r="AA199" i="3"/>
  <c r="AB199" i="3"/>
  <c r="AA266" i="3"/>
  <c r="AB266" i="3"/>
  <c r="AE260" i="3"/>
  <c r="AD260" i="3"/>
  <c r="AE50" i="3"/>
  <c r="AD50" i="3"/>
  <c r="AA71" i="3"/>
  <c r="AB71" i="3"/>
  <c r="AB207" i="3"/>
  <c r="AA207" i="3"/>
  <c r="AB232" i="3"/>
  <c r="AA232" i="3"/>
  <c r="AE57" i="3"/>
  <c r="AD57" i="3"/>
  <c r="AD198" i="3"/>
  <c r="AE198" i="3"/>
  <c r="AA159" i="3"/>
  <c r="AB159" i="3"/>
  <c r="AA237" i="3"/>
  <c r="AB237" i="3"/>
  <c r="AB255" i="3"/>
  <c r="AA255" i="3"/>
  <c r="AB154" i="3"/>
  <c r="AA154" i="3"/>
  <c r="AE134" i="3"/>
  <c r="AD134" i="3"/>
  <c r="AB241" i="3"/>
  <c r="AA241" i="3"/>
  <c r="AA287" i="3"/>
  <c r="AE287" i="3" s="1"/>
  <c r="AB91" i="3"/>
  <c r="AA91" i="3"/>
  <c r="AA273" i="3"/>
  <c r="AB273" i="3"/>
  <c r="AA34" i="3"/>
  <c r="AB34" i="3"/>
  <c r="AD139" i="3"/>
  <c r="AD73" i="3"/>
  <c r="AE73" i="3"/>
  <c r="AB206" i="3"/>
  <c r="AA206" i="3"/>
  <c r="AE170" i="3"/>
  <c r="AD170" i="3"/>
  <c r="AE196" i="3"/>
  <c r="AD196" i="3"/>
  <c r="AA90" i="3"/>
  <c r="AB90" i="3"/>
  <c r="AA162" i="3"/>
  <c r="AB162" i="3"/>
  <c r="AD100" i="3"/>
  <c r="AE100" i="3"/>
  <c r="AB197" i="3"/>
  <c r="AA197" i="3"/>
  <c r="AA60" i="3"/>
  <c r="AB60" i="3"/>
  <c r="AB127" i="3"/>
  <c r="AA127" i="3"/>
  <c r="AA291" i="3"/>
  <c r="AE291" i="3" s="1"/>
  <c r="AA46" i="3"/>
  <c r="AB46" i="3"/>
  <c r="AB84" i="3"/>
  <c r="AA84" i="3"/>
  <c r="AE252" i="3"/>
  <c r="AD252" i="3"/>
  <c r="AB93" i="3"/>
  <c r="AA93" i="3"/>
  <c r="AE86" i="3"/>
  <c r="AD86" i="3"/>
  <c r="AB160" i="3"/>
  <c r="AA160" i="3"/>
  <c r="AA85" i="3"/>
  <c r="AB85" i="3"/>
  <c r="AB102" i="3"/>
  <c r="AA102" i="3"/>
  <c r="AE282" i="3"/>
  <c r="AD282" i="3"/>
  <c r="AB279" i="3"/>
  <c r="AA279" i="3"/>
  <c r="AB188" i="3"/>
  <c r="AA188" i="3"/>
  <c r="AE239" i="3"/>
  <c r="AD239" i="3"/>
  <c r="AD122" i="3"/>
  <c r="AD83" i="3"/>
  <c r="AE83" i="3"/>
  <c r="AB284" i="3"/>
  <c r="AA284" i="3"/>
  <c r="AE94" i="3"/>
  <c r="AD94" i="3"/>
  <c r="AA150" i="3"/>
  <c r="AB150" i="3"/>
  <c r="AA274" i="3"/>
  <c r="AB274" i="3"/>
  <c r="AE205" i="3"/>
  <c r="AD205" i="3"/>
  <c r="AA65" i="3"/>
  <c r="AB65" i="3"/>
  <c r="AB216" i="3"/>
  <c r="AA216" i="3"/>
  <c r="AE29" i="3"/>
  <c r="AD29" i="3"/>
  <c r="AB114" i="3"/>
  <c r="AA114" i="3"/>
  <c r="AA215" i="3"/>
  <c r="AB215" i="3"/>
  <c r="AE24" i="3"/>
  <c r="AD24" i="3"/>
  <c r="AA61" i="3"/>
  <c r="AB61" i="3"/>
  <c r="AD290" i="3"/>
  <c r="AE290" i="3"/>
  <c r="AD289" i="3"/>
  <c r="AE289" i="3"/>
  <c r="AA48" i="3"/>
  <c r="AB48" i="3"/>
  <c r="AE126" i="3"/>
  <c r="AD126" i="3"/>
  <c r="AB64" i="3"/>
  <c r="AA64" i="3"/>
  <c r="AA268" i="3"/>
  <c r="AB268" i="3"/>
  <c r="AA51" i="3"/>
  <c r="AB51" i="3"/>
  <c r="AB182" i="3"/>
  <c r="AA182" i="3"/>
  <c r="AE231" i="3"/>
  <c r="AD231" i="3"/>
  <c r="AA72" i="3"/>
  <c r="AB72" i="3"/>
  <c r="AE278" i="3"/>
  <c r="AD278" i="3"/>
  <c r="AD43" i="3"/>
  <c r="AE43" i="3"/>
  <c r="AB81" i="3"/>
  <c r="AA81" i="3"/>
  <c r="AA187" i="3"/>
  <c r="AB187" i="3"/>
  <c r="AA226" i="3"/>
  <c r="AB226" i="3"/>
  <c r="AB292" i="3"/>
  <c r="AA292" i="3"/>
  <c r="AB286" i="3"/>
  <c r="AA286" i="3"/>
  <c r="AD299" i="3" l="1"/>
  <c r="AE299" i="3"/>
  <c r="AE155" i="3"/>
  <c r="AD82" i="3"/>
  <c r="AD221" i="3"/>
  <c r="AE230" i="3"/>
  <c r="AE35" i="3"/>
  <c r="AE153" i="3"/>
  <c r="AD211" i="3"/>
  <c r="AD33" i="3"/>
  <c r="AD137" i="3"/>
  <c r="AE293" i="3"/>
  <c r="AD291" i="3"/>
  <c r="AD243" i="3"/>
  <c r="AE55" i="3"/>
  <c r="AE70" i="3"/>
  <c r="AE214" i="3"/>
  <c r="AD107" i="3"/>
  <c r="AD171" i="3"/>
  <c r="AE76" i="3"/>
  <c r="AE115" i="3"/>
  <c r="AE98" i="3"/>
  <c r="AE217" i="3"/>
  <c r="AD191" i="3"/>
  <c r="AE234" i="3"/>
  <c r="AD41" i="3"/>
  <c r="AD297" i="3"/>
  <c r="AE297" i="3"/>
  <c r="AD298" i="3"/>
  <c r="AE298" i="3"/>
  <c r="AE183" i="3"/>
  <c r="AD287" i="3"/>
  <c r="AE241" i="3"/>
  <c r="AD241" i="3"/>
  <c r="AD174" i="3"/>
  <c r="AE174" i="3"/>
  <c r="AE237" i="3"/>
  <c r="AD237" i="3"/>
  <c r="AD199" i="3"/>
  <c r="AE199" i="3"/>
  <c r="AE27" i="3"/>
  <c r="AD27" i="3"/>
  <c r="AD104" i="3"/>
  <c r="AE104" i="3"/>
  <c r="AD262" i="3"/>
  <c r="AE262" i="3"/>
  <c r="AD242" i="3"/>
  <c r="AE242" i="3"/>
  <c r="AD192" i="3"/>
  <c r="AE192" i="3"/>
  <c r="AD54" i="3"/>
  <c r="AE54" i="3"/>
  <c r="AD212" i="3"/>
  <c r="AE212" i="3"/>
  <c r="AE143" i="3"/>
  <c r="AD143" i="3"/>
  <c r="AD193" i="3"/>
  <c r="AE193" i="3"/>
  <c r="AE34" i="3"/>
  <c r="AD34" i="3"/>
  <c r="AD232" i="3"/>
  <c r="AE232" i="3"/>
  <c r="AD209" i="3"/>
  <c r="AE209" i="3"/>
  <c r="AD195" i="3"/>
  <c r="AE195" i="3"/>
  <c r="AD26" i="3"/>
  <c r="AE26" i="3"/>
  <c r="AD129" i="3"/>
  <c r="AE129" i="3"/>
  <c r="AE131" i="3"/>
  <c r="AD131" i="3"/>
  <c r="AE247" i="3"/>
  <c r="AD247" i="3"/>
  <c r="AE112" i="3"/>
  <c r="AD112" i="3"/>
  <c r="AD229" i="3"/>
  <c r="AE229" i="3"/>
  <c r="AE117" i="3"/>
  <c r="AD117" i="3"/>
  <c r="AE127" i="3"/>
  <c r="AD127" i="3"/>
  <c r="AE206" i="3"/>
  <c r="AD206" i="3"/>
  <c r="AD159" i="3"/>
  <c r="AE159" i="3"/>
  <c r="AE121" i="3"/>
  <c r="AD121" i="3"/>
  <c r="AE248" i="3"/>
  <c r="AD248" i="3"/>
  <c r="AE103" i="3"/>
  <c r="AD103" i="3"/>
  <c r="AE258" i="3"/>
  <c r="AD258" i="3"/>
  <c r="AE113" i="3"/>
  <c r="AD113" i="3"/>
  <c r="AD96" i="3"/>
  <c r="AE96" i="3"/>
  <c r="AE240" i="3"/>
  <c r="AD240" i="3"/>
  <c r="AE162" i="3"/>
  <c r="AD162" i="3"/>
  <c r="AD273" i="3"/>
  <c r="AE273" i="3"/>
  <c r="AE154" i="3"/>
  <c r="AD154" i="3"/>
  <c r="AD207" i="3"/>
  <c r="AE207" i="3"/>
  <c r="AE124" i="3"/>
  <c r="AD124" i="3"/>
  <c r="AE119" i="3"/>
  <c r="AD119" i="3"/>
  <c r="AE105" i="3"/>
  <c r="AD105" i="3"/>
  <c r="AE227" i="3"/>
  <c r="AD227" i="3"/>
  <c r="AE32" i="3"/>
  <c r="AD32" i="3"/>
  <c r="AE244" i="3"/>
  <c r="AD244" i="3"/>
  <c r="AD269" i="3"/>
  <c r="AE269" i="3"/>
  <c r="AE123" i="3"/>
  <c r="AD123" i="3"/>
  <c r="AD91" i="3"/>
  <c r="AE91" i="3"/>
  <c r="AE220" i="3"/>
  <c r="AD220" i="3"/>
  <c r="AD40" i="3"/>
  <c r="AE40" i="3"/>
  <c r="AD223" i="3"/>
  <c r="AE223" i="3"/>
  <c r="AE276" i="3"/>
  <c r="AD276" i="3"/>
  <c r="AD142" i="3"/>
  <c r="AE142" i="3"/>
  <c r="AE200" i="3"/>
  <c r="AD200" i="3"/>
  <c r="AD158" i="3"/>
  <c r="AE158" i="3"/>
  <c r="AD233" i="3"/>
  <c r="AE233" i="3"/>
  <c r="AE44" i="3"/>
  <c r="AD44" i="3"/>
  <c r="AE178" i="3"/>
  <c r="AD178" i="3"/>
  <c r="AD60" i="3"/>
  <c r="AE60" i="3"/>
  <c r="AD90" i="3"/>
  <c r="AE90" i="3"/>
  <c r="AE255" i="3"/>
  <c r="AD255" i="3"/>
  <c r="AE272" i="3"/>
  <c r="AD272" i="3"/>
  <c r="AD135" i="3"/>
  <c r="AE135" i="3"/>
  <c r="AD45" i="3"/>
  <c r="AE45" i="3"/>
  <c r="AD197" i="3"/>
  <c r="AE197" i="3"/>
  <c r="AE71" i="3"/>
  <c r="AD71" i="3"/>
  <c r="AE266" i="3"/>
  <c r="AD266" i="3"/>
  <c r="AE79" i="3"/>
  <c r="AD79" i="3"/>
  <c r="AE238" i="3"/>
  <c r="AD238" i="3"/>
  <c r="AD88" i="3"/>
  <c r="AE88" i="3"/>
  <c r="AD228" i="3"/>
  <c r="AE228" i="3"/>
  <c r="AE176" i="3"/>
  <c r="AD176" i="3"/>
  <c r="AD222" i="3"/>
  <c r="AE222" i="3"/>
  <c r="AD109" i="3"/>
  <c r="AE109" i="3"/>
  <c r="AE268" i="3"/>
  <c r="AD268" i="3"/>
  <c r="AD48" i="3"/>
  <c r="AE48" i="3"/>
  <c r="AE51" i="3"/>
  <c r="AD51" i="3"/>
  <c r="AE182" i="3"/>
  <c r="AD182" i="3"/>
  <c r="AE216" i="3"/>
  <c r="AD216" i="3"/>
  <c r="AE284" i="3"/>
  <c r="AD284" i="3"/>
  <c r="AD188" i="3"/>
  <c r="AE188" i="3"/>
  <c r="AE84" i="3"/>
  <c r="AD84" i="3"/>
  <c r="AD65" i="3"/>
  <c r="AE65" i="3"/>
  <c r="AD61" i="3"/>
  <c r="AE61" i="3"/>
  <c r="AD160" i="3"/>
  <c r="AE160" i="3"/>
  <c r="AE64" i="3"/>
  <c r="AD64" i="3"/>
  <c r="AD102" i="3"/>
  <c r="AE102" i="3"/>
  <c r="AD226" i="3"/>
  <c r="AE226" i="3"/>
  <c r="AD215" i="3"/>
  <c r="AE215" i="3"/>
  <c r="AE150" i="3"/>
  <c r="AD150" i="3"/>
  <c r="AD274" i="3"/>
  <c r="AE274" i="3"/>
  <c r="AE187" i="3"/>
  <c r="AD187" i="3"/>
  <c r="AE81" i="3"/>
  <c r="AD81" i="3"/>
  <c r="AD114" i="3"/>
  <c r="AE114" i="3"/>
  <c r="AD279" i="3"/>
  <c r="AE279" i="3"/>
  <c r="AE93" i="3"/>
  <c r="AD93" i="3"/>
  <c r="AE72" i="3"/>
  <c r="AD72" i="3"/>
  <c r="AD85" i="3"/>
  <c r="AE85" i="3"/>
  <c r="AE46" i="3"/>
  <c r="AD46" i="3"/>
  <c r="AD292" i="3"/>
  <c r="AE292" i="3"/>
  <c r="AD286" i="3"/>
  <c r="AE286" i="3"/>
  <c r="AC11" i="3" l="1"/>
</calcChain>
</file>

<file path=xl/sharedStrings.xml><?xml version="1.0" encoding="utf-8"?>
<sst xmlns="http://schemas.openxmlformats.org/spreadsheetml/2006/main" count="2809" uniqueCount="772">
  <si>
    <t>JAVSO..47..105</t>
  </si>
  <si>
    <t>OEJV 0191</t>
  </si>
  <si>
    <t>JAVSO 43, 77</t>
  </si>
  <si>
    <t>JAVSO..43..238</t>
  </si>
  <si>
    <t>JAVSO..46…79 (2018)</t>
  </si>
  <si>
    <t>M</t>
  </si>
  <si>
    <t>days/year</t>
  </si>
  <si>
    <t>Add cycle</t>
  </si>
  <si>
    <t>Old Cycle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</si>
  <si>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</si>
  <si>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</si>
  <si>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</si>
  <si>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</si>
  <si>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</si>
  <si>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</si>
  <si>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</si>
  <si>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</si>
  <si>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</si>
  <si>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</si>
  <si>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</si>
  <si>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</si>
  <si>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</si>
  <si>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</si>
  <si>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</si>
  <si>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</si>
  <si>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</si>
  <si>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</si>
  <si>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</si>
  <si>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</si>
  <si>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</si>
  <si>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</si>
  <si>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</si>
  <si>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</si>
  <si>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</si>
  <si>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</si>
  <si>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</si>
  <si>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</si>
  <si>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</si>
  <si>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</si>
  <si>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</si>
  <si>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</si>
  <si>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</si>
  <si>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</si>
  <si>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</si>
  <si>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</si>
  <si>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</si>
  <si>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</si>
  <si>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</si>
  <si>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</si>
  <si>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</si>
  <si>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</si>
  <si>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</si>
  <si>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</si>
  <si>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</si>
  <si>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</si>
  <si>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</si>
  <si>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</si>
  <si>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AU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</si>
  <si>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</si>
  <si>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</si>
  <si>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</si>
  <si>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</si>
  <si>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</si>
  <si>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</si>
  <si>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</si>
  <si>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</si>
  <si>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</si>
  <si>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</si>
  <si>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</si>
  <si>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</si>
  <si>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</si>
  <si>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</si>
  <si>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</si>
  <si>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</si>
  <si>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</si>
  <si>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</si>
  <si>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</si>
  <si>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</si>
  <si>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</si>
  <si>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</si>
  <si>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</si>
  <si>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</si>
  <si>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</si>
  <si>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</si>
  <si>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Bull....6</t>
  </si>
  <si>
    <t>B</t>
  </si>
  <si>
    <t>Diethelm R</t>
  </si>
  <si>
    <t>BBSAG Bull...22</t>
  </si>
  <si>
    <t>BBSAG Bull...27</t>
  </si>
  <si>
    <t>BBSAG Bull...28</t>
  </si>
  <si>
    <t>BBSAG Bull...29</t>
  </si>
  <si>
    <t>BBSAG Bull...30</t>
  </si>
  <si>
    <t>Peter H</t>
  </si>
  <si>
    <t>Bertschinger P</t>
  </si>
  <si>
    <t>BBSAG Bull...32</t>
  </si>
  <si>
    <t>BBSAG Bull...33</t>
  </si>
  <si>
    <t>BBSAG Bull.</t>
  </si>
  <si>
    <t>BBSAG Bull.6</t>
  </si>
  <si>
    <t>BBSAG Bull.11</t>
  </si>
  <si>
    <t>BBSAG Bull.19</t>
  </si>
  <si>
    <t>BBSAG Bull.20</t>
  </si>
  <si>
    <t>BBSAG Bull.21</t>
  </si>
  <si>
    <t>BBSAG Bull.25</t>
  </si>
  <si>
    <t>G. Samolyk</t>
  </si>
  <si>
    <t>AAVSO 5</t>
  </si>
  <si>
    <t>A</t>
  </si>
  <si>
    <t>G. Wedemayer</t>
  </si>
  <si>
    <t>BBSAG Bull.31</t>
  </si>
  <si>
    <t>C. Hesseltine</t>
  </si>
  <si>
    <t>BBSAG Bull.32</t>
  </si>
  <si>
    <t>:</t>
  </si>
  <si>
    <t>v</t>
  </si>
  <si>
    <t>BBSAG Bull.33</t>
  </si>
  <si>
    <t>Poretti E</t>
  </si>
  <si>
    <t>BBSAG Bull.36</t>
  </si>
  <si>
    <t>BBSAG Bull.40</t>
  </si>
  <si>
    <t>BBSAG Bull.42</t>
  </si>
  <si>
    <t>BBSAG 43</t>
  </si>
  <si>
    <t>K</t>
  </si>
  <si>
    <t>BBSAG Bull.43</t>
  </si>
  <si>
    <t>BBSAG Bull.52</t>
  </si>
  <si>
    <t>BBSAG Bull.53</t>
  </si>
  <si>
    <t>Germann R</t>
  </si>
  <si>
    <t>BBSAG Bull.58</t>
  </si>
  <si>
    <t>BBSAG Bull.59</t>
  </si>
  <si>
    <t>BRNO 26</t>
  </si>
  <si>
    <t>P. Goodwin</t>
  </si>
  <si>
    <t>pg</t>
  </si>
  <si>
    <t>BAV-M 38</t>
  </si>
  <si>
    <t>phe</t>
  </si>
  <si>
    <t>UNP.</t>
  </si>
  <si>
    <t>BAV-M 36</t>
  </si>
  <si>
    <t>BRNO 27</t>
  </si>
  <si>
    <t>Paschke A</t>
  </si>
  <si>
    <t>BBSAG Bull.76</t>
  </si>
  <si>
    <t>BAAVSS 63</t>
  </si>
  <si>
    <t>BRNO 28</t>
  </si>
  <si>
    <t>D. Williams</t>
  </si>
  <si>
    <t>BAAVSS 66</t>
  </si>
  <si>
    <t>BBSAG Bull.82</t>
  </si>
  <si>
    <t>BRNO 30</t>
  </si>
  <si>
    <t>BAV-M 68</t>
  </si>
  <si>
    <t>Vandenbroere J</t>
  </si>
  <si>
    <t>BBSAG Bull.95</t>
  </si>
  <si>
    <t>BRNO 31</t>
  </si>
  <si>
    <t>phe  B</t>
  </si>
  <si>
    <t>IBVS 4097</t>
  </si>
  <si>
    <t>15 0.0050</t>
  </si>
  <si>
    <t>Acerbi F</t>
  </si>
  <si>
    <t>BBSAG Bull.107</t>
  </si>
  <si>
    <t>11 0.0030</t>
  </si>
  <si>
    <t>Barani C</t>
  </si>
  <si>
    <t>BBSAG Bull.108</t>
  </si>
  <si>
    <t>24 0.0005</t>
  </si>
  <si>
    <t>Blaettler E</t>
  </si>
  <si>
    <t>ccd</t>
  </si>
  <si>
    <t>S. Cook</t>
  </si>
  <si>
    <t>II</t>
  </si>
  <si>
    <t>IBVS 4562</t>
  </si>
  <si>
    <t>I</t>
  </si>
  <si>
    <t>IBVS 5399</t>
  </si>
  <si>
    <t>IBVS 0637</t>
  </si>
  <si>
    <t>IBVS 5616</t>
  </si>
  <si>
    <t>IBVS 5662</t>
  </si>
  <si>
    <t>EB/DM</t>
  </si>
  <si>
    <t>TT Aur / HD 33088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</si>
  <si>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</si>
  <si>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</si>
  <si>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</si>
  <si>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</si>
  <si>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</si>
  <si>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</si>
  <si>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</si>
  <si>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</si>
  <si>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5753</t>
  </si>
  <si>
    <t>IBVS 5754</t>
  </si>
  <si>
    <t>Start of linear fit &gt;&gt;&gt;&gt;&gt;&gt;&gt;&gt;&gt;&gt;&gt;&gt;&gt;&gt;&gt;&gt;&gt;&gt;&gt;&gt;&gt;</t>
  </si>
  <si>
    <t>OEJV 0060</t>
  </si>
  <si>
    <t>vis</t>
  </si>
  <si>
    <t>OEJV 0074</t>
  </si>
  <si>
    <t>OEJV0094</t>
  </si>
  <si>
    <t>IBVS 5959</t>
  </si>
  <si>
    <t>.0001</t>
  </si>
  <si>
    <t>JAVSO..36..171</t>
  </si>
  <si>
    <t>JAVSO..37...44</t>
  </si>
  <si>
    <t>JAVSO..38..183</t>
  </si>
  <si>
    <t>JAVSO..39..177</t>
  </si>
  <si>
    <t>JAVSO..40....1</t>
  </si>
  <si>
    <t>IBVS 6048</t>
  </si>
  <si>
    <t>JAVSO..41..122</t>
  </si>
  <si>
    <t>IBVS 6118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</si>
  <si>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</si>
  <si>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</si>
  <si>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</si>
  <si>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</si>
  <si>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</si>
  <si>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</si>
  <si>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</si>
  <si>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</si>
  <si>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</si>
  <si>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</si>
  <si>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</si>
  <si>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</si>
  <si>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2418046.37 </t>
  </si>
  <si>
    <t> 14.04.1908 20:52 </t>
  </si>
  <si>
    <t> 0.02 </t>
  </si>
  <si>
    <t>V </t>
  </si>
  <si>
    <t> S.Enebo </t>
  </si>
  <si>
    <t> AN 178.396 </t>
  </si>
  <si>
    <t>2418984.612 </t>
  </si>
  <si>
    <t> 09.11.1910 02:41 </t>
  </si>
  <si>
    <t> 0.020 </t>
  </si>
  <si>
    <t> A.Joy (Lichtenkn.) </t>
  </si>
  <si>
    <t> APJ 73.80 </t>
  </si>
  <si>
    <t>2419008.601 </t>
  </si>
  <si>
    <t> 03.12.1910 02:25 </t>
  </si>
  <si>
    <t>2419054.568 </t>
  </si>
  <si>
    <t> 18.01.1911 01:37 </t>
  </si>
  <si>
    <t> 0.007 </t>
  </si>
  <si>
    <t> APJ 73.82 </t>
  </si>
  <si>
    <t>2419060.577 </t>
  </si>
  <si>
    <t> 24.01.1911 01:50 </t>
  </si>
  <si>
    <t> 0.019 </t>
  </si>
  <si>
    <t>2419084.564 </t>
  </si>
  <si>
    <t> 17.02.1911 01:32 </t>
  </si>
  <si>
    <t> 0.017 </t>
  </si>
  <si>
    <t> APJ 73.84 </t>
  </si>
  <si>
    <t>2419092.559 </t>
  </si>
  <si>
    <t> 25.02.1911 01:24 </t>
  </si>
  <si>
    <t> 0.016 </t>
  </si>
  <si>
    <t>2419096.561 </t>
  </si>
  <si>
    <t> 01.03.1911 01:27 </t>
  </si>
  <si>
    <t>2419098.554 </t>
  </si>
  <si>
    <t> 03.03.1911 01:17 </t>
  </si>
  <si>
    <t> 0.013 </t>
  </si>
  <si>
    <t>2419100.553 </t>
  </si>
  <si>
    <t> 05.03.1911 01:16 </t>
  </si>
  <si>
    <t>2419112.549 </t>
  </si>
  <si>
    <t> 17.03.1911 01:10 </t>
  </si>
  <si>
    <t> 0.014 </t>
  </si>
  <si>
    <t>2419120.547 </t>
  </si>
  <si>
    <t> 25.03.1911 01:07 </t>
  </si>
  <si>
    <t> APJ 73.85 </t>
  </si>
  <si>
    <t>2419697.619 </t>
  </si>
  <si>
    <t> 22.10.1912 02:51 </t>
  </si>
  <si>
    <t> J.Balanowsky </t>
  </si>
  <si>
    <t> IPUL 5.123 </t>
  </si>
  <si>
    <t>2419836.221 </t>
  </si>
  <si>
    <t> 09.03.1913 17:18 </t>
  </si>
  <si>
    <t> 0.011 </t>
  </si>
  <si>
    <t>2420458.608 </t>
  </si>
  <si>
    <t> 22.11.1914 02:35 </t>
  </si>
  <si>
    <t> F.C.Jordan </t>
  </si>
  <si>
    <t> PALL 7.177 </t>
  </si>
  <si>
    <t>2420462.606 </t>
  </si>
  <si>
    <t> 26.11.1914 02:32 </t>
  </si>
  <si>
    <t>2420502.589 </t>
  </si>
  <si>
    <t> 05.01.1915 02:08 </t>
  </si>
  <si>
    <t> 0.012 </t>
  </si>
  <si>
    <t>2420506.588 </t>
  </si>
  <si>
    <t> 09.01.1915 02:06 </t>
  </si>
  <si>
    <t>2420871.754 </t>
  </si>
  <si>
    <t> 09.01.1916 06:05 </t>
  </si>
  <si>
    <t> 0.009 </t>
  </si>
  <si>
    <t>2421431.519 </t>
  </si>
  <si>
    <t> 22.07.1917 00:27 </t>
  </si>
  <si>
    <t> 0.026 </t>
  </si>
  <si>
    <t> A.A.Nijland </t>
  </si>
  <si>
    <t> BAN 6.114 </t>
  </si>
  <si>
    <t>2421531.458 </t>
  </si>
  <si>
    <t> 29.10.1917 22:59 </t>
  </si>
  <si>
    <t>2421907.278 </t>
  </si>
  <si>
    <t> 09.11.1918 18:40 </t>
  </si>
  <si>
    <t> -0.002 </t>
  </si>
  <si>
    <t>2422180.505 </t>
  </si>
  <si>
    <t> 10.08.1919 00:07 </t>
  </si>
  <si>
    <t> 0.015 </t>
  </si>
  <si>
    <t>2422256.466 </t>
  </si>
  <si>
    <t> 24.10.1919 23:11 </t>
  </si>
  <si>
    <t> 0.010 </t>
  </si>
  <si>
    <t>2422416.402 </t>
  </si>
  <si>
    <t> 01.04.1920 21:38 </t>
  </si>
  <si>
    <t>2422612.304 </t>
  </si>
  <si>
    <t> 14.10.1920 19:17 </t>
  </si>
  <si>
    <t>2422652.281 </t>
  </si>
  <si>
    <t> 23.11.1920 18:44 </t>
  </si>
  <si>
    <t> 0.002 </t>
  </si>
  <si>
    <t>2422921.502 </t>
  </si>
  <si>
    <t> 20.08.1921 00:02 </t>
  </si>
  <si>
    <t>2422969.475 </t>
  </si>
  <si>
    <t> 06.10.1921 23:24 </t>
  </si>
  <si>
    <t> 0.005 </t>
  </si>
  <si>
    <t>2423049.441 </t>
  </si>
  <si>
    <t> 25.12.1921 22:35 </t>
  </si>
  <si>
    <t>2423341.308 </t>
  </si>
  <si>
    <t> 13.10.1922 19:23 </t>
  </si>
  <si>
    <t>2423413.278 </t>
  </si>
  <si>
    <t> 24.12.1922 18:40 </t>
  </si>
  <si>
    <t> 0.008 </t>
  </si>
  <si>
    <t>2423575.872 </t>
  </si>
  <si>
    <t> 05.06.1923 08:55 </t>
  </si>
  <si>
    <t> W.Zessewitsch </t>
  </si>
  <si>
    <t> IODE 4.1.101 </t>
  </si>
  <si>
    <t>2425324.405 </t>
  </si>
  <si>
    <t> 18.03.1928 21:43 </t>
  </si>
  <si>
    <t> -0.007 </t>
  </si>
  <si>
    <t> J.Mergentaler </t>
  </si>
  <si>
    <t> AAC 1.35 </t>
  </si>
  <si>
    <t>2426221.399 </t>
  </si>
  <si>
    <t> 01.09.1930 21:34 </t>
  </si>
  <si>
    <t> 0.056 </t>
  </si>
  <si>
    <t> L.Terkan </t>
  </si>
  <si>
    <t> AN 257.128 </t>
  </si>
  <si>
    <t>2426827.743 </t>
  </si>
  <si>
    <t> 30.04.1932 05:49 </t>
  </si>
  <si>
    <t> 0.006 </t>
  </si>
  <si>
    <t> W.Iwanowska </t>
  </si>
  <si>
    <t> WILN 15.6 </t>
  </si>
  <si>
    <t>2427739.334 </t>
  </si>
  <si>
    <t> 28.10.1934 20:00 </t>
  </si>
  <si>
    <t> F.Lause </t>
  </si>
  <si>
    <t> AN 260.289 </t>
  </si>
  <si>
    <t>2427751.330 </t>
  </si>
  <si>
    <t> 09.11.1934 19:55 </t>
  </si>
  <si>
    <t>2427755.327 </t>
  </si>
  <si>
    <t> 13.11.1934 19:50 </t>
  </si>
  <si>
    <t>2427871.294 </t>
  </si>
  <si>
    <t> 09.03.1935 19:03 </t>
  </si>
  <si>
    <t> 0.025 </t>
  </si>
  <si>
    <t>2427883.270 </t>
  </si>
  <si>
    <t> 21.03.1935 18:28 </t>
  </si>
  <si>
    <t>2427887.255 </t>
  </si>
  <si>
    <t> 25.03.1935 18:07 </t>
  </si>
  <si>
    <t>2428184.476 </t>
  </si>
  <si>
    <t> 16.01.1936 23:25 </t>
  </si>
  <si>
    <t>2428204.464 </t>
  </si>
  <si>
    <t> 05.02.1936 23:08 </t>
  </si>
  <si>
    <t>2428248.433 </t>
  </si>
  <si>
    <t> 20.03.1936 22:23 </t>
  </si>
  <si>
    <t> 0.000 </t>
  </si>
  <si>
    <t>2428284.409 </t>
  </si>
  <si>
    <t> 25.04.1936 21:48 </t>
  </si>
  <si>
    <t> -0.008 </t>
  </si>
  <si>
    <t>2428460.339 </t>
  </si>
  <si>
    <t> 18.10.1936 20:08 </t>
  </si>
  <si>
    <t> 0.001 </t>
  </si>
  <si>
    <t> AN 264.105 </t>
  </si>
  <si>
    <t>2428480.312 </t>
  </si>
  <si>
    <t> 07.11.1936 19:29 </t>
  </si>
  <si>
    <t> -0.017 </t>
  </si>
  <si>
    <t>2428496.332 </t>
  </si>
  <si>
    <t> 23.11.1936 19:58 </t>
  </si>
  <si>
    <t>2428497.663 </t>
  </si>
  <si>
    <t> 25.11.1936 03:54 </t>
  </si>
  <si>
    <t>2428520.318 </t>
  </si>
  <si>
    <t> 17.12.1936 19:37 </t>
  </si>
  <si>
    <t>2428524.320 </t>
  </si>
  <si>
    <t> 21.12.1936 19:40 </t>
  </si>
  <si>
    <t>2428532.305 </t>
  </si>
  <si>
    <t> 29.12.1936 19:19 </t>
  </si>
  <si>
    <t> -0.001 </t>
  </si>
  <si>
    <t>2428544.301 </t>
  </si>
  <si>
    <t> 10.01.1937 19:13 </t>
  </si>
  <si>
    <t>2428552.298 </t>
  </si>
  <si>
    <t> 18.01.1937 19:09 </t>
  </si>
  <si>
    <t>2428556.298 </t>
  </si>
  <si>
    <t> 22.01.1937 19:09 </t>
  </si>
  <si>
    <t> 0.003 </t>
  </si>
  <si>
    <t>2428568.293 </t>
  </si>
  <si>
    <t> 03.02.1937 19:01 </t>
  </si>
  <si>
    <t> 0.004 </t>
  </si>
  <si>
    <t>2428596.277 </t>
  </si>
  <si>
    <t> 03.03.1937 18:38 </t>
  </si>
  <si>
    <t>2428600.277 </t>
  </si>
  <si>
    <t> 07.03.1937 18:38 </t>
  </si>
  <si>
    <t>2428612.270 </t>
  </si>
  <si>
    <t> 19.03.1937 18:28 </t>
  </si>
  <si>
    <t>2429555.853 </t>
  </si>
  <si>
    <t> 19.10.1939 08:28 </t>
  </si>
  <si>
    <t> E.J.Woodward </t>
  </si>
  <si>
    <t> HB 917.7 </t>
  </si>
  <si>
    <t>2429566.500 </t>
  </si>
  <si>
    <t> 30.10.1939 00:00 </t>
  </si>
  <si>
    <t> S.Gaposchkin </t>
  </si>
  <si>
    <t> HA 113.71 </t>
  </si>
  <si>
    <t>2433183.542 </t>
  </si>
  <si>
    <t> 24.09.1949 01:00 </t>
  </si>
  <si>
    <t> -0.009 </t>
  </si>
  <si>
    <t> P.Ahnert </t>
  </si>
  <si>
    <t> AN 278.270 </t>
  </si>
  <si>
    <t>2435930.309 </t>
  </si>
  <si>
    <t> 01.04.1957 19:24 </t>
  </si>
  <si>
    <t> K.Kordylewski </t>
  </si>
  <si>
    <t> SAC 29.809 </t>
  </si>
  <si>
    <t>2436639.3308 </t>
  </si>
  <si>
    <t> 11.03.1959 19:56 </t>
  </si>
  <si>
    <t> -0.0017 </t>
  </si>
  <si>
    <t>E </t>
  </si>
  <si>
    <t>?</t>
  </si>
  <si>
    <t> M.I.Lavrow </t>
  </si>
  <si>
    <t> TKZ 35.63 </t>
  </si>
  <si>
    <t>2436641.3288 </t>
  </si>
  <si>
    <t> 13.03.1959 19:53 </t>
  </si>
  <si>
    <t> -0.0028 </t>
  </si>
  <si>
    <t>2436651.311 </t>
  </si>
  <si>
    <t> 23.03.1959 19:27 </t>
  </si>
  <si>
    <t> -0.016 </t>
  </si>
  <si>
    <t> V.G.Karetnikov </t>
  </si>
  <si>
    <t> AC 217.13 </t>
  </si>
  <si>
    <t>2436655.326 </t>
  </si>
  <si>
    <t> 27.03.1959 19:49 </t>
  </si>
  <si>
    <t>2436663.304 </t>
  </si>
  <si>
    <t> 04.04.1959 19:17 </t>
  </si>
  <si>
    <t> -0.018 </t>
  </si>
  <si>
    <t>2436667.312 </t>
  </si>
  <si>
    <t> 08.04.1959 19:29 </t>
  </si>
  <si>
    <t>2437028.477 </t>
  </si>
  <si>
    <t> 03.04.1960 23:26 </t>
  </si>
  <si>
    <t> -0.014 </t>
  </si>
  <si>
    <t> PZ 14.39 </t>
  </si>
  <si>
    <t>2437192.413 </t>
  </si>
  <si>
    <t> 14.09.1960 21:54 </t>
  </si>
  <si>
    <t> -0.005 </t>
  </si>
  <si>
    <t> B.Czerlunczakiewic </t>
  </si>
  <si>
    <t> EBC 1-32 </t>
  </si>
  <si>
    <t>2437192.420 </t>
  </si>
  <si>
    <t> 14.09.1960 22:04 </t>
  </si>
  <si>
    <t> J.Siejkowski </t>
  </si>
  <si>
    <t>2437204.392 </t>
  </si>
  <si>
    <t> 26.09.1960 21:24 </t>
  </si>
  <si>
    <t> -0.020 </t>
  </si>
  <si>
    <t>2437320.351 </t>
  </si>
  <si>
    <t> 20.01.1961 20:25 </t>
  </si>
  <si>
    <t> R.Rudolph </t>
  </si>
  <si>
    <t>BAVM 15 </t>
  </si>
  <si>
    <t>2437320.353 </t>
  </si>
  <si>
    <t> 20.01.1961 20:28 </t>
  </si>
  <si>
    <t> P.B.Lehmann </t>
  </si>
  <si>
    <t>2437949.414 </t>
  </si>
  <si>
    <t> 11.10.1962 21:56 </t>
  </si>
  <si>
    <t> V.Znojil </t>
  </si>
  <si>
    <t> BRNO 6 </t>
  </si>
  <si>
    <t>2438049.360 </t>
  </si>
  <si>
    <t> 19.01.1963 20:38 </t>
  </si>
  <si>
    <t> -0.006 </t>
  </si>
  <si>
    <t> D.Solcova </t>
  </si>
  <si>
    <t>2438049.362 </t>
  </si>
  <si>
    <t> 19.01.1963 20:41 </t>
  </si>
  <si>
    <t> -0.004 </t>
  </si>
  <si>
    <t> F.Zdarsky </t>
  </si>
  <si>
    <t>2438049.365 </t>
  </si>
  <si>
    <t> 19.01.1963 20:45 </t>
  </si>
  <si>
    <t> J.Melich </t>
  </si>
  <si>
    <t> I.Solc </t>
  </si>
  <si>
    <t>2438089.335 </t>
  </si>
  <si>
    <t> 28.02.1963 20:02 </t>
  </si>
  <si>
    <t> -0.013 </t>
  </si>
  <si>
    <t>2438089.339 </t>
  </si>
  <si>
    <t> 28.02.1963 20:08 </t>
  </si>
  <si>
    <t> J.Perny </t>
  </si>
  <si>
    <t>2438105.329 </t>
  </si>
  <si>
    <t> 16.03.1963 19:53 </t>
  </si>
  <si>
    <t> -0.012 </t>
  </si>
  <si>
    <t>2438105.330 </t>
  </si>
  <si>
    <t> 16.03.1963 19:55 </t>
  </si>
  <si>
    <t> -0.011 </t>
  </si>
  <si>
    <t> K.Brat </t>
  </si>
  <si>
    <t>2438105.331 </t>
  </si>
  <si>
    <t> 16.03.1963 19:56 </t>
  </si>
  <si>
    <t> -0.010 </t>
  </si>
  <si>
    <t>2438113.332 </t>
  </si>
  <si>
    <t> 24.03.1963 19:58 </t>
  </si>
  <si>
    <t>2438502.481 </t>
  </si>
  <si>
    <t> 16.04.1964 23:32 </t>
  </si>
  <si>
    <t> -0.015 </t>
  </si>
  <si>
    <t>2438502.488 </t>
  </si>
  <si>
    <t> 16.04.1964 23:42 </t>
  </si>
  <si>
    <t> V.Mlynek </t>
  </si>
  <si>
    <t>2438670.413 </t>
  </si>
  <si>
    <t> 01.10.1964 21:54 </t>
  </si>
  <si>
    <t>2438794.354 </t>
  </si>
  <si>
    <t> 02.02.1965 20:29 </t>
  </si>
  <si>
    <t> F.Hromada </t>
  </si>
  <si>
    <t> BRNO 5 </t>
  </si>
  <si>
    <t>2438818.348 </t>
  </si>
  <si>
    <t> 26.02.1965 20:21 </t>
  </si>
  <si>
    <t>2438854.334 </t>
  </si>
  <si>
    <t> 03.04.1965 20:00 </t>
  </si>
  <si>
    <t> P.Flin </t>
  </si>
  <si>
    <t> AA 17.60 </t>
  </si>
  <si>
    <t>2439367.441 </t>
  </si>
  <si>
    <t> 29.08.1966 22:35 </t>
  </si>
  <si>
    <t> -0.000 </t>
  </si>
  <si>
    <t> A.Slowik </t>
  </si>
  <si>
    <t> AA 18.332 </t>
  </si>
  <si>
    <t>2439367.448 </t>
  </si>
  <si>
    <t> 29.08.1966 22:45 </t>
  </si>
  <si>
    <t>2439403.428 </t>
  </si>
  <si>
    <t> 04.10.1966 22:16 </t>
  </si>
  <si>
    <t> K.Locher </t>
  </si>
  <si>
    <t> ORI 100 </t>
  </si>
  <si>
    <t>2439531.401 </t>
  </si>
  <si>
    <t> 09.02.1967 21:37 </t>
  </si>
  <si>
    <t> 0.034 </t>
  </si>
  <si>
    <t>2439535.351 </t>
  </si>
  <si>
    <t> 13.02.1967 20:25 </t>
  </si>
  <si>
    <t> J.Zidu </t>
  </si>
  <si>
    <t> BRNO 9 </t>
  </si>
  <si>
    <t>2440148.4469 </t>
  </si>
  <si>
    <t> 18.10.1968 22:43 </t>
  </si>
  <si>
    <t> 0.0231 </t>
  </si>
  <si>
    <t> Wachmann(Lichtk.) </t>
  </si>
  <si>
    <t> AAPS 60.349 </t>
  </si>
  <si>
    <t>2440204.4018 </t>
  </si>
  <si>
    <t> 13.12.1968 21:38 </t>
  </si>
  <si>
    <t> 0.0032 </t>
  </si>
  <si>
    <t>2440589.564 </t>
  </si>
  <si>
    <t> 03.01.1970 01:32 </t>
  </si>
  <si>
    <t> R.Diethelm </t>
  </si>
  <si>
    <t> ORI 117 </t>
  </si>
  <si>
    <t>2440853.446 </t>
  </si>
  <si>
    <t> 23.09.1970 22:42 </t>
  </si>
  <si>
    <t> ORI 122 </t>
  </si>
  <si>
    <t>2440953.407 </t>
  </si>
  <si>
    <t> 01.01.1971 21:46 </t>
  </si>
  <si>
    <t> ORI 123 </t>
  </si>
  <si>
    <t>2440969.394 </t>
  </si>
  <si>
    <t> 17.01.1971 21:27 </t>
  </si>
  <si>
    <t>2441033.3582 </t>
  </si>
  <si>
    <t> 22.03.1971 20:35 </t>
  </si>
  <si>
    <t> -0.0016 </t>
  </si>
  <si>
    <t>2441041.356 </t>
  </si>
  <si>
    <t> 30.03.1971 20:32 </t>
  </si>
  <si>
    <t> ORI 124 </t>
  </si>
  <si>
    <t>2441057.341 </t>
  </si>
  <si>
    <t> 15.04.1971 20:11 </t>
  </si>
  <si>
    <t> ORI 125 </t>
  </si>
  <si>
    <t>2441061.350 </t>
  </si>
  <si>
    <t> 19.04.1971 20:24 </t>
  </si>
  <si>
    <t> H.Peter </t>
  </si>
  <si>
    <t>2441061.355 </t>
  </si>
  <si>
    <t> 19.04.1971 20:31 </t>
  </si>
  <si>
    <t> P.Bertschinger </t>
  </si>
  <si>
    <t>2441202.602 </t>
  </si>
  <si>
    <t> 08.09.1971 02:26 </t>
  </si>
  <si>
    <t> ORI 127 </t>
  </si>
  <si>
    <t>2441261.260 </t>
  </si>
  <si>
    <t> 05.11.1971 18:14 </t>
  </si>
  <si>
    <t> ORI 129 </t>
  </si>
  <si>
    <t>2441301.245 </t>
  </si>
  <si>
    <t> 15.12.1971 17:52 </t>
  </si>
  <si>
    <t> BBS 1 </t>
  </si>
  <si>
    <t>2441350.556 </t>
  </si>
  <si>
    <t> 03.02.1972 01:20 </t>
  </si>
  <si>
    <t> Z.Klimek </t>
  </si>
  <si>
    <t>IBVS 637 </t>
  </si>
  <si>
    <t>2441606.436 </t>
  </si>
  <si>
    <t> 15.10.1972 22:27 </t>
  </si>
  <si>
    <t> BBS 6 </t>
  </si>
  <si>
    <t>2441770.350 </t>
  </si>
  <si>
    <t> 28.03.1973 20:24 </t>
  </si>
  <si>
    <t> I.Kohoutek </t>
  </si>
  <si>
    <t> BRNO 17 </t>
  </si>
  <si>
    <t>2441770.357 </t>
  </si>
  <si>
    <t> 28.03.1973 20:34 </t>
  </si>
  <si>
    <t> M.Fukar </t>
  </si>
  <si>
    <t>2441931.593 </t>
  </si>
  <si>
    <t> 06.09.1973 02:13 </t>
  </si>
  <si>
    <t> -0.030 </t>
  </si>
  <si>
    <t> BBS 11 </t>
  </si>
  <si>
    <t>2442087.546 </t>
  </si>
  <si>
    <t> 09.02.1974 01:06 </t>
  </si>
  <si>
    <t> B.Small </t>
  </si>
  <si>
    <t> AVSJ 6.26 </t>
  </si>
  <si>
    <t>2442091.543 </t>
  </si>
  <si>
    <t> 13.02.1974 01:01 </t>
  </si>
  <si>
    <t>2442363.424 </t>
  </si>
  <si>
    <t> 11.11.1974 22:10 </t>
  </si>
  <si>
    <t> Kulkarni&amp;Lokanadh. </t>
  </si>
  <si>
    <t> CNJO 8.1 </t>
  </si>
  <si>
    <t>2442391.413 </t>
  </si>
  <si>
    <t> 09.12.1974 21:54 </t>
  </si>
  <si>
    <t>2442404.726 </t>
  </si>
  <si>
    <t> 23.12.1974 05:25 </t>
  </si>
  <si>
    <t> BBS 19 </t>
  </si>
  <si>
    <t>2442439.359 </t>
  </si>
  <si>
    <t> 26.01.1975 20:36 </t>
  </si>
  <si>
    <t> -0.036 </t>
  </si>
  <si>
    <t> BBS 20 </t>
  </si>
  <si>
    <t>2442439.388 </t>
  </si>
  <si>
    <t> 26.01.1975 21:18 </t>
  </si>
  <si>
    <t>2442439.401 </t>
  </si>
  <si>
    <t> 26.01.1975 21:37 </t>
  </si>
  <si>
    <t>2442467.350 </t>
  </si>
  <si>
    <t> 23.02.1975 20:24 </t>
  </si>
  <si>
    <t> -0.033 </t>
  </si>
  <si>
    <t> BBS 21 </t>
  </si>
  <si>
    <t>2442467.363 </t>
  </si>
  <si>
    <t> 23.02.1975 20:42 </t>
  </si>
  <si>
    <t>2442471.370 </t>
  </si>
  <si>
    <t> 27.02.1975 20:52 </t>
  </si>
  <si>
    <t>2442767.246 </t>
  </si>
  <si>
    <t> 20.12.1975 17:54 </t>
  </si>
  <si>
    <t> BBS 25 </t>
  </si>
  <si>
    <t>2442799.232 </t>
  </si>
  <si>
    <t> 21.01.1976 17:34 </t>
  </si>
  <si>
    <t>2442811.228 </t>
  </si>
  <si>
    <t> 02.02.1976 17:28 </t>
  </si>
  <si>
    <t>2442819.222 </t>
  </si>
  <si>
    <t> 10.02.1976 17:19 </t>
  </si>
  <si>
    <t>2443045.784 </t>
  </si>
  <si>
    <t> 24.09.1976 06:48 </t>
  </si>
  <si>
    <t> G.Samolyk </t>
  </si>
  <si>
    <t> AOEB 5 </t>
  </si>
  <si>
    <t>2443045.802 </t>
  </si>
  <si>
    <t> 24.09.1976 07:14 </t>
  </si>
  <si>
    <t> G.Wedemayer </t>
  </si>
  <si>
    <t>2443116.424 </t>
  </si>
  <si>
    <t> 03.12.1976 22:10 </t>
  </si>
  <si>
    <t> BBS 31 </t>
  </si>
  <si>
    <t>2443128.420 </t>
  </si>
  <si>
    <t> 15.12.1976 22:04 </t>
  </si>
  <si>
    <t>2443165.732 </t>
  </si>
  <si>
    <t> 22.01.1977 05:34 </t>
  </si>
  <si>
    <t> C.Hesseltine </t>
  </si>
  <si>
    <t>2443188.372 </t>
  </si>
  <si>
    <t> 13.02.1977 20:55 </t>
  </si>
  <si>
    <t> BBS 32 </t>
  </si>
  <si>
    <t>2443212.362 </t>
  </si>
  <si>
    <t> 09.03.1977 20:41 </t>
  </si>
  <si>
    <t> BBS 33 </t>
  </si>
  <si>
    <t>2443212.371 </t>
  </si>
  <si>
    <t> 09.03.1977 20:54 </t>
  </si>
  <si>
    <t>2443220.367 </t>
  </si>
  <si>
    <t> 17.03.1977 20:48 </t>
  </si>
  <si>
    <t>2443244.374 </t>
  </si>
  <si>
    <t> 10.04.1977 20:58 </t>
  </si>
  <si>
    <t>2443244.395 </t>
  </si>
  <si>
    <t> 10.04.1977 21:28 </t>
  </si>
  <si>
    <t> 0.028 </t>
  </si>
  <si>
    <t> M.D.Taylor </t>
  </si>
  <si>
    <t> VSSC 58.13 </t>
  </si>
  <si>
    <t>2443504.246 </t>
  </si>
  <si>
    <t> 26.12.1977 17:54 </t>
  </si>
  <si>
    <t> E.Poretti </t>
  </si>
  <si>
    <t> BBS 36 </t>
  </si>
  <si>
    <t>2443512.241 </t>
  </si>
  <si>
    <t> 03.01.1978 17:47 </t>
  </si>
  <si>
    <t>2443516.237 </t>
  </si>
  <si>
    <t> 07.01.1978 17:41 </t>
  </si>
  <si>
    <t>2443821.437 </t>
  </si>
  <si>
    <t> 08.11.1978 22:29 </t>
  </si>
  <si>
    <t> BBS 40 </t>
  </si>
  <si>
    <t>2443941.388 </t>
  </si>
  <si>
    <t> 08.03.1979 21:18 </t>
  </si>
  <si>
    <t> BBS 42 </t>
  </si>
  <si>
    <t>2443957.388 </t>
  </si>
  <si>
    <t> 24.03.1979 21:18 </t>
  </si>
  <si>
    <t>2443977.376 </t>
  </si>
  <si>
    <t> 13.04.1979 21:01 </t>
  </si>
  <si>
    <t> BBS 43 </t>
  </si>
  <si>
    <t>2444606.444 </t>
  </si>
  <si>
    <t> 01.01.1981 22:39 </t>
  </si>
  <si>
    <t> 0.022 </t>
  </si>
  <si>
    <t> BBS 52 </t>
  </si>
  <si>
    <t>2444635.742 </t>
  </si>
  <si>
    <t> 31.01.1981 05:48 </t>
  </si>
  <si>
    <t>2444642.422 </t>
  </si>
  <si>
    <t> 06.02.1981 22:07 </t>
  </si>
  <si>
    <t> BBS 53 </t>
  </si>
  <si>
    <t>2444646.421 </t>
  </si>
  <si>
    <t> 10.02.1981 22:06 </t>
  </si>
  <si>
    <t>2444662.399 </t>
  </si>
  <si>
    <t> 26.02.1981 21:34 </t>
  </si>
  <si>
    <t>2444958.271 </t>
  </si>
  <si>
    <t> 19.12.1981 18:30 </t>
  </si>
  <si>
    <t> BBS 58 </t>
  </si>
  <si>
    <t>2444990.276 </t>
  </si>
  <si>
    <t> 20.01.1982 18:37 </t>
  </si>
  <si>
    <t> R.Germann </t>
  </si>
  <si>
    <t>2445006.265 </t>
  </si>
  <si>
    <t> 05.02.1982 18:21 </t>
  </si>
  <si>
    <t> BBS 59 </t>
  </si>
  <si>
    <t>2445010.256 </t>
  </si>
  <si>
    <t> 09.02.1982 18:08 </t>
  </si>
  <si>
    <t>2445259.472 </t>
  </si>
  <si>
    <t> 16.10.1982 23:19 </t>
  </si>
  <si>
    <t> J.Silhan </t>
  </si>
  <si>
    <t> BRNO 26 </t>
  </si>
  <si>
    <t>2445279.443 </t>
  </si>
  <si>
    <t> 05.11.1982 22:37 </t>
  </si>
  <si>
    <t> Pe.Troubil </t>
  </si>
  <si>
    <t>2445279.446 </t>
  </si>
  <si>
    <t> 05.11.1982 22:42 </t>
  </si>
  <si>
    <t>2445279.458 </t>
  </si>
  <si>
    <t> 05.11.1982 22:59 </t>
  </si>
  <si>
    <t> Pa.Troubil </t>
  </si>
  <si>
    <t>2445352.754 </t>
  </si>
  <si>
    <t> 18.01.1983 06:05 </t>
  </si>
  <si>
    <t>2445364.742 </t>
  </si>
  <si>
    <t> 30.01.1983 05:48 </t>
  </si>
  <si>
    <t> P.Goodwin </t>
  </si>
  <si>
    <t>2445407.389 </t>
  </si>
  <si>
    <t> 13.03.1983 21:20 </t>
  </si>
  <si>
    <t> P.Frank </t>
  </si>
  <si>
    <t>BAVM 38 </t>
  </si>
  <si>
    <t>2445407.395 </t>
  </si>
  <si>
    <t> 13.03.1983 21:28 </t>
  </si>
  <si>
    <t> J.Hübscher </t>
  </si>
  <si>
    <t>BAVM 36 </t>
  </si>
  <si>
    <t>2445407.398 </t>
  </si>
  <si>
    <t> 13.03.1983 21:33 </t>
  </si>
  <si>
    <t> W.Braune </t>
  </si>
  <si>
    <t>2445672.602 </t>
  </si>
  <si>
    <t> 04.12.1983 02:26 </t>
  </si>
  <si>
    <t>2446036.448 </t>
  </si>
  <si>
    <t> 01.12.1984 22:45 </t>
  </si>
  <si>
    <t> P.Svoboda </t>
  </si>
  <si>
    <t> BRNO 27 </t>
  </si>
  <si>
    <t>2446036.449 </t>
  </si>
  <si>
    <t> 01.12.1984 22:46 </t>
  </si>
  <si>
    <t> V.Kolar </t>
  </si>
  <si>
    <t>2446048.442 </t>
  </si>
  <si>
    <t> 13.12.1984 22:36 </t>
  </si>
  <si>
    <t>2446052.443 </t>
  </si>
  <si>
    <t> 17.12.1984 22:37 </t>
  </si>
  <si>
    <t> A.Paschke </t>
  </si>
  <si>
    <t> BBS 76 </t>
  </si>
  <si>
    <t>2446088.419 </t>
  </si>
  <si>
    <t> 22.01.1985 22:03 </t>
  </si>
  <si>
    <t> J.Isles </t>
  </si>
  <si>
    <t> VSSC 63.21 </t>
  </si>
  <si>
    <t>2446092.397 </t>
  </si>
  <si>
    <t> 26.01.1985 21:31 </t>
  </si>
  <si>
    <t> -0.025 </t>
  </si>
  <si>
    <t> I.Middlemist </t>
  </si>
  <si>
    <t>2446112.383 </t>
  </si>
  <si>
    <t> 15.02.1985 21:11 </t>
  </si>
  <si>
    <t>2446130.407 </t>
  </si>
  <si>
    <t> 05.03.1985 21:46 </t>
  </si>
  <si>
    <t>2446132.410 </t>
  </si>
  <si>
    <t> 07.03.1985 21:50 </t>
  </si>
  <si>
    <t> P.Hajek </t>
  </si>
  <si>
    <t>s5</t>
  </si>
  <si>
    <t>s6</t>
  </si>
  <si>
    <t>s7</t>
  </si>
  <si>
    <t>Q. resid</t>
  </si>
  <si>
    <t>wt</t>
  </si>
  <si>
    <t>BAD?</t>
  </si>
  <si>
    <t>Very tentative LiTE fit</t>
  </si>
  <si>
    <t>vis/CCD</t>
  </si>
  <si>
    <t>JAVSO..46..184</t>
  </si>
  <si>
    <t>JAVSO..48…87</t>
  </si>
  <si>
    <t>JAVSO..48..256</t>
  </si>
  <si>
    <t>VSB 069</t>
  </si>
  <si>
    <t>JAVSO 49, 108</t>
  </si>
  <si>
    <t>Active</t>
  </si>
  <si>
    <t>JAVSO, 48, 87</t>
  </si>
  <si>
    <t>JAVSO, 50, 133</t>
  </si>
  <si>
    <t>BAAVSSC191</t>
  </si>
  <si>
    <t>BAAVSSC187</t>
  </si>
  <si>
    <t>JAAVSO 51, 134</t>
  </si>
  <si>
    <t>VSB, 108</t>
  </si>
  <si>
    <t>BAA VSSC 199 42</t>
  </si>
  <si>
    <t>JBAV 200 53</t>
  </si>
  <si>
    <t>Next ToM-P</t>
  </si>
  <si>
    <t>Next ToM-S</t>
  </si>
  <si>
    <t>8.59-9.5</t>
  </si>
  <si>
    <t>Mag B</t>
  </si>
  <si>
    <t>VSX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</si>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</sst>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E+00"/>
    <numFmt numFmtId="167" formatCode="0.000000"/>
    <numFmt numFmtId="168" formatCode="0.00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20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right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quotePrefix="1" applyAlignment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7" fillId="28" borderId="0" xfId="0" applyFont="1" applyFill="1" applyAlignment="1"/>
    <xf numFmtId="0" fontId="44" fillId="0" borderId="0" xfId="43" applyFont="1" applyAlignment="1">
      <alignment horizontal="center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4" fillId="0" borderId="0" xfId="43" applyFont="1" applyAlignment="1">
      <alignment horizontal="left"/>
    </xf>
    <xf numFmtId="0" fontId="46" fillId="0" borderId="0" xfId="43" applyFont="1"/>
    <xf numFmtId="0" fontId="9" fillId="0" borderId="0" xfId="43" applyAlignment="1">
      <alignment horizontal="left"/>
    </xf>
    <xf numFmtId="0" fontId="9" fillId="0" borderId="0" xfId="43" applyAlignment="1">
      <alignment horizontal="center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2" applyFon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left"/>
    </xf>
    <xf numFmtId="0" fontId="4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25" borderId="12" xfId="0" applyFill="1" applyBorder="1" applyAlignment="1">
      <alignment vertical="center"/>
    </xf>
    <xf numFmtId="0" fontId="9" fillId="25" borderId="13" xfId="0" applyFont="1" applyFill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4" xfId="0" applyFill="1" applyBorder="1" applyAlignment="1">
      <alignment vertical="center"/>
    </xf>
    <xf numFmtId="0" fontId="9" fillId="25" borderId="15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26" borderId="14" xfId="0" applyFill="1" applyBorder="1" applyAlignment="1">
      <alignment vertical="center"/>
    </xf>
    <xf numFmtId="0" fontId="9" fillId="27" borderId="1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26" borderId="14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6" xfId="0" applyFill="1" applyBorder="1" applyAlignment="1">
      <alignment vertical="center"/>
    </xf>
    <xf numFmtId="0" fontId="9" fillId="25" borderId="17" xfId="0" applyFont="1" applyFill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26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43" applyFont="1" applyAlignment="1">
      <alignment horizontal="center" vertical="center"/>
    </xf>
    <xf numFmtId="0" fontId="46" fillId="0" borderId="0" xfId="43" applyFont="1" applyAlignment="1">
      <alignment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9" fillId="0" borderId="0" xfId="43" applyAlignment="1">
      <alignment horizontal="left" vertical="center"/>
    </xf>
    <xf numFmtId="0" fontId="9" fillId="0" borderId="0" xfId="43" applyAlignment="1">
      <alignment horizontal="center" vertical="center"/>
    </xf>
    <xf numFmtId="0" fontId="44" fillId="0" borderId="0" xfId="42" applyFont="1" applyAlignment="1">
      <alignment vertical="center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7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horizontal="center"/>
      <protection locked="0"/>
    </xf>
    <xf numFmtId="165" fontId="47" fillId="0" borderId="0" xfId="0" applyNumberFormat="1" applyFont="1" applyAlignment="1" applyProtection="1">
      <alignment horizontal="left"/>
      <protection locked="0"/>
    </xf>
    <xf numFmtId="167" fontId="47" fillId="0" borderId="0" xfId="0" applyNumberFormat="1" applyFont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center"/>
    </xf>
    <xf numFmtId="0" fontId="6" fillId="29" borderId="26" xfId="0" applyFont="1" applyFill="1" applyBorder="1" applyAlignment="1">
      <alignment horizontal="right" vertical="center"/>
    </xf>
    <xf numFmtId="0" fontId="6" fillId="29" borderId="27" xfId="0" applyFont="1" applyFill="1" applyBorder="1" applyAlignment="1">
      <alignment horizontal="center" vertical="center"/>
    </xf>
    <xf numFmtId="0" fontId="48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22" fontId="12" fillId="0" borderId="29" xfId="0" applyNumberFormat="1" applyFont="1" applyBorder="1" applyAlignment="1">
      <alignment vertical="center"/>
    </xf>
    <xf numFmtId="22" fontId="49" fillId="0" borderId="30" xfId="0" applyNumberFormat="1" applyFont="1" applyBorder="1" applyAlignment="1">
      <alignment vertical="center"/>
    </xf>
    <xf numFmtId="0" fontId="48" fillId="0" borderId="3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0" fillId="0" borderId="0" xfId="0" applyFont="1" applyAlignment="1">
      <alignment horizontal="left"/>
    </xf>
    <xf numFmtId="168" fontId="47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4819434067092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53325726953533E-2"/>
          <c:y val="0.13461556519301221"/>
          <c:w val="0.87956243565131886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6-4DD4-AE20-B0358F1B49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6-4DD4-AE20-B0358F1B495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6-4DD4-AE20-B0358F1B495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  <c:pt idx="278">
                  <c:v>-1.0360000000218861E-2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6-4DD4-AE20-B0358F1B495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F6-4DD4-AE20-B0358F1B495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F6-4DD4-AE20-B0358F1B495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F6-4DD4-AE20-B0358F1B495F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F6-4DD4-AE20-B0358F1B495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F6-4DD4-AE20-B0358F1B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2848"/>
        <c:axId val="1"/>
      </c:scatterChart>
      <c:valAx>
        <c:axId val="838822848"/>
        <c:scaling>
          <c:orientation val="minMax"/>
          <c:max val="320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3522807824203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583941605839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21907389313563"/>
          <c:y val="0.92857258227336958"/>
          <c:w val="0.447080483552694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98072203784444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4452122143114"/>
          <c:y val="0.13424657534246576"/>
          <c:w val="0.83333445427434982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A-4AB4-B94D-2C5CEB5658F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A-4AB4-B94D-2C5CEB5658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A-4AB4-B94D-2C5CEB5658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  <c:pt idx="278">
                  <c:v>-1.0360000000218861E-2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A-4AB4-B94D-2C5CEB5658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A-4AB4-B94D-2C5CEB565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A-4AB4-B94D-2C5CEB565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A-4AB4-B94D-2C5CEB5658F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A-4AB4-B94D-2C5CEB5658F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EA-4AB4-B94D-2C5CEB56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08088"/>
        <c:axId val="1"/>
      </c:scatterChart>
      <c:valAx>
        <c:axId val="838808088"/>
        <c:scaling>
          <c:orientation val="minMax"/>
          <c:max val="32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41114798666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09366391184574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08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1185946797972"/>
          <c:y val="0.92876712328767119"/>
          <c:w val="0.67493199713672136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329990884229717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69279854147673E-2"/>
          <c:y val="0.13424657534246576"/>
          <c:w val="0.88058340929808565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F0-4EEC-8D5A-F42BAAFFA2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F0-4EEC-8D5A-F42BAAFFA2D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F0-4EEC-8D5A-F42BAAFFA2D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  <c:pt idx="278">
                  <c:v>-1.0360000000218861E-2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F0-4EEC-8D5A-F42BAAFFA2D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F0-4EEC-8D5A-F42BAAFFA2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F0-4EEC-8D5A-F42BAAFFA2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F0-4EEC-8D5A-F42BAAFFA2D3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1'!$AW$2:$AW$177</c:f>
              <c:numCache>
                <c:formatCode>General</c:formatCode>
                <c:ptCount val="176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4800</c:v>
                </c:pt>
                <c:pt idx="50">
                  <c:v>5000</c:v>
                </c:pt>
                <c:pt idx="51">
                  <c:v>5200</c:v>
                </c:pt>
                <c:pt idx="52">
                  <c:v>5400</c:v>
                </c:pt>
                <c:pt idx="53">
                  <c:v>5600</c:v>
                </c:pt>
                <c:pt idx="54">
                  <c:v>5800</c:v>
                </c:pt>
                <c:pt idx="55">
                  <c:v>6000</c:v>
                </c:pt>
                <c:pt idx="56">
                  <c:v>6200</c:v>
                </c:pt>
                <c:pt idx="57">
                  <c:v>6400</c:v>
                </c:pt>
                <c:pt idx="58">
                  <c:v>6600</c:v>
                </c:pt>
                <c:pt idx="59">
                  <c:v>6800</c:v>
                </c:pt>
                <c:pt idx="60">
                  <c:v>7000</c:v>
                </c:pt>
                <c:pt idx="61">
                  <c:v>7200</c:v>
                </c:pt>
                <c:pt idx="62">
                  <c:v>7400</c:v>
                </c:pt>
                <c:pt idx="63">
                  <c:v>7600</c:v>
                </c:pt>
                <c:pt idx="64">
                  <c:v>7800</c:v>
                </c:pt>
                <c:pt idx="65">
                  <c:v>8000</c:v>
                </c:pt>
                <c:pt idx="66">
                  <c:v>8200</c:v>
                </c:pt>
                <c:pt idx="67">
                  <c:v>8400</c:v>
                </c:pt>
                <c:pt idx="68">
                  <c:v>8600</c:v>
                </c:pt>
                <c:pt idx="69">
                  <c:v>8800</c:v>
                </c:pt>
                <c:pt idx="70">
                  <c:v>9000</c:v>
                </c:pt>
                <c:pt idx="71">
                  <c:v>9200</c:v>
                </c:pt>
                <c:pt idx="72">
                  <c:v>9400</c:v>
                </c:pt>
                <c:pt idx="73">
                  <c:v>9600</c:v>
                </c:pt>
                <c:pt idx="74">
                  <c:v>9800</c:v>
                </c:pt>
                <c:pt idx="75">
                  <c:v>10000</c:v>
                </c:pt>
                <c:pt idx="76">
                  <c:v>10200</c:v>
                </c:pt>
                <c:pt idx="77">
                  <c:v>10400</c:v>
                </c:pt>
                <c:pt idx="78">
                  <c:v>10600</c:v>
                </c:pt>
                <c:pt idx="79">
                  <c:v>10800</c:v>
                </c:pt>
                <c:pt idx="80">
                  <c:v>11000</c:v>
                </c:pt>
                <c:pt idx="81">
                  <c:v>11200</c:v>
                </c:pt>
                <c:pt idx="82">
                  <c:v>11400</c:v>
                </c:pt>
                <c:pt idx="83">
                  <c:v>11600</c:v>
                </c:pt>
                <c:pt idx="84">
                  <c:v>11800</c:v>
                </c:pt>
                <c:pt idx="85">
                  <c:v>12000</c:v>
                </c:pt>
                <c:pt idx="86">
                  <c:v>12200</c:v>
                </c:pt>
                <c:pt idx="87">
                  <c:v>12400</c:v>
                </c:pt>
                <c:pt idx="88">
                  <c:v>12600</c:v>
                </c:pt>
                <c:pt idx="89">
                  <c:v>12800</c:v>
                </c:pt>
                <c:pt idx="90">
                  <c:v>13000</c:v>
                </c:pt>
                <c:pt idx="91">
                  <c:v>13200</c:v>
                </c:pt>
                <c:pt idx="92">
                  <c:v>13400</c:v>
                </c:pt>
                <c:pt idx="93">
                  <c:v>13600</c:v>
                </c:pt>
                <c:pt idx="94">
                  <c:v>13800</c:v>
                </c:pt>
                <c:pt idx="95">
                  <c:v>14000</c:v>
                </c:pt>
                <c:pt idx="96">
                  <c:v>14200</c:v>
                </c:pt>
                <c:pt idx="97">
                  <c:v>14400</c:v>
                </c:pt>
                <c:pt idx="98">
                  <c:v>14600</c:v>
                </c:pt>
                <c:pt idx="99">
                  <c:v>14800</c:v>
                </c:pt>
                <c:pt idx="100">
                  <c:v>15000</c:v>
                </c:pt>
                <c:pt idx="101">
                  <c:v>15200</c:v>
                </c:pt>
                <c:pt idx="102">
                  <c:v>15400</c:v>
                </c:pt>
                <c:pt idx="103">
                  <c:v>15600</c:v>
                </c:pt>
                <c:pt idx="104">
                  <c:v>15800</c:v>
                </c:pt>
                <c:pt idx="105">
                  <c:v>16000</c:v>
                </c:pt>
                <c:pt idx="106">
                  <c:v>16200</c:v>
                </c:pt>
                <c:pt idx="107">
                  <c:v>16400</c:v>
                </c:pt>
                <c:pt idx="108">
                  <c:v>16600</c:v>
                </c:pt>
                <c:pt idx="109">
                  <c:v>16800</c:v>
                </c:pt>
                <c:pt idx="110">
                  <c:v>17000</c:v>
                </c:pt>
                <c:pt idx="111">
                  <c:v>17200</c:v>
                </c:pt>
                <c:pt idx="112">
                  <c:v>17400</c:v>
                </c:pt>
                <c:pt idx="113">
                  <c:v>17600</c:v>
                </c:pt>
                <c:pt idx="114">
                  <c:v>17800</c:v>
                </c:pt>
                <c:pt idx="115">
                  <c:v>18000</c:v>
                </c:pt>
                <c:pt idx="116">
                  <c:v>18200</c:v>
                </c:pt>
                <c:pt idx="117">
                  <c:v>18400</c:v>
                </c:pt>
                <c:pt idx="118">
                  <c:v>18600</c:v>
                </c:pt>
                <c:pt idx="119">
                  <c:v>18800</c:v>
                </c:pt>
                <c:pt idx="120">
                  <c:v>19000</c:v>
                </c:pt>
                <c:pt idx="121">
                  <c:v>19200</c:v>
                </c:pt>
                <c:pt idx="122">
                  <c:v>19400</c:v>
                </c:pt>
                <c:pt idx="123">
                  <c:v>19600</c:v>
                </c:pt>
                <c:pt idx="124">
                  <c:v>19800</c:v>
                </c:pt>
                <c:pt idx="125">
                  <c:v>20000</c:v>
                </c:pt>
                <c:pt idx="126">
                  <c:v>20200</c:v>
                </c:pt>
                <c:pt idx="127">
                  <c:v>20400</c:v>
                </c:pt>
                <c:pt idx="128">
                  <c:v>20600</c:v>
                </c:pt>
                <c:pt idx="129">
                  <c:v>20800</c:v>
                </c:pt>
                <c:pt idx="130">
                  <c:v>21000</c:v>
                </c:pt>
                <c:pt idx="131">
                  <c:v>21200</c:v>
                </c:pt>
                <c:pt idx="132">
                  <c:v>21400</c:v>
                </c:pt>
                <c:pt idx="133">
                  <c:v>21600</c:v>
                </c:pt>
                <c:pt idx="134">
                  <c:v>21800</c:v>
                </c:pt>
                <c:pt idx="135">
                  <c:v>22000</c:v>
                </c:pt>
                <c:pt idx="136">
                  <c:v>22200</c:v>
                </c:pt>
                <c:pt idx="137">
                  <c:v>22400</c:v>
                </c:pt>
                <c:pt idx="138">
                  <c:v>22600</c:v>
                </c:pt>
                <c:pt idx="139">
                  <c:v>22800</c:v>
                </c:pt>
                <c:pt idx="140">
                  <c:v>23000</c:v>
                </c:pt>
                <c:pt idx="141">
                  <c:v>23200</c:v>
                </c:pt>
                <c:pt idx="142">
                  <c:v>23400</c:v>
                </c:pt>
                <c:pt idx="143">
                  <c:v>23600</c:v>
                </c:pt>
                <c:pt idx="144">
                  <c:v>23800</c:v>
                </c:pt>
                <c:pt idx="145">
                  <c:v>24000</c:v>
                </c:pt>
                <c:pt idx="146">
                  <c:v>24200</c:v>
                </c:pt>
                <c:pt idx="147">
                  <c:v>24400</c:v>
                </c:pt>
                <c:pt idx="148">
                  <c:v>24600</c:v>
                </c:pt>
                <c:pt idx="149">
                  <c:v>24800</c:v>
                </c:pt>
                <c:pt idx="150">
                  <c:v>25000</c:v>
                </c:pt>
                <c:pt idx="151">
                  <c:v>25200</c:v>
                </c:pt>
                <c:pt idx="152">
                  <c:v>25400</c:v>
                </c:pt>
                <c:pt idx="153">
                  <c:v>25600</c:v>
                </c:pt>
                <c:pt idx="154">
                  <c:v>25800</c:v>
                </c:pt>
                <c:pt idx="155">
                  <c:v>26000</c:v>
                </c:pt>
                <c:pt idx="156">
                  <c:v>26200</c:v>
                </c:pt>
                <c:pt idx="157">
                  <c:v>26400</c:v>
                </c:pt>
                <c:pt idx="158">
                  <c:v>26600</c:v>
                </c:pt>
                <c:pt idx="159">
                  <c:v>26800</c:v>
                </c:pt>
                <c:pt idx="160">
                  <c:v>27000</c:v>
                </c:pt>
                <c:pt idx="161">
                  <c:v>27200</c:v>
                </c:pt>
                <c:pt idx="162">
                  <c:v>27400</c:v>
                </c:pt>
                <c:pt idx="163">
                  <c:v>27600</c:v>
                </c:pt>
                <c:pt idx="164">
                  <c:v>27800</c:v>
                </c:pt>
                <c:pt idx="165">
                  <c:v>28000</c:v>
                </c:pt>
                <c:pt idx="166">
                  <c:v>28200</c:v>
                </c:pt>
                <c:pt idx="167">
                  <c:v>28400</c:v>
                </c:pt>
                <c:pt idx="168">
                  <c:v>28600</c:v>
                </c:pt>
                <c:pt idx="169">
                  <c:v>28800</c:v>
                </c:pt>
                <c:pt idx="170">
                  <c:v>29000</c:v>
                </c:pt>
                <c:pt idx="171">
                  <c:v>29200</c:v>
                </c:pt>
                <c:pt idx="172">
                  <c:v>29400</c:v>
                </c:pt>
                <c:pt idx="173">
                  <c:v>29600</c:v>
                </c:pt>
                <c:pt idx="174">
                  <c:v>29800</c:v>
                </c:pt>
                <c:pt idx="175">
                  <c:v>30000</c:v>
                </c:pt>
              </c:numCache>
            </c:numRef>
          </c:xVal>
          <c:yVal>
            <c:numRef>
              <c:f>'Active 1'!$AX$2:$AX$177</c:f>
              <c:numCache>
                <c:formatCode>General</c:formatCode>
                <c:ptCount val="176"/>
                <c:pt idx="0">
                  <c:v>1.0513899788425159E-2</c:v>
                </c:pt>
                <c:pt idx="1">
                  <c:v>8.9079783845972624E-3</c:v>
                </c:pt>
                <c:pt idx="2">
                  <c:v>6.9719220048846562E-3</c:v>
                </c:pt>
                <c:pt idx="3">
                  <c:v>4.9097424431444013E-3</c:v>
                </c:pt>
                <c:pt idx="4">
                  <c:v>2.969243861123769E-3</c:v>
                </c:pt>
                <c:pt idx="5">
                  <c:v>1.4100360369564873E-3</c:v>
                </c:pt>
                <c:pt idx="6">
                  <c:v>4.5144822021713979E-4</c:v>
                </c:pt>
                <c:pt idx="7">
                  <c:v>2.1278399239053544E-4</c:v>
                </c:pt>
                <c:pt idx="8">
                  <c:v>6.7361881614426368E-4</c:v>
                </c:pt>
                <c:pt idx="9">
                  <c:v>1.6785839918617611E-3</c:v>
                </c:pt>
                <c:pt idx="10">
                  <c:v>2.9845959681147408E-3</c:v>
                </c:pt>
                <c:pt idx="11">
                  <c:v>4.3235422071687193E-3</c:v>
                </c:pt>
                <c:pt idx="12">
                  <c:v>5.4531079652191264E-3</c:v>
                </c:pt>
                <c:pt idx="13">
                  <c:v>6.1853532044765409E-3</c:v>
                </c:pt>
                <c:pt idx="14">
                  <c:v>6.3971217252429078E-3</c:v>
                </c:pt>
                <c:pt idx="15">
                  <c:v>6.0308957630064546E-3</c:v>
                </c:pt>
                <c:pt idx="16">
                  <c:v>5.0929219607758732E-3</c:v>
                </c:pt>
                <c:pt idx="17">
                  <c:v>3.6519917059761133E-3</c:v>
                </c:pt>
                <c:pt idx="18">
                  <c:v>1.839012824216329E-3</c:v>
                </c:pt>
                <c:pt idx="19">
                  <c:v>-1.5558336927269943E-4</c:v>
                </c:pt>
                <c:pt idx="20">
                  <c:v>-2.0926796849272955E-3</c:v>
                </c:pt>
                <c:pt idx="21">
                  <c:v>-3.7114460788201672E-3</c:v>
                </c:pt>
                <c:pt idx="22">
                  <c:v>-4.7768986028950003E-3</c:v>
                </c:pt>
                <c:pt idx="23">
                  <c:v>-5.1398990659174727E-3</c:v>
                </c:pt>
                <c:pt idx="24">
                  <c:v>-4.7847078030654718E-3</c:v>
                </c:pt>
                <c:pt idx="25">
                  <c:v>-3.8363116913854066E-3</c:v>
                </c:pt>
                <c:pt idx="26">
                  <c:v>-2.5218369744256916E-3</c:v>
                </c:pt>
                <c:pt idx="27">
                  <c:v>-1.1087119899038165E-3</c:v>
                </c:pt>
                <c:pt idx="28">
                  <c:v>1.5081377286500861E-4</c:v>
                </c:pt>
                <c:pt idx="29">
                  <c:v>1.053778271910933E-3</c:v>
                </c:pt>
                <c:pt idx="30">
                  <c:v>1.4606438500618995E-3</c:v>
                </c:pt>
                <c:pt idx="31">
                  <c:v>1.297761635914909E-3</c:v>
                </c:pt>
                <c:pt idx="32">
                  <c:v>5.5572411772643413E-4</c:v>
                </c:pt>
                <c:pt idx="33">
                  <c:v>-7.121494246830817E-4</c:v>
                </c:pt>
                <c:pt idx="34">
                  <c:v>-2.3902836294276376E-3</c:v>
                </c:pt>
                <c:pt idx="35">
                  <c:v>-4.3024535443030752E-3</c:v>
                </c:pt>
                <c:pt idx="36">
                  <c:v>-6.2198609581374693E-3</c:v>
                </c:pt>
                <c:pt idx="37">
                  <c:v>-7.8834173549684403E-3</c:v>
                </c:pt>
                <c:pt idx="38">
                  <c:v>-9.0463058360251876E-3</c:v>
                </c:pt>
                <c:pt idx="39">
                  <c:v>-9.5326340447938473E-3</c:v>
                </c:pt>
                <c:pt idx="40">
                  <c:v>-9.2909818907547133E-3</c:v>
                </c:pt>
                <c:pt idx="41">
                  <c:v>-8.4134527562420708E-3</c:v>
                </c:pt>
                <c:pt idx="42">
                  <c:v>-7.1072511711618392E-3</c:v>
                </c:pt>
                <c:pt idx="43">
                  <c:v>-5.6356347175763573E-3</c:v>
                </c:pt>
                <c:pt idx="44">
                  <c:v>-4.2587026870780018E-3</c:v>
                </c:pt>
                <c:pt idx="45">
                  <c:v>-3.1936139600890257E-3</c:v>
                </c:pt>
                <c:pt idx="46">
                  <c:v>-2.5961736305043503E-3</c:v>
                </c:pt>
                <c:pt idx="47">
                  <c:v>-2.556283269802135E-3</c:v>
                </c:pt>
                <c:pt idx="48">
                  <c:v>-3.0991019412982442E-3</c:v>
                </c:pt>
                <c:pt idx="49">
                  <c:v>-4.1868011029888661E-3</c:v>
                </c:pt>
                <c:pt idx="50">
                  <c:v>-5.7192108683332627E-3</c:v>
                </c:pt>
                <c:pt idx="51">
                  <c:v>-7.5347701780771889E-3</c:v>
                </c:pt>
                <c:pt idx="52">
                  <c:v>-9.4163360402604555E-3</c:v>
                </c:pt>
                <c:pt idx="53">
                  <c:v>-1.1109195087278088E-2</c:v>
                </c:pt>
                <c:pt idx="54">
                  <c:v>-1.2358414407616364E-2</c:v>
                </c:pt>
                <c:pt idx="55">
                  <c:v>-1.2964803831962832E-2</c:v>
                </c:pt>
                <c:pt idx="56">
                  <c:v>-1.2842509163506131E-2</c:v>
                </c:pt>
                <c:pt idx="57">
                  <c:v>-1.2048906402620531E-2</c:v>
                </c:pt>
                <c:pt idx="58">
                  <c:v>-1.076747859000402E-2</c:v>
                </c:pt>
                <c:pt idx="59">
                  <c:v>-9.2535705724316828E-3</c:v>
                </c:pt>
                <c:pt idx="60">
                  <c:v>-7.772680700694261E-3</c:v>
                </c:pt>
                <c:pt idx="61">
                  <c:v>-6.5550735369714315E-3</c:v>
                </c:pt>
                <c:pt idx="62">
                  <c:v>-5.7725828315696882E-3</c:v>
                </c:pt>
                <c:pt idx="63">
                  <c:v>-5.5314588882763686E-3</c:v>
                </c:pt>
                <c:pt idx="64">
                  <c:v>-5.8727282420521967E-3</c:v>
                </c:pt>
                <c:pt idx="65">
                  <c:v>-6.7740861516971604E-3</c:v>
                </c:pt>
                <c:pt idx="66">
                  <c:v>-8.1508047818994196E-3</c:v>
                </c:pt>
                <c:pt idx="67">
                  <c:v>-9.8563075892468786E-3</c:v>
                </c:pt>
                <c:pt idx="68">
                  <c:v>-1.168617591757711E-2</c:v>
                </c:pt>
                <c:pt idx="69">
                  <c:v>-1.3392366984087876E-2</c:v>
                </c:pt>
                <c:pt idx="70">
                  <c:v>-1.4715359081784297E-2</c:v>
                </c:pt>
                <c:pt idx="71">
                  <c:v>-1.5436366905602204E-2</c:v>
                </c:pt>
                <c:pt idx="72">
                  <c:v>-1.5437051023070927E-2</c:v>
                </c:pt>
                <c:pt idx="73">
                  <c:v>-1.4738950671058411E-2</c:v>
                </c:pt>
                <c:pt idx="74">
                  <c:v>-1.3498325632371215E-2</c:v>
                </c:pt>
                <c:pt idx="75">
                  <c:v>-1.1958687919345373E-2</c:v>
                </c:pt>
                <c:pt idx="76">
                  <c:v>-1.0388118985256595E-2</c:v>
                </c:pt>
                <c:pt idx="77">
                  <c:v>-9.0285978406712507E-3</c:v>
                </c:pt>
                <c:pt idx="78">
                  <c:v>-8.0675906187053451E-3</c:v>
                </c:pt>
                <c:pt idx="79">
                  <c:v>-7.6277475130834983E-3</c:v>
                </c:pt>
                <c:pt idx="80">
                  <c:v>-7.7660907962333039E-3</c:v>
                </c:pt>
                <c:pt idx="81">
                  <c:v>-8.4758922890870517E-3</c:v>
                </c:pt>
                <c:pt idx="82">
                  <c:v>-9.6878835678177733E-3</c:v>
                </c:pt>
                <c:pt idx="83">
                  <c:v>-1.1270685589304502E-2</c:v>
                </c:pt>
                <c:pt idx="84">
                  <c:v>-1.3033437842638541E-2</c:v>
                </c:pt>
                <c:pt idx="85">
                  <c:v>-1.4736729207942098E-2</c:v>
                </c:pt>
                <c:pt idx="86">
                  <c:v>-1.6119721376442308E-2</c:v>
                </c:pt>
                <c:pt idx="87">
                  <c:v>-1.6947855860723032E-2</c:v>
                </c:pt>
                <c:pt idx="88">
                  <c:v>-1.7072870942845431E-2</c:v>
                </c:pt>
                <c:pt idx="89">
                  <c:v>-1.6480139237751771E-2</c:v>
                </c:pt>
                <c:pt idx="90">
                  <c:v>-1.5295625278801871E-2</c:v>
                </c:pt>
                <c:pt idx="91">
                  <c:v>-1.3747007273460071E-2</c:v>
                </c:pt>
                <c:pt idx="92">
                  <c:v>-1.2101785296317124E-2</c:v>
                </c:pt>
                <c:pt idx="93">
                  <c:v>-1.0611931703814605E-2</c:v>
                </c:pt>
                <c:pt idx="94">
                  <c:v>-9.4799562432193417E-3</c:v>
                </c:pt>
                <c:pt idx="95">
                  <c:v>-8.8448924283547267E-3</c:v>
                </c:pt>
                <c:pt idx="96">
                  <c:v>-8.779889661010171E-3</c:v>
                </c:pt>
                <c:pt idx="97">
                  <c:v>-9.2938712496433411E-3</c:v>
                </c:pt>
                <c:pt idx="98">
                  <c:v>-1.0333040453086795E-2</c:v>
                </c:pt>
                <c:pt idx="99">
                  <c:v>-1.178134764967792E-2</c:v>
                </c:pt>
                <c:pt idx="100">
                  <c:v>-1.3462122068536761E-2</c:v>
                </c:pt>
                <c:pt idx="101">
                  <c:v>-1.5146225784923919E-2</c:v>
                </c:pt>
                <c:pt idx="102">
                  <c:v>-1.6574475474502942E-2</c:v>
                </c:pt>
                <c:pt idx="103">
                  <c:v>-1.7500362898018321E-2</c:v>
                </c:pt>
                <c:pt idx="104">
                  <c:v>-1.7748770876777849E-2</c:v>
                </c:pt>
                <c:pt idx="105">
                  <c:v>-1.7269365055230738E-2</c:v>
                </c:pt>
                <c:pt idx="106">
                  <c:v>-1.6155294273327545E-2</c:v>
                </c:pt>
                <c:pt idx="107">
                  <c:v>-1.4614435523214011E-2</c:v>
                </c:pt>
                <c:pt idx="108">
                  <c:v>-1.2910229827381107E-2</c:v>
                </c:pt>
                <c:pt idx="109">
                  <c:v>-1.1302569087998499E-2</c:v>
                </c:pt>
                <c:pt idx="110">
                  <c:v>-1.0008189136396084E-2</c:v>
                </c:pt>
                <c:pt idx="111">
                  <c:v>-9.1823961438688984E-3</c:v>
                </c:pt>
                <c:pt idx="112">
                  <c:v>-8.9145887537406994E-3</c:v>
                </c:pt>
                <c:pt idx="113">
                  <c:v>-9.2294385209608434E-3</c:v>
                </c:pt>
                <c:pt idx="114">
                  <c:v>-1.008863868619779E-2</c:v>
                </c:pt>
                <c:pt idx="115">
                  <c:v>-1.139154349229763E-2</c:v>
                </c:pt>
                <c:pt idx="116">
                  <c:v>-1.297613415176125E-2</c:v>
                </c:pt>
                <c:pt idx="117">
                  <c:v>-1.4624890892521818E-2</c:v>
                </c:pt>
                <c:pt idx="118">
                  <c:v>-1.6082929345517298E-2</c:v>
                </c:pt>
                <c:pt idx="119">
                  <c:v>-1.7095513057740454E-2</c:v>
                </c:pt>
                <c:pt idx="120">
                  <c:v>-1.7464116077652043E-2</c:v>
                </c:pt>
                <c:pt idx="121">
                  <c:v>-1.7103920613433913E-2</c:v>
                </c:pt>
                <c:pt idx="122">
                  <c:v>-1.6073394338072686E-2</c:v>
                </c:pt>
                <c:pt idx="123">
                  <c:v>-1.4556806194083107E-2</c:v>
                </c:pt>
                <c:pt idx="124">
                  <c:v>-1.2809803002098949E-2</c:v>
                </c:pt>
                <c:pt idx="125">
                  <c:v>-1.1097756816526685E-2</c:v>
                </c:pt>
                <c:pt idx="126">
                  <c:v>-9.6505471257386285E-3</c:v>
                </c:pt>
                <c:pt idx="127">
                  <c:v>-8.6395183019773933E-3</c:v>
                </c:pt>
                <c:pt idx="128">
                  <c:v>-8.170415321376457E-3</c:v>
                </c:pt>
                <c:pt idx="129">
                  <c:v>-8.2837734111525889E-3</c:v>
                </c:pt>
                <c:pt idx="130">
                  <c:v>-8.9568083184575903E-3</c:v>
                </c:pt>
                <c:pt idx="131">
                  <c:v>-1.0104315576936619E-2</c:v>
                </c:pt>
                <c:pt idx="132">
                  <c:v>-1.1579252778057514E-2</c:v>
                </c:pt>
                <c:pt idx="133">
                  <c:v>-1.3176795194018874E-2</c:v>
                </c:pt>
                <c:pt idx="134">
                  <c:v>-1.4648663285570282E-2</c:v>
                </c:pt>
                <c:pt idx="135">
                  <c:v>-1.5735426533686366E-2</c:v>
                </c:pt>
                <c:pt idx="136">
                  <c:v>-1.6218847223484569E-2</c:v>
                </c:pt>
                <c:pt idx="137">
                  <c:v>-1.5981552518766543E-2</c:v>
                </c:pt>
                <c:pt idx="138">
                  <c:v>-1.5046196041304378E-2</c:v>
                </c:pt>
                <c:pt idx="139">
                  <c:v>-1.3569925724603457E-2</c:v>
                </c:pt>
                <c:pt idx="140">
                  <c:v>-1.1796678226188833E-2</c:v>
                </c:pt>
                <c:pt idx="141">
                  <c:v>-9.9945009013451408E-3</c:v>
                </c:pt>
                <c:pt idx="142">
                  <c:v>-8.4050353917479361E-3</c:v>
                </c:pt>
                <c:pt idx="143">
                  <c:v>-7.2152733685604984E-3</c:v>
                </c:pt>
                <c:pt idx="144">
                  <c:v>-6.5473590058592367E-3</c:v>
                </c:pt>
                <c:pt idx="145">
                  <c:v>-6.4578192099776109E-3</c:v>
                </c:pt>
                <c:pt idx="146">
                  <c:v>-6.9394443371002014E-3</c:v>
                </c:pt>
                <c:pt idx="147">
                  <c:v>-7.9224889377934593E-3</c:v>
                </c:pt>
                <c:pt idx="148">
                  <c:v>-9.2751028750676125E-3</c:v>
                </c:pt>
                <c:pt idx="149">
                  <c:v>-1.0805997040633362E-2</c:v>
                </c:pt>
                <c:pt idx="150">
                  <c:v>-1.2275467944239201E-2</c:v>
                </c:pt>
                <c:pt idx="151">
                  <c:v>-1.3422671841612003E-2</c:v>
                </c:pt>
                <c:pt idx="152">
                  <c:v>-1.4013479351890791E-2</c:v>
                </c:pt>
                <c:pt idx="153">
                  <c:v>-1.3900508158184163E-2</c:v>
                </c:pt>
                <c:pt idx="154">
                  <c:v>-1.3070243594574442E-2</c:v>
                </c:pt>
                <c:pt idx="155">
                  <c:v>-1.1649625444460202E-2</c:v>
                </c:pt>
                <c:pt idx="156">
                  <c:v>-9.8668800944174649E-3</c:v>
                </c:pt>
                <c:pt idx="157">
                  <c:v>-7.9895760427732641E-3</c:v>
                </c:pt>
                <c:pt idx="158">
                  <c:v>-6.2694065410939213E-3</c:v>
                </c:pt>
                <c:pt idx="159">
                  <c:v>-4.9084282670096725E-3</c:v>
                </c:pt>
                <c:pt idx="160">
                  <c:v>-4.0451704880651914E-3</c:v>
                </c:pt>
                <c:pt idx="161">
                  <c:v>-3.7522832538617696E-3</c:v>
                </c:pt>
                <c:pt idx="162">
                  <c:v>-4.0382057618796111E-3</c:v>
                </c:pt>
                <c:pt idx="163">
                  <c:v>-4.8486638263660047E-3</c:v>
                </c:pt>
                <c:pt idx="164">
                  <c:v>-6.0671336350875387E-3</c:v>
                </c:pt>
                <c:pt idx="165">
                  <c:v>-7.5164990357724972E-3</c:v>
                </c:pt>
                <c:pt idx="166">
                  <c:v>-8.9672836674518728E-3</c:v>
                </c:pt>
                <c:pt idx="167">
                  <c:v>-1.0160211913745726E-2</c:v>
                </c:pt>
                <c:pt idx="168">
                  <c:v>-1.0849087742452085E-2</c:v>
                </c:pt>
                <c:pt idx="169">
                  <c:v>-1.0859572442295157E-2</c:v>
                </c:pt>
                <c:pt idx="170">
                  <c:v>-1.0142418561515142E-2</c:v>
                </c:pt>
                <c:pt idx="171">
                  <c:v>-8.7918186166187351E-3</c:v>
                </c:pt>
                <c:pt idx="172">
                  <c:v>-7.0163184294506006E-3</c:v>
                </c:pt>
                <c:pt idx="173">
                  <c:v>-5.0795389031495644E-3</c:v>
                </c:pt>
                <c:pt idx="174">
                  <c:v>-3.2411622295944937E-3</c:v>
                </c:pt>
                <c:pt idx="175">
                  <c:v>-1.7175001639109125E-3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F0-4EEC-8D5A-F42BAAFFA2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1'!$U$21:$U$986</c:f>
              <c:numCache>
                <c:formatCode>General</c:formatCode>
                <c:ptCount val="966"/>
                <c:pt idx="35">
                  <c:v>4.4640000003710156E-2</c:v>
                </c:pt>
                <c:pt idx="97">
                  <c:v>2.2194999997736886E-2</c:v>
                </c:pt>
                <c:pt idx="99">
                  <c:v>1.1790000004111789E-2</c:v>
                </c:pt>
                <c:pt idx="117">
                  <c:v>-4.1539999998349231E-2</c:v>
                </c:pt>
                <c:pt idx="124">
                  <c:v>-4.7575000004144385E-2</c:v>
                </c:pt>
                <c:pt idx="127">
                  <c:v>-4.401000000507338E-2</c:v>
                </c:pt>
                <c:pt idx="128">
                  <c:v>-3.101000000606291E-2</c:v>
                </c:pt>
                <c:pt idx="144">
                  <c:v>1.6485000000102445E-2</c:v>
                </c:pt>
                <c:pt idx="158">
                  <c:v>-7.5114999999641441E-2</c:v>
                </c:pt>
                <c:pt idx="160">
                  <c:v>1.4634999999543652E-2</c:v>
                </c:pt>
                <c:pt idx="182">
                  <c:v>-3.6210000005667098E-2</c:v>
                </c:pt>
                <c:pt idx="183">
                  <c:v>-4.1234999996959232E-2</c:v>
                </c:pt>
                <c:pt idx="214">
                  <c:v>2.2637500005657785E-2</c:v>
                </c:pt>
                <c:pt idx="215">
                  <c:v>3.5637500004668254E-2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F0-4EEC-8D5A-F42BAAFF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160"/>
        <c:axId val="1"/>
      </c:scatterChart>
      <c:valAx>
        <c:axId val="838824160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836827711945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020966271649952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084776663628078"/>
          <c:y val="0.92876712328767119"/>
          <c:w val="0.44667274384685507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3820224719101123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5200642054575"/>
          <c:y val="0.13535911602209943"/>
          <c:w val="0.8089887640449438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FB-47BC-A0AB-87FE997807F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2.0000000000000001E-4</c:v>
                  </c:pt>
                  <c:pt idx="263">
                    <c:v>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4.4000000000000002E-4</c:v>
                  </c:pt>
                  <c:pt idx="267">
                    <c:v>2.0000000000000001E-4</c:v>
                  </c:pt>
                  <c:pt idx="268">
                    <c:v>1E-4</c:v>
                  </c:pt>
                  <c:pt idx="269">
                    <c:v>0</c:v>
                  </c:pt>
                  <c:pt idx="270">
                    <c:v>8.9999999999999998E-4</c:v>
                  </c:pt>
                  <c:pt idx="271">
                    <c:v>4.8999999999999998E-5</c:v>
                  </c:pt>
                  <c:pt idx="273">
                    <c:v>5.9999999999999995E-4</c:v>
                  </c:pt>
                  <c:pt idx="274">
                    <c:v>5.0000000000000001E-4</c:v>
                  </c:pt>
                  <c:pt idx="275">
                    <c:v>1E-4</c:v>
                  </c:pt>
                  <c:pt idx="276">
                    <c:v>4.8999999999999998E-5</c:v>
                  </c:pt>
                  <c:pt idx="277">
                    <c:v>1.5999999999999999E-5</c:v>
                  </c:pt>
                  <c:pt idx="27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9">
                  <c:v>-4.7249999988707714E-3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B-47BC-A0AB-87FE997807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5">
                  <c:v>-1.3054999995802063E-2</c:v>
                </c:pt>
                <c:pt idx="66">
                  <c:v>-1.4157499994325917E-2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5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FB-47BC-A0AB-87FE997807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32">
                  <c:v>-5.7424999977229163E-3</c:v>
                </c:pt>
                <c:pt idx="236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7">
                  <c:v>-4.5549999995273538E-3</c:v>
                </c:pt>
                <c:pt idx="258">
                  <c:v>-1.5849999981583096E-3</c:v>
                </c:pt>
                <c:pt idx="259">
                  <c:v>-5.5900000006658956E-3</c:v>
                </c:pt>
                <c:pt idx="260">
                  <c:v>-7.1500000049127266E-3</c:v>
                </c:pt>
                <c:pt idx="261">
                  <c:v>-1.4174999996612314E-2</c:v>
                </c:pt>
                <c:pt idx="262">
                  <c:v>-7.2474999979021959E-3</c:v>
                </c:pt>
                <c:pt idx="263">
                  <c:v>-7.4899999963236041E-3</c:v>
                </c:pt>
                <c:pt idx="264">
                  <c:v>-9.7849999947356991E-3</c:v>
                </c:pt>
                <c:pt idx="265">
                  <c:v>-9.7849999947356991E-3</c:v>
                </c:pt>
                <c:pt idx="266">
                  <c:v>-1.2344999900960829E-2</c:v>
                </c:pt>
                <c:pt idx="267">
                  <c:v>-1.1109999999462161E-2</c:v>
                </c:pt>
                <c:pt idx="268">
                  <c:v>-1.2445000000298023E-2</c:v>
                </c:pt>
                <c:pt idx="269">
                  <c:v>-1.2984999993932433E-2</c:v>
                </c:pt>
                <c:pt idx="270">
                  <c:v>-1.3249999996332917E-2</c:v>
                </c:pt>
                <c:pt idx="271">
                  <c:v>-1.5760500027681701E-2</c:v>
                </c:pt>
                <c:pt idx="272">
                  <c:v>-1.5290000148524996E-2</c:v>
                </c:pt>
                <c:pt idx="273">
                  <c:v>-1.5690000000176951E-2</c:v>
                </c:pt>
                <c:pt idx="274">
                  <c:v>-1.2477500000386499E-2</c:v>
                </c:pt>
                <c:pt idx="275">
                  <c:v>-1.165499999478925E-2</c:v>
                </c:pt>
                <c:pt idx="276">
                  <c:v>-1.2931500001286622E-2</c:v>
                </c:pt>
                <c:pt idx="277">
                  <c:v>-1.7664999999396969E-2</c:v>
                </c:pt>
                <c:pt idx="278">
                  <c:v>-1.0360000000218861E-2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B-47BC-A0AB-87FE997807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B-47BC-A0AB-87FE997807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B-47BC-A0AB-87FE997807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FB-47BC-A0AB-87FE997807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27688.5</c:v>
                </c:pt>
                <c:pt idx="263">
                  <c:v>27874</c:v>
                </c:pt>
                <c:pt idx="264">
                  <c:v>28171</c:v>
                </c:pt>
                <c:pt idx="265">
                  <c:v>28171</c:v>
                </c:pt>
                <c:pt idx="266">
                  <c:v>28245</c:v>
                </c:pt>
                <c:pt idx="267">
                  <c:v>28246</c:v>
                </c:pt>
                <c:pt idx="268">
                  <c:v>28427</c:v>
                </c:pt>
                <c:pt idx="269">
                  <c:v>28491</c:v>
                </c:pt>
                <c:pt idx="270">
                  <c:v>28730</c:v>
                </c:pt>
                <c:pt idx="271">
                  <c:v>28781.5</c:v>
                </c:pt>
                <c:pt idx="272">
                  <c:v>28794</c:v>
                </c:pt>
                <c:pt idx="273">
                  <c:v>28974</c:v>
                </c:pt>
                <c:pt idx="274">
                  <c:v>29286.5</c:v>
                </c:pt>
                <c:pt idx="275">
                  <c:v>29313</c:v>
                </c:pt>
                <c:pt idx="276">
                  <c:v>29325.5</c:v>
                </c:pt>
                <c:pt idx="277">
                  <c:v>29327</c:v>
                </c:pt>
                <c:pt idx="278">
                  <c:v>29336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-4.5467821011197576E-3</c:v>
                </c:pt>
                <c:pt idx="1">
                  <c:v>-4.7801809280204012E-3</c:v>
                </c:pt>
                <c:pt idx="2">
                  <c:v>-4.7861485116627474E-3</c:v>
                </c:pt>
                <c:pt idx="3">
                  <c:v>-4.7975863803105777E-3</c:v>
                </c:pt>
                <c:pt idx="4">
                  <c:v>-4.799078276221164E-3</c:v>
                </c:pt>
                <c:pt idx="5">
                  <c:v>-4.8050458598635102E-3</c:v>
                </c:pt>
                <c:pt idx="6">
                  <c:v>-4.8070350544109587E-3</c:v>
                </c:pt>
                <c:pt idx="7">
                  <c:v>-4.8080296516846829E-3</c:v>
                </c:pt>
                <c:pt idx="8">
                  <c:v>-4.808526950321545E-3</c:v>
                </c:pt>
                <c:pt idx="9">
                  <c:v>-4.8090242489584071E-3</c:v>
                </c:pt>
                <c:pt idx="10">
                  <c:v>-4.8120080407795807E-3</c:v>
                </c:pt>
                <c:pt idx="11">
                  <c:v>-4.8139972353270291E-3</c:v>
                </c:pt>
                <c:pt idx="12">
                  <c:v>-4.957550775167908E-3</c:v>
                </c:pt>
                <c:pt idx="13">
                  <c:v>-4.9920301473236851E-3</c:v>
                </c:pt>
                <c:pt idx="14">
                  <c:v>-5.1468557896001072E-3</c:v>
                </c:pt>
                <c:pt idx="15">
                  <c:v>-5.1478503868738314E-3</c:v>
                </c:pt>
                <c:pt idx="16">
                  <c:v>-5.1577963596110745E-3</c:v>
                </c:pt>
                <c:pt idx="17">
                  <c:v>-5.1587909568847987E-3</c:v>
                </c:pt>
                <c:pt idx="18">
                  <c:v>-5.2496308412182885E-3</c:v>
                </c:pt>
                <c:pt idx="19">
                  <c:v>-5.3417968552500767E-3</c:v>
                </c:pt>
                <c:pt idx="20">
                  <c:v>-5.3888744595396955E-3</c:v>
                </c:pt>
                <c:pt idx="21">
                  <c:v>-5.4137393913828036E-3</c:v>
                </c:pt>
                <c:pt idx="22">
                  <c:v>-5.5072315351128911E-3</c:v>
                </c:pt>
                <c:pt idx="23">
                  <c:v>-5.5751956821507211E-3</c:v>
                </c:pt>
                <c:pt idx="24">
                  <c:v>-5.5940930303514831E-3</c:v>
                </c:pt>
                <c:pt idx="25">
                  <c:v>-5.6338769213004573E-3</c:v>
                </c:pt>
                <c:pt idx="26">
                  <c:v>-5.6826121877129494E-3</c:v>
                </c:pt>
                <c:pt idx="27">
                  <c:v>-5.6925581604501925E-3</c:v>
                </c:pt>
                <c:pt idx="28">
                  <c:v>-5.7595277102142984E-3</c:v>
                </c:pt>
                <c:pt idx="29">
                  <c:v>-5.7714628774989899E-3</c:v>
                </c:pt>
                <c:pt idx="30">
                  <c:v>-5.791354822973477E-3</c:v>
                </c:pt>
                <c:pt idx="31">
                  <c:v>-5.8639604239553531E-3</c:v>
                </c:pt>
                <c:pt idx="32">
                  <c:v>-5.8818631748823909E-3</c:v>
                </c:pt>
                <c:pt idx="33">
                  <c:v>-5.9223101306805142E-3</c:v>
                </c:pt>
                <c:pt idx="34">
                  <c:v>-6.3572806717226236E-3</c:v>
                </c:pt>
                <c:pt idx="35">
                  <c:v>-6.5804019934614499E-3</c:v>
                </c:pt>
                <c:pt idx="36">
                  <c:v>-6.7312492466429751E-3</c:v>
                </c:pt>
                <c:pt idx="37">
                  <c:v>-6.9580174250521232E-3</c:v>
                </c:pt>
                <c:pt idx="38">
                  <c:v>-6.9610012168732967E-3</c:v>
                </c:pt>
                <c:pt idx="39">
                  <c:v>-6.961995814147021E-3</c:v>
                </c:pt>
                <c:pt idx="40">
                  <c:v>-6.9908391350850261E-3</c:v>
                </c:pt>
                <c:pt idx="41">
                  <c:v>-6.9938229269061996E-3</c:v>
                </c:pt>
                <c:pt idx="42">
                  <c:v>-6.9948175241799238E-3</c:v>
                </c:pt>
                <c:pt idx="43">
                  <c:v>-7.0687492548600992E-3</c:v>
                </c:pt>
                <c:pt idx="44">
                  <c:v>-7.0737222412287212E-3</c:v>
                </c:pt>
                <c:pt idx="45">
                  <c:v>-7.0846628112396885E-3</c:v>
                </c:pt>
                <c:pt idx="46">
                  <c:v>-7.0936141867032083E-3</c:v>
                </c:pt>
                <c:pt idx="47">
                  <c:v>-7.1373764667470785E-3</c:v>
                </c:pt>
                <c:pt idx="48">
                  <c:v>-7.1423494531157004E-3</c:v>
                </c:pt>
                <c:pt idx="49">
                  <c:v>-7.1463278422105973E-3</c:v>
                </c:pt>
                <c:pt idx="50">
                  <c:v>-7.1466593746351724E-3</c:v>
                </c:pt>
                <c:pt idx="51">
                  <c:v>-7.1522954258529435E-3</c:v>
                </c:pt>
                <c:pt idx="52">
                  <c:v>-7.1532900231266678E-3</c:v>
                </c:pt>
                <c:pt idx="53">
                  <c:v>-7.1552792176741171E-3</c:v>
                </c:pt>
                <c:pt idx="54">
                  <c:v>-7.1582630094952897E-3</c:v>
                </c:pt>
                <c:pt idx="55">
                  <c:v>-7.1602522040427382E-3</c:v>
                </c:pt>
                <c:pt idx="56">
                  <c:v>-7.1612468013164624E-3</c:v>
                </c:pt>
                <c:pt idx="57">
                  <c:v>-7.164230593137636E-3</c:v>
                </c:pt>
                <c:pt idx="58">
                  <c:v>-7.1711927740537064E-3</c:v>
                </c:pt>
                <c:pt idx="59">
                  <c:v>-7.1721873713274306E-3</c:v>
                </c:pt>
                <c:pt idx="60">
                  <c:v>-7.1751711631486033E-3</c:v>
                </c:pt>
                <c:pt idx="61">
                  <c:v>-7.4098961197475461E-3</c:v>
                </c:pt>
                <c:pt idx="62">
                  <c:v>-7.4125483791441446E-3</c:v>
                </c:pt>
                <c:pt idx="63">
                  <c:v>-8.3123273794400952E-3</c:v>
                </c:pt>
                <c:pt idx="64">
                  <c:v>-8.9956157064887132E-3</c:v>
                </c:pt>
                <c:pt idx="65">
                  <c:v>-9.1719909563624958E-3</c:v>
                </c:pt>
                <c:pt idx="66">
                  <c:v>-9.1724882549993579E-3</c:v>
                </c:pt>
                <c:pt idx="67">
                  <c:v>-9.1749747481836685E-3</c:v>
                </c:pt>
                <c:pt idx="68">
                  <c:v>-9.1759693454573927E-3</c:v>
                </c:pt>
                <c:pt idx="69">
                  <c:v>-9.1779585400048429E-3</c:v>
                </c:pt>
                <c:pt idx="70">
                  <c:v>-9.1789531372785671E-3</c:v>
                </c:pt>
                <c:pt idx="71">
                  <c:v>-9.2687984243383301E-3</c:v>
                </c:pt>
                <c:pt idx="72">
                  <c:v>-9.3095769125610302E-3</c:v>
                </c:pt>
                <c:pt idx="73">
                  <c:v>-9.3095769125610302E-3</c:v>
                </c:pt>
                <c:pt idx="74">
                  <c:v>-9.3125607043822028E-3</c:v>
                </c:pt>
                <c:pt idx="75">
                  <c:v>-9.3414040253202088E-3</c:v>
                </c:pt>
                <c:pt idx="76">
                  <c:v>-9.3414040253202088E-3</c:v>
                </c:pt>
                <c:pt idx="77">
                  <c:v>-9.4978873297195034E-3</c:v>
                </c:pt>
                <c:pt idx="78">
                  <c:v>-9.5227522615626108E-3</c:v>
                </c:pt>
                <c:pt idx="79">
                  <c:v>-9.5227522615626108E-3</c:v>
                </c:pt>
                <c:pt idx="80">
                  <c:v>-9.5227522615626108E-3</c:v>
                </c:pt>
                <c:pt idx="81">
                  <c:v>-9.5227522615626108E-3</c:v>
                </c:pt>
                <c:pt idx="82">
                  <c:v>-9.5326982342998565E-3</c:v>
                </c:pt>
                <c:pt idx="83">
                  <c:v>-9.5326982342998565E-3</c:v>
                </c:pt>
                <c:pt idx="84">
                  <c:v>-9.5366766233947534E-3</c:v>
                </c:pt>
                <c:pt idx="85">
                  <c:v>-9.5366766233947534E-3</c:v>
                </c:pt>
                <c:pt idx="86">
                  <c:v>-9.5366766233947534E-3</c:v>
                </c:pt>
                <c:pt idx="87">
                  <c:v>-9.5386658179422018E-3</c:v>
                </c:pt>
                <c:pt idx="88">
                  <c:v>-9.6354732859180378E-3</c:v>
                </c:pt>
                <c:pt idx="89">
                  <c:v>-9.6354732859180378E-3</c:v>
                </c:pt>
                <c:pt idx="90">
                  <c:v>-9.6772463714144587E-3</c:v>
                </c:pt>
                <c:pt idx="91">
                  <c:v>-9.7080788868999131E-3</c:v>
                </c:pt>
                <c:pt idx="92">
                  <c:v>-9.7140464705422584E-3</c:v>
                </c:pt>
                <c:pt idx="93">
                  <c:v>-9.7229978460057782E-3</c:v>
                </c:pt>
                <c:pt idx="94">
                  <c:v>-9.8506378294670668E-3</c:v>
                </c:pt>
                <c:pt idx="95">
                  <c:v>-9.8506378294670668E-3</c:v>
                </c:pt>
                <c:pt idx="96">
                  <c:v>-9.8595892049305883E-3</c:v>
                </c:pt>
                <c:pt idx="97">
                  <c:v>-9.891416317689767E-3</c:v>
                </c:pt>
                <c:pt idx="98">
                  <c:v>-9.8924109149634912E-3</c:v>
                </c:pt>
                <c:pt idx="99">
                  <c:v>-1.0044915830267889E-2</c:v>
                </c:pt>
                <c:pt idx="100">
                  <c:v>-1.005884019210003E-2</c:v>
                </c:pt>
                <c:pt idx="101">
                  <c:v>-1.0154653062802142E-2</c:v>
                </c:pt>
                <c:pt idx="102">
                  <c:v>-1.0220296482867947E-2</c:v>
                </c:pt>
                <c:pt idx="103">
                  <c:v>-1.0245161414711055E-2</c:v>
                </c:pt>
                <c:pt idx="104">
                  <c:v>-1.0249139803805953E-2</c:v>
                </c:pt>
                <c:pt idx="105">
                  <c:v>-1.0265053360185541E-2</c:v>
                </c:pt>
                <c:pt idx="106">
                  <c:v>-1.0267042554732989E-2</c:v>
                </c:pt>
                <c:pt idx="107">
                  <c:v>-1.0271020943827888E-2</c:v>
                </c:pt>
                <c:pt idx="108">
                  <c:v>-1.0272015541101612E-2</c:v>
                </c:pt>
                <c:pt idx="109">
                  <c:v>-1.0272015541101612E-2</c:v>
                </c:pt>
                <c:pt idx="110">
                  <c:v>-1.0307157978106538E-2</c:v>
                </c:pt>
                <c:pt idx="111">
                  <c:v>-1.0321745404787828E-2</c:v>
                </c:pt>
                <c:pt idx="112">
                  <c:v>-1.0331691377525072E-2</c:v>
                </c:pt>
                <c:pt idx="113">
                  <c:v>-1.0343958077234339E-2</c:v>
                </c:pt>
                <c:pt idx="114">
                  <c:v>-1.0407612302752696E-2</c:v>
                </c:pt>
                <c:pt idx="115">
                  <c:v>-1.0448390790975395E-2</c:v>
                </c:pt>
                <c:pt idx="116">
                  <c:v>-1.0448390790975395E-2</c:v>
                </c:pt>
                <c:pt idx="117">
                  <c:v>-1.0488506214348943E-2</c:v>
                </c:pt>
                <c:pt idx="118">
                  <c:v>-1.0527295508024191E-2</c:v>
                </c:pt>
                <c:pt idx="119">
                  <c:v>-1.0528290105297915E-2</c:v>
                </c:pt>
                <c:pt idx="120">
                  <c:v>-1.059592271991117E-2</c:v>
                </c:pt>
                <c:pt idx="121">
                  <c:v>-1.0602884900827241E-2</c:v>
                </c:pt>
                <c:pt idx="122">
                  <c:v>-1.0606200225072988E-2</c:v>
                </c:pt>
                <c:pt idx="123">
                  <c:v>-1.0612333574927623E-2</c:v>
                </c:pt>
                <c:pt idx="124">
                  <c:v>-1.0614820068111933E-2</c:v>
                </c:pt>
                <c:pt idx="125">
                  <c:v>-1.0614820068111933E-2</c:v>
                </c:pt>
                <c:pt idx="126">
                  <c:v>-1.0614820068111933E-2</c:v>
                </c:pt>
                <c:pt idx="127">
                  <c:v>-1.0621782249028003E-2</c:v>
                </c:pt>
                <c:pt idx="128">
                  <c:v>-1.0621782249028003E-2</c:v>
                </c:pt>
                <c:pt idx="129">
                  <c:v>-1.0622776846301727E-2</c:v>
                </c:pt>
                <c:pt idx="130">
                  <c:v>-1.069637704455733E-2</c:v>
                </c:pt>
                <c:pt idx="131">
                  <c:v>-1.0704333822747124E-2</c:v>
                </c:pt>
                <c:pt idx="132">
                  <c:v>-1.0707317614568296E-2</c:v>
                </c:pt>
                <c:pt idx="133">
                  <c:v>-1.0709306809115745E-2</c:v>
                </c:pt>
                <c:pt idx="134">
                  <c:v>-1.0765667321293457E-2</c:v>
                </c:pt>
                <c:pt idx="135">
                  <c:v>-1.0765667321293457E-2</c:v>
                </c:pt>
                <c:pt idx="136">
                  <c:v>-1.078323853979592E-2</c:v>
                </c:pt>
                <c:pt idx="137">
                  <c:v>-1.0786222331617093E-2</c:v>
                </c:pt>
                <c:pt idx="138">
                  <c:v>-1.0795505239505187E-2</c:v>
                </c:pt>
                <c:pt idx="139">
                  <c:v>-1.080114129072296E-2</c:v>
                </c:pt>
                <c:pt idx="140">
                  <c:v>-1.0807108874365305E-2</c:v>
                </c:pt>
                <c:pt idx="141">
                  <c:v>-1.0807108874365305E-2</c:v>
                </c:pt>
                <c:pt idx="142">
                  <c:v>-1.0809098068912754E-2</c:v>
                </c:pt>
                <c:pt idx="143">
                  <c:v>-1.0815065652555099E-2</c:v>
                </c:pt>
                <c:pt idx="145">
                  <c:v>-1.087971447534718E-2</c:v>
                </c:pt>
                <c:pt idx="146">
                  <c:v>-1.0881703669894629E-2</c:v>
                </c:pt>
                <c:pt idx="147">
                  <c:v>-1.0882698267168355E-2</c:v>
                </c:pt>
                <c:pt idx="148">
                  <c:v>-1.0958619192395979E-2</c:v>
                </c:pt>
                <c:pt idx="149">
                  <c:v>-1.0988457110607709E-2</c:v>
                </c:pt>
                <c:pt idx="150">
                  <c:v>-1.0992435499702607E-2</c:v>
                </c:pt>
                <c:pt idx="151">
                  <c:v>-1.0997408486071229E-2</c:v>
                </c:pt>
                <c:pt idx="152">
                  <c:v>-1.0997408486071229E-2</c:v>
                </c:pt>
                <c:pt idx="153">
                  <c:v>-1.1153891790470523E-2</c:v>
                </c:pt>
                <c:pt idx="154">
                  <c:v>-1.1161185503811169E-2</c:v>
                </c:pt>
                <c:pt idx="155">
                  <c:v>-1.1162843165934043E-2</c:v>
                </c:pt>
                <c:pt idx="156">
                  <c:v>-1.1163837763207767E-2</c:v>
                </c:pt>
                <c:pt idx="157">
                  <c:v>-1.1167816152302664E-2</c:v>
                </c:pt>
                <c:pt idx="158">
                  <c:v>-1.1199643265061843E-2</c:v>
                </c:pt>
                <c:pt idx="159">
                  <c:v>-1.1241416350558265E-2</c:v>
                </c:pt>
                <c:pt idx="160">
                  <c:v>-1.1249373128748061E-2</c:v>
                </c:pt>
                <c:pt idx="161">
                  <c:v>-1.1253351517842958E-2</c:v>
                </c:pt>
                <c:pt idx="162">
                  <c:v>-1.1254346115116682E-2</c:v>
                </c:pt>
                <c:pt idx="163">
                  <c:v>-1.1316342678512165E-2</c:v>
                </c:pt>
                <c:pt idx="164">
                  <c:v>-1.1321315664880788E-2</c:v>
                </c:pt>
                <c:pt idx="165">
                  <c:v>-1.1321315664880788E-2</c:v>
                </c:pt>
                <c:pt idx="166">
                  <c:v>-1.1321315664880788E-2</c:v>
                </c:pt>
                <c:pt idx="167">
                  <c:v>-1.1321315664880788E-2</c:v>
                </c:pt>
                <c:pt idx="168">
                  <c:v>-1.13395499482324E-2</c:v>
                </c:pt>
                <c:pt idx="169">
                  <c:v>-1.1342533740053572E-2</c:v>
                </c:pt>
                <c:pt idx="170">
                  <c:v>-1.1353142777639966E-2</c:v>
                </c:pt>
                <c:pt idx="171">
                  <c:v>-1.1353142777639966E-2</c:v>
                </c:pt>
                <c:pt idx="172">
                  <c:v>-1.1353142777639966E-2</c:v>
                </c:pt>
                <c:pt idx="173">
                  <c:v>-1.1353142777639966E-2</c:v>
                </c:pt>
                <c:pt idx="174">
                  <c:v>-1.1412652847851139E-2</c:v>
                </c:pt>
                <c:pt idx="175">
                  <c:v>-1.1413150146488001E-2</c:v>
                </c:pt>
                <c:pt idx="176">
                  <c:v>-1.1419117730130346E-2</c:v>
                </c:pt>
                <c:pt idx="177">
                  <c:v>-1.1509626082039261E-2</c:v>
                </c:pt>
                <c:pt idx="178">
                  <c:v>-1.1509626082039261E-2</c:v>
                </c:pt>
                <c:pt idx="179">
                  <c:v>-1.1512609873860435E-2</c:v>
                </c:pt>
                <c:pt idx="180">
                  <c:v>-1.151360447113416E-2</c:v>
                </c:pt>
                <c:pt idx="181">
                  <c:v>-1.1522555846597678E-2</c:v>
                </c:pt>
                <c:pt idx="182">
                  <c:v>-1.1523550443871402E-2</c:v>
                </c:pt>
                <c:pt idx="183">
                  <c:v>-1.1528523430240023E-2</c:v>
                </c:pt>
                <c:pt idx="184">
                  <c:v>-1.1532999117971784E-2</c:v>
                </c:pt>
                <c:pt idx="185">
                  <c:v>-1.1533496416608644E-2</c:v>
                </c:pt>
                <c:pt idx="186">
                  <c:v>-1.1534491013882368E-2</c:v>
                </c:pt>
                <c:pt idx="187">
                  <c:v>-1.1535485611156093E-2</c:v>
                </c:pt>
                <c:pt idx="188">
                  <c:v>-1.1609085809411696E-2</c:v>
                </c:pt>
                <c:pt idx="189">
                  <c:v>-1.1609085809411696E-2</c:v>
                </c:pt>
                <c:pt idx="190">
                  <c:v>-1.1609085809411696E-2</c:v>
                </c:pt>
                <c:pt idx="191">
                  <c:v>-1.160941734183627E-2</c:v>
                </c:pt>
                <c:pt idx="192">
                  <c:v>-1.1610411939109994E-2</c:v>
                </c:pt>
                <c:pt idx="193">
                  <c:v>-1.1686498630549906E-2</c:v>
                </c:pt>
                <c:pt idx="194">
                  <c:v>-1.168997972100794E-2</c:v>
                </c:pt>
                <c:pt idx="195">
                  <c:v>-1.1692963512829113E-2</c:v>
                </c:pt>
                <c:pt idx="196">
                  <c:v>-1.1722801431040843E-2</c:v>
                </c:pt>
                <c:pt idx="197">
                  <c:v>-1.1771205165028761E-2</c:v>
                </c:pt>
                <c:pt idx="198">
                  <c:v>-1.1852430609049582E-2</c:v>
                </c:pt>
                <c:pt idx="199">
                  <c:v>-1.1954211063394039E-2</c:v>
                </c:pt>
                <c:pt idx="200">
                  <c:v>-1.1963162438857557E-2</c:v>
                </c:pt>
                <c:pt idx="201">
                  <c:v>-1.1970124619773629E-2</c:v>
                </c:pt>
                <c:pt idx="202">
                  <c:v>-1.1972113814321079E-2</c:v>
                </c:pt>
                <c:pt idx="203">
                  <c:v>-1.2029800456197089E-2</c:v>
                </c:pt>
                <c:pt idx="204">
                  <c:v>-1.206660055532489E-2</c:v>
                </c:pt>
                <c:pt idx="205">
                  <c:v>-1.206660055532489E-2</c:v>
                </c:pt>
                <c:pt idx="206">
                  <c:v>-1.2074557333514684E-2</c:v>
                </c:pt>
                <c:pt idx="207">
                  <c:v>-1.214716293449656E-2</c:v>
                </c:pt>
                <c:pt idx="208">
                  <c:v>-1.214716293449656E-2</c:v>
                </c:pt>
                <c:pt idx="209">
                  <c:v>-1.214716293449656E-2</c:v>
                </c:pt>
                <c:pt idx="210">
                  <c:v>-1.2207170303344596E-2</c:v>
                </c:pt>
                <c:pt idx="211">
                  <c:v>-1.2207170303344596E-2</c:v>
                </c:pt>
                <c:pt idx="212">
                  <c:v>-1.2247948791567292E-2</c:v>
                </c:pt>
                <c:pt idx="213">
                  <c:v>-1.2329837300437265E-2</c:v>
                </c:pt>
                <c:pt idx="214">
                  <c:v>-1.2395978019139931E-2</c:v>
                </c:pt>
                <c:pt idx="215">
                  <c:v>-1.2395978019139931E-2</c:v>
                </c:pt>
                <c:pt idx="216">
                  <c:v>-1.2397469915050519E-2</c:v>
                </c:pt>
                <c:pt idx="217">
                  <c:v>-1.240244290141914E-2</c:v>
                </c:pt>
                <c:pt idx="218">
                  <c:v>-1.2407415887787761E-2</c:v>
                </c:pt>
                <c:pt idx="219">
                  <c:v>-1.2411394276882658E-2</c:v>
                </c:pt>
                <c:pt idx="220">
                  <c:v>-1.241835645779873E-2</c:v>
                </c:pt>
                <c:pt idx="221">
                  <c:v>-1.2442226792368113E-2</c:v>
                </c:pt>
                <c:pt idx="222">
                  <c:v>-1.2503228758489873E-2</c:v>
                </c:pt>
                <c:pt idx="223">
                  <c:v>-1.2511185536679667E-2</c:v>
                </c:pt>
                <c:pt idx="224">
                  <c:v>-1.2532072079427879E-2</c:v>
                </c:pt>
                <c:pt idx="225">
                  <c:v>-1.2540028857617673E-2</c:v>
                </c:pt>
                <c:pt idx="226">
                  <c:v>-1.26895499811009E-2</c:v>
                </c:pt>
                <c:pt idx="227">
                  <c:v>-1.2784368254529286E-2</c:v>
                </c:pt>
                <c:pt idx="228">
                  <c:v>-1.3045947337518786E-2</c:v>
                </c:pt>
                <c:pt idx="229">
                  <c:v>-1.3116895276377789E-2</c:v>
                </c:pt>
                <c:pt idx="230">
                  <c:v>-1.3127835846388755E-2</c:v>
                </c:pt>
                <c:pt idx="231">
                  <c:v>-1.3134798027304826E-2</c:v>
                </c:pt>
                <c:pt idx="232">
                  <c:v>-1.3141262909584034E-2</c:v>
                </c:pt>
                <c:pt idx="233">
                  <c:v>-1.3163641348242832E-2</c:v>
                </c:pt>
                <c:pt idx="234">
                  <c:v>-1.3163641348242832E-2</c:v>
                </c:pt>
                <c:pt idx="235">
                  <c:v>-1.3260117283794092E-2</c:v>
                </c:pt>
                <c:pt idx="236">
                  <c:v>-1.3260117283794092E-2</c:v>
                </c:pt>
                <c:pt idx="237">
                  <c:v>-1.3316643562184092E-2</c:v>
                </c:pt>
                <c:pt idx="238">
                  <c:v>-1.3324103041737026E-2</c:v>
                </c:pt>
                <c:pt idx="239">
                  <c:v>-1.3412622199098492E-2</c:v>
                </c:pt>
                <c:pt idx="240">
                  <c:v>-1.3610215524145059E-2</c:v>
                </c:pt>
                <c:pt idx="241">
                  <c:v>-1.3616846172636555E-2</c:v>
                </c:pt>
                <c:pt idx="242">
                  <c:v>-1.369972927878025E-2</c:v>
                </c:pt>
                <c:pt idx="243">
                  <c:v>-1.3709012186668344E-2</c:v>
                </c:pt>
                <c:pt idx="244">
                  <c:v>-1.3783606982197669E-2</c:v>
                </c:pt>
                <c:pt idx="245">
                  <c:v>-1.3802504330398431E-2</c:v>
                </c:pt>
                <c:pt idx="246">
                  <c:v>-1.3858533310151569E-2</c:v>
                </c:pt>
                <c:pt idx="247">
                  <c:v>-1.3874115334106584E-2</c:v>
                </c:pt>
                <c:pt idx="248">
                  <c:v>-1.3960976829345176E-2</c:v>
                </c:pt>
                <c:pt idx="249">
                  <c:v>-1.3963960621166348E-2</c:v>
                </c:pt>
                <c:pt idx="250">
                  <c:v>-1.3966944412987521E-2</c:v>
                </c:pt>
                <c:pt idx="251">
                  <c:v>-1.3976558853300189E-2</c:v>
                </c:pt>
                <c:pt idx="252">
                  <c:v>-1.402993557365673E-2</c:v>
                </c:pt>
                <c:pt idx="253">
                  <c:v>-1.4149950311352799E-2</c:v>
                </c:pt>
                <c:pt idx="254">
                  <c:v>-1.4151442207263385E-2</c:v>
                </c:pt>
                <c:pt idx="255">
                  <c:v>-1.4153928700447696E-2</c:v>
                </c:pt>
                <c:pt idx="256">
                  <c:v>-1.4155254830145996E-2</c:v>
                </c:pt>
                <c:pt idx="257">
                  <c:v>-1.423117575537362E-2</c:v>
                </c:pt>
                <c:pt idx="258">
                  <c:v>-1.4316711120913914E-2</c:v>
                </c:pt>
                <c:pt idx="259">
                  <c:v>-1.4410534797068575E-2</c:v>
                </c:pt>
                <c:pt idx="260">
                  <c:v>-1.4502037746251214E-2</c:v>
                </c:pt>
                <c:pt idx="261">
                  <c:v>-1.4513641381111332E-2</c:v>
                </c:pt>
                <c:pt idx="262">
                  <c:v>-1.4521432393088838E-2</c:v>
                </c:pt>
                <c:pt idx="263">
                  <c:v>-1.4582931657847461E-2</c:v>
                </c:pt>
                <c:pt idx="264">
                  <c:v>-1.4681396787946169E-2</c:v>
                </c:pt>
                <c:pt idx="265">
                  <c:v>-1.4681396787946169E-2</c:v>
                </c:pt>
                <c:pt idx="266">
                  <c:v>-1.4705930187364703E-2</c:v>
                </c:pt>
                <c:pt idx="267">
                  <c:v>-1.4706261719789279E-2</c:v>
                </c:pt>
                <c:pt idx="268">
                  <c:v>-1.4766269088637313E-2</c:v>
                </c:pt>
                <c:pt idx="269">
                  <c:v>-1.4787487163810099E-2</c:v>
                </c:pt>
                <c:pt idx="270">
                  <c:v>-1.4866723413283472E-2</c:v>
                </c:pt>
                <c:pt idx="271">
                  <c:v>-1.4883797333149072E-2</c:v>
                </c:pt>
                <c:pt idx="272">
                  <c:v>-1.4887941488456256E-2</c:v>
                </c:pt>
                <c:pt idx="273">
                  <c:v>-1.4947617324879717E-2</c:v>
                </c:pt>
                <c:pt idx="274">
                  <c:v>-1.5051221207559336E-2</c:v>
                </c:pt>
                <c:pt idx="275">
                  <c:v>-1.5060006816810568E-2</c:v>
                </c:pt>
                <c:pt idx="276">
                  <c:v>-1.5064150972117751E-2</c:v>
                </c:pt>
                <c:pt idx="277">
                  <c:v>-1.5064648270754615E-2</c:v>
                </c:pt>
                <c:pt idx="278">
                  <c:v>-1.5067632062575788E-2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FB-47BC-A0AB-87FE9978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1864"/>
        <c:axId val="1"/>
      </c:scatterChart>
      <c:valAx>
        <c:axId val="83882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96147672552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4365971107544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50882825040127"/>
          <c:y val="0.92817679558011046"/>
          <c:w val="0.651685393258427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Aur - O-C Diagr.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665349135978"/>
          <c:y val="0.15"/>
          <c:w val="0.851721034114854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5-4F24-8CF7-67235F1C8D1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plus>
            <c:minus>
              <c:numRef>
                <c:f>A!$D$21:$D$988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5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6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67">
                    <c:v>0</c:v>
                  </c:pt>
                  <c:pt idx="207">
                    <c:v>2.0000000000000001E-4</c:v>
                  </c:pt>
                  <c:pt idx="208">
                    <c:v>2.9999999999999997E-4</c:v>
                  </c:pt>
                  <c:pt idx="209">
                    <c:v>4.0000000000000002E-4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8">
                    <c:v>1E-4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8.9999999999999998E-4</c:v>
                  </c:pt>
                  <c:pt idx="233">
                    <c:v>4.0000000000000001E-3</c:v>
                  </c:pt>
                  <c:pt idx="234">
                    <c:v>4.0000000000000001E-3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2.9999999999999997E-4</c:v>
                  </c:pt>
                  <c:pt idx="238">
                    <c:v>2.0000000000000001E-4</c:v>
                  </c:pt>
                  <c:pt idx="239">
                    <c:v>2.2000000000000001E-3</c:v>
                  </c:pt>
                  <c:pt idx="240">
                    <c:v>2.0000000000000001E-4</c:v>
                  </c:pt>
                  <c:pt idx="241">
                    <c:v>2.9999999999999997E-4</c:v>
                  </c:pt>
                  <c:pt idx="242">
                    <c:v>0</c:v>
                  </c:pt>
                  <c:pt idx="244">
                    <c:v>1E-4</c:v>
                  </c:pt>
                  <c:pt idx="245">
                    <c:v>5.0000000000000001E-4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4.0000000000000002E-4</c:v>
                  </c:pt>
                  <c:pt idx="252">
                    <c:v>2.9999999999999997E-4</c:v>
                  </c:pt>
                  <c:pt idx="253">
                    <c:v>2E-3</c:v>
                  </c:pt>
                  <c:pt idx="254">
                    <c:v>2.7000000000000001E-3</c:v>
                  </c:pt>
                  <c:pt idx="255">
                    <c:v>1.9E-3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2.0000000000000001E-4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1E-3</c:v>
                  </c:pt>
                  <c:pt idx="262">
                    <c:v>1E-4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2.0000000000000001E-4</c:v>
                  </c:pt>
                  <c:pt idx="266">
                    <c:v>0</c:v>
                  </c:pt>
                  <c:pt idx="26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A!$I$21:$I$988</c:f>
              <c:numCache>
                <c:formatCode>General</c:formatCode>
                <c:ptCount val="968"/>
                <c:pt idx="0">
                  <c:v>1.2129999999160646E-2</c:v>
                </c:pt>
                <c:pt idx="1">
                  <c:v>8.6900000023888424E-3</c:v>
                </c:pt>
                <c:pt idx="2">
                  <c:v>8.4600000009231735E-3</c:v>
                </c:pt>
                <c:pt idx="3">
                  <c:v>-3.8974999988568015E-3</c:v>
                </c:pt>
                <c:pt idx="4">
                  <c:v>7.7950000013515819E-3</c:v>
                </c:pt>
                <c:pt idx="5">
                  <c:v>5.5649999994784594E-3</c:v>
                </c:pt>
                <c:pt idx="6">
                  <c:v>4.1550000023562461E-3</c:v>
                </c:pt>
                <c:pt idx="7">
                  <c:v>7.9500000028929207E-3</c:v>
                </c:pt>
                <c:pt idx="8">
                  <c:v>1.8474999997124542E-3</c:v>
                </c:pt>
                <c:pt idx="9">
                  <c:v>1.7450000013923272E-3</c:v>
                </c:pt>
                <c:pt idx="10">
                  <c:v>3.130000000965083E-3</c:v>
                </c:pt>
                <c:pt idx="11">
                  <c:v>4.7200000008160714E-3</c:v>
                </c:pt>
                <c:pt idx="12">
                  <c:v>2.4650000013934914E-3</c:v>
                </c:pt>
                <c:pt idx="13">
                  <c:v>2.500000482541509E-5</c:v>
                </c:pt>
                <c:pt idx="14">
                  <c:v>-2.1999999808031134E-4</c:v>
                </c:pt>
                <c:pt idx="15">
                  <c:v>-4.2499999835854396E-4</c:v>
                </c:pt>
                <c:pt idx="16">
                  <c:v>5.2500000310828909E-4</c:v>
                </c:pt>
                <c:pt idx="17">
                  <c:v>1.3200000030337833E-3</c:v>
                </c:pt>
                <c:pt idx="18">
                  <c:v>-2.0699999986391049E-3</c:v>
                </c:pt>
                <c:pt idx="20">
                  <c:v>1.4230000000679865E-2</c:v>
                </c:pt>
                <c:pt idx="21">
                  <c:v>-1.8950000012409873E-3</c:v>
                </c:pt>
                <c:pt idx="22">
                  <c:v>-1.3165000000299187E-2</c:v>
                </c:pt>
                <c:pt idx="23">
                  <c:v>3.1600000038451981E-3</c:v>
                </c:pt>
                <c:pt idx="24">
                  <c:v>-1.7349999980069697E-3</c:v>
                </c:pt>
                <c:pt idx="25">
                  <c:v>6.0650000013993122E-3</c:v>
                </c:pt>
                <c:pt idx="26">
                  <c:v>-3.9799999976821709E-3</c:v>
                </c:pt>
                <c:pt idx="27">
                  <c:v>-9.0299999974376988E-3</c:v>
                </c:pt>
                <c:pt idx="28">
                  <c:v>-4.99999998282874E-4</c:v>
                </c:pt>
                <c:pt idx="29">
                  <c:v>-5.9599999985948671E-3</c:v>
                </c:pt>
                <c:pt idx="30">
                  <c:v>-4.0599999992991798E-3</c:v>
                </c:pt>
                <c:pt idx="31">
                  <c:v>-6.0249999987718184E-3</c:v>
                </c:pt>
                <c:pt idx="32">
                  <c:v>-3.7149999989196658E-3</c:v>
                </c:pt>
                <c:pt idx="33">
                  <c:v>-3.3849999999802094E-3</c:v>
                </c:pt>
                <c:pt idx="34">
                  <c:v>-1.870499999859021E-2</c:v>
                </c:pt>
                <c:pt idx="35">
                  <c:v>4.4640000003710156E-2</c:v>
                </c:pt>
                <c:pt idx="36">
                  <c:v>-5.7849999975587707E-3</c:v>
                </c:pt>
                <c:pt idx="37">
                  <c:v>-5.5250000004889444E-3</c:v>
                </c:pt>
                <c:pt idx="38">
                  <c:v>-4.1399999972782098E-3</c:v>
                </c:pt>
                <c:pt idx="39">
                  <c:v>-5.3449999977601692E-3</c:v>
                </c:pt>
                <c:pt idx="40">
                  <c:v>1.3710000002902234E-2</c:v>
                </c:pt>
                <c:pt idx="41">
                  <c:v>-4.9049999979615677E-3</c:v>
                </c:pt>
                <c:pt idx="42">
                  <c:v>-1.810999999725027E-2</c:v>
                </c:pt>
                <c:pt idx="43">
                  <c:v>2.9849999991711229E-3</c:v>
                </c:pt>
                <c:pt idx="44">
                  <c:v>-3.9999998989515007E-5</c:v>
                </c:pt>
                <c:pt idx="45">
                  <c:v>-1.1294999996607658E-2</c:v>
                </c:pt>
                <c:pt idx="46">
                  <c:v>-1.9139999996696133E-2</c:v>
                </c:pt>
                <c:pt idx="47">
                  <c:v>-1.0159999997995328E-2</c:v>
                </c:pt>
                <c:pt idx="48">
                  <c:v>-2.8184999995573889E-2</c:v>
                </c:pt>
                <c:pt idx="49">
                  <c:v>-1.0050000018964056E-3</c:v>
                </c:pt>
                <c:pt idx="50">
                  <c:v>-2.7399999962653965E-3</c:v>
                </c:pt>
                <c:pt idx="51">
                  <c:v>-4.2350000003352761E-3</c:v>
                </c:pt>
                <c:pt idx="52">
                  <c:v>-4.3999999979860149E-4</c:v>
                </c:pt>
                <c:pt idx="53">
                  <c:v>-1.1849999998958083E-2</c:v>
                </c:pt>
                <c:pt idx="54">
                  <c:v>-1.0464999999385327E-2</c:v>
                </c:pt>
                <c:pt idx="55">
                  <c:v>-9.8749999997380655E-3</c:v>
                </c:pt>
                <c:pt idx="56">
                  <c:v>-8.0799999996088445E-3</c:v>
                </c:pt>
                <c:pt idx="57">
                  <c:v>-7.6949999966018368E-3</c:v>
                </c:pt>
                <c:pt idx="58">
                  <c:v>-1.1129999998956919E-2</c:v>
                </c:pt>
                <c:pt idx="59">
                  <c:v>-9.3349999988276977E-3</c:v>
                </c:pt>
                <c:pt idx="60">
                  <c:v>-1.0949999999866122E-2</c:v>
                </c:pt>
                <c:pt idx="61">
                  <c:v>-4.3299999997543637E-3</c:v>
                </c:pt>
                <c:pt idx="62">
                  <c:v>-1.9209999998565763E-2</c:v>
                </c:pt>
                <c:pt idx="63">
                  <c:v>-1.9999999996798579E-2</c:v>
                </c:pt>
                <c:pt idx="64">
                  <c:v>-1.983499999914784E-2</c:v>
                </c:pt>
                <c:pt idx="67">
                  <c:v>-2.7470000000903383E-2</c:v>
                </c:pt>
                <c:pt idx="68">
                  <c:v>-1.067499999771826E-2</c:v>
                </c:pt>
                <c:pt idx="69">
                  <c:v>-2.9085000001941808E-2</c:v>
                </c:pt>
                <c:pt idx="70">
                  <c:v>-1.9290000003820751E-2</c:v>
                </c:pt>
                <c:pt idx="71">
                  <c:v>-2.5475000002188608E-2</c:v>
                </c:pt>
                <c:pt idx="72">
                  <c:v>-1.5879999999015126E-2</c:v>
                </c:pt>
                <c:pt idx="73">
                  <c:v>-8.8800000012270175E-3</c:v>
                </c:pt>
                <c:pt idx="74">
                  <c:v>-3.1494999995629769E-2</c:v>
                </c:pt>
                <c:pt idx="75">
                  <c:v>-2.0440000000235159E-2</c:v>
                </c:pt>
                <c:pt idx="76">
                  <c:v>-1.8439999999827705E-2</c:v>
                </c:pt>
                <c:pt idx="77">
                  <c:v>-8.3599999998114072E-3</c:v>
                </c:pt>
                <c:pt idx="78">
                  <c:v>-1.7484999996668193E-2</c:v>
                </c:pt>
                <c:pt idx="79">
                  <c:v>-1.548499999626074E-2</c:v>
                </c:pt>
                <c:pt idx="80">
                  <c:v>-1.2484999999287538E-2</c:v>
                </c:pt>
                <c:pt idx="81">
                  <c:v>-1.2484999999287538E-2</c:v>
                </c:pt>
                <c:pt idx="82">
                  <c:v>-2.4534999996831175E-2</c:v>
                </c:pt>
                <c:pt idx="83">
                  <c:v>-2.0534999996016268E-2</c:v>
                </c:pt>
                <c:pt idx="84">
                  <c:v>-2.3354999997536652E-2</c:v>
                </c:pt>
                <c:pt idx="85">
                  <c:v>-2.2354999993694946E-2</c:v>
                </c:pt>
                <c:pt idx="86">
                  <c:v>-2.1354999997129198E-2</c:v>
                </c:pt>
                <c:pt idx="87">
                  <c:v>-1.6765000000305008E-2</c:v>
                </c:pt>
                <c:pt idx="88">
                  <c:v>-2.6384999997389968E-2</c:v>
                </c:pt>
                <c:pt idx="89">
                  <c:v>-1.938499999960186E-2</c:v>
                </c:pt>
                <c:pt idx="90">
                  <c:v>-1.8994999998540152E-2</c:v>
                </c:pt>
                <c:pt idx="91">
                  <c:v>-2.2349999999278225E-2</c:v>
                </c:pt>
                <c:pt idx="92">
                  <c:v>-1.757999999972526E-2</c:v>
                </c:pt>
                <c:pt idx="93">
                  <c:v>-1.542499999050051E-2</c:v>
                </c:pt>
                <c:pt idx="94">
                  <c:v>-1.1399999995774124E-2</c:v>
                </c:pt>
                <c:pt idx="95">
                  <c:v>-4.3999999979860149E-3</c:v>
                </c:pt>
                <c:pt idx="96">
                  <c:v>-8.2449999972595833E-3</c:v>
                </c:pt>
                <c:pt idx="97">
                  <c:v>2.2194999997736886E-2</c:v>
                </c:pt>
                <c:pt idx="98">
                  <c:v>-2.6009999994130339E-2</c:v>
                </c:pt>
                <c:pt idx="101">
                  <c:v>-6.3950000039767474E-3</c:v>
                </c:pt>
                <c:pt idx="102">
                  <c:v>-5.924999997660052E-3</c:v>
                </c:pt>
                <c:pt idx="103">
                  <c:v>-4.9999995098914951E-5</c:v>
                </c:pt>
                <c:pt idx="104">
                  <c:v>-5.8699999935925007E-3</c:v>
                </c:pt>
                <c:pt idx="106">
                  <c:v>-1.1559999999008141E-2</c:v>
                </c:pt>
                <c:pt idx="107">
                  <c:v>-1.9379999997909181E-2</c:v>
                </c:pt>
                <c:pt idx="108">
                  <c:v>-8.5849999959464185E-3</c:v>
                </c:pt>
                <c:pt idx="109">
                  <c:v>-3.5849999912898056E-3</c:v>
                </c:pt>
                <c:pt idx="110">
                  <c:v>-2.6494999998249114E-2</c:v>
                </c:pt>
                <c:pt idx="111">
                  <c:v>-8.8349999932688661E-3</c:v>
                </c:pt>
                <c:pt idx="112">
                  <c:v>-5.884999998670537E-3</c:v>
                </c:pt>
                <c:pt idx="113">
                  <c:v>-6.0800000064773485E-3</c:v>
                </c:pt>
                <c:pt idx="114">
                  <c:v>-1.1199999993550591E-2</c:v>
                </c:pt>
                <c:pt idx="115">
                  <c:v>-2.3605000002135057E-2</c:v>
                </c:pt>
                <c:pt idx="116">
                  <c:v>-1.6604999997070991E-2</c:v>
                </c:pt>
                <c:pt idx="117">
                  <c:v>-4.1539999998349231E-2</c:v>
                </c:pt>
                <c:pt idx="118">
                  <c:v>-1.8534999995608814E-2</c:v>
                </c:pt>
                <c:pt idx="119">
                  <c:v>-1.9739999996090773E-2</c:v>
                </c:pt>
                <c:pt idx="120">
                  <c:v>-1.6680000000633299E-2</c:v>
                </c:pt>
                <c:pt idx="121">
                  <c:v>-1.5115000001969747E-2</c:v>
                </c:pt>
                <c:pt idx="122">
                  <c:v>-2.94649999923422E-2</c:v>
                </c:pt>
                <c:pt idx="123">
                  <c:v>-1.0062500005005859E-2</c:v>
                </c:pt>
                <c:pt idx="124">
                  <c:v>-4.7575000004144385E-2</c:v>
                </c:pt>
                <c:pt idx="125">
                  <c:v>-1.8575000001874287E-2</c:v>
                </c:pt>
                <c:pt idx="126">
                  <c:v>-5.5750000028638169E-3</c:v>
                </c:pt>
                <c:pt idx="127">
                  <c:v>-4.401000000507338E-2</c:v>
                </c:pt>
                <c:pt idx="128">
                  <c:v>-3.101000000606291E-2</c:v>
                </c:pt>
                <c:pt idx="129">
                  <c:v>-2.2214999997231644E-2</c:v>
                </c:pt>
                <c:pt idx="130">
                  <c:v>-1.3384999998379499E-2</c:v>
                </c:pt>
                <c:pt idx="131">
                  <c:v>-1.3024999992921948E-2</c:v>
                </c:pt>
                <c:pt idx="132">
                  <c:v>-1.1639999996987171E-2</c:v>
                </c:pt>
                <c:pt idx="133">
                  <c:v>-1.404999999795109E-2</c:v>
                </c:pt>
                <c:pt idx="134">
                  <c:v>-1.6999999999825377E-2</c:v>
                </c:pt>
                <c:pt idx="135">
                  <c:v>1.0000000038417056E-3</c:v>
                </c:pt>
                <c:pt idx="136">
                  <c:v>-1.195499999448657E-2</c:v>
                </c:pt>
                <c:pt idx="137">
                  <c:v>-1.0569999998551793E-2</c:v>
                </c:pt>
                <c:pt idx="138">
                  <c:v>-1.5149999991990626E-2</c:v>
                </c:pt>
                <c:pt idx="139">
                  <c:v>-3.1644999995478429E-2</c:v>
                </c:pt>
                <c:pt idx="140">
                  <c:v>-3.0874999996740371E-2</c:v>
                </c:pt>
                <c:pt idx="141">
                  <c:v>-2.1874999998544808E-2</c:v>
                </c:pt>
                <c:pt idx="142">
                  <c:v>-2.2284999999101274E-2</c:v>
                </c:pt>
                <c:pt idx="143">
                  <c:v>-4.5149999932618812E-3</c:v>
                </c:pt>
                <c:pt idx="144">
                  <c:v>1.6485000000102445E-2</c:v>
                </c:pt>
                <c:pt idx="145">
                  <c:v>-1.5840000000025611E-2</c:v>
                </c:pt>
                <c:pt idx="146">
                  <c:v>-1.7249999997147825E-2</c:v>
                </c:pt>
                <c:pt idx="147">
                  <c:v>-1.9454999994195532E-2</c:v>
                </c:pt>
                <c:pt idx="148">
                  <c:v>-1.5770000005431939E-2</c:v>
                </c:pt>
                <c:pt idx="149">
                  <c:v>-1.0920000000623986E-2</c:v>
                </c:pt>
                <c:pt idx="150">
                  <c:v>-3.7400000001071021E-3</c:v>
                </c:pt>
                <c:pt idx="151">
                  <c:v>-6.7650000055436976E-3</c:v>
                </c:pt>
                <c:pt idx="152">
                  <c:v>-4.765000005136244E-3</c:v>
                </c:pt>
                <c:pt idx="153">
                  <c:v>1.0315000006812625E-2</c:v>
                </c:pt>
                <c:pt idx="154">
                  <c:v>-1.185500000428874E-2</c:v>
                </c:pt>
                <c:pt idx="155">
                  <c:v>4.469999999855645E-3</c:v>
                </c:pt>
                <c:pt idx="156">
                  <c:v>5.2649999997811392E-3</c:v>
                </c:pt>
                <c:pt idx="157">
                  <c:v>-9.5550000041839667E-3</c:v>
                </c:pt>
                <c:pt idx="158">
                  <c:v>-7.5114999999641441E-2</c:v>
                </c:pt>
                <c:pt idx="159">
                  <c:v>-4.7249999988707714E-3</c:v>
                </c:pt>
                <c:pt idx="160">
                  <c:v>1.4634999999543652E-2</c:v>
                </c:pt>
                <c:pt idx="161">
                  <c:v>1.081500000145752E-2</c:v>
                </c:pt>
                <c:pt idx="162">
                  <c:v>3.6100000070291571E-3</c:v>
                </c:pt>
                <c:pt idx="163">
                  <c:v>-1.8349999954807572E-3</c:v>
                </c:pt>
                <c:pt idx="164">
                  <c:v>-2.186000000074273E-2</c:v>
                </c:pt>
                <c:pt idx="165">
                  <c:v>-1.8859999996493571E-2</c:v>
                </c:pt>
                <c:pt idx="166">
                  <c:v>-1.4860000002954621E-2</c:v>
                </c:pt>
                <c:pt idx="167">
                  <c:v>-6.8600000013248064E-3</c:v>
                </c:pt>
                <c:pt idx="168">
                  <c:v>-1.1285000000498258E-2</c:v>
                </c:pt>
                <c:pt idx="169">
                  <c:v>-1.7899999998917338E-2</c:v>
                </c:pt>
                <c:pt idx="170">
                  <c:v>-1.8420000000332948E-2</c:v>
                </c:pt>
                <c:pt idx="172">
                  <c:v>-1.2420000006386545E-2</c:v>
                </c:pt>
                <c:pt idx="173">
                  <c:v>-9.4200000021373853E-3</c:v>
                </c:pt>
                <c:pt idx="176">
                  <c:v>-1.968499999929918E-2</c:v>
                </c:pt>
                <c:pt idx="177">
                  <c:v>-1.0340000000724103E-2</c:v>
                </c:pt>
                <c:pt idx="178">
                  <c:v>-9.3399999968823977E-3</c:v>
                </c:pt>
                <c:pt idx="179">
                  <c:v>-1.0954999997920822E-2</c:v>
                </c:pt>
                <c:pt idx="180">
                  <c:v>-8.1599999975878745E-3</c:v>
                </c:pt>
                <c:pt idx="181">
                  <c:v>-1.600499999767635E-2</c:v>
                </c:pt>
                <c:pt idx="182">
                  <c:v>-3.6210000005667098E-2</c:v>
                </c:pt>
                <c:pt idx="183">
                  <c:v>-4.1234999996959232E-2</c:v>
                </c:pt>
                <c:pt idx="184">
                  <c:v>-9.1575000042212196E-3</c:v>
                </c:pt>
                <c:pt idx="185">
                  <c:v>-5.2599999908125028E-3</c:v>
                </c:pt>
                <c:pt idx="186">
                  <c:v>-1.5464999996765982E-2</c:v>
                </c:pt>
                <c:pt idx="187">
                  <c:v>-3.669999998237472E-3</c:v>
                </c:pt>
                <c:pt idx="188">
                  <c:v>-3.1839999996009283E-2</c:v>
                </c:pt>
                <c:pt idx="189">
                  <c:v>-2.9839999995601829E-2</c:v>
                </c:pt>
                <c:pt idx="190">
                  <c:v>-2.4839999998221174E-2</c:v>
                </c:pt>
                <c:pt idx="191">
                  <c:v>-2.1575000006123446E-2</c:v>
                </c:pt>
                <c:pt idx="192">
                  <c:v>-1.7799999986891635E-3</c:v>
                </c:pt>
                <c:pt idx="194">
                  <c:v>-1.698000000033062E-2</c:v>
                </c:pt>
                <c:pt idx="195">
                  <c:v>-1.5794999999343418E-2</c:v>
                </c:pt>
                <c:pt idx="196">
                  <c:v>-1.194499999837717E-2</c:v>
                </c:pt>
                <c:pt idx="197">
                  <c:v>-1.525499999843305E-2</c:v>
                </c:pt>
                <c:pt idx="198">
                  <c:v>-1.8330000006244518E-2</c:v>
                </c:pt>
                <c:pt idx="199">
                  <c:v>-6.9750000038766302E-3</c:v>
                </c:pt>
                <c:pt idx="200">
                  <c:v>-1.8819999997504056E-2</c:v>
                </c:pt>
                <c:pt idx="201">
                  <c:v>-2.4254999996628612E-2</c:v>
                </c:pt>
                <c:pt idx="202">
                  <c:v>-1.5664999998989515E-2</c:v>
                </c:pt>
                <c:pt idx="203">
                  <c:v>4.4449999986682087E-3</c:v>
                </c:pt>
                <c:pt idx="204">
                  <c:v>-3.1400000007124618E-3</c:v>
                </c:pt>
                <c:pt idx="205">
                  <c:v>2.8600000005098991E-3</c:v>
                </c:pt>
                <c:pt idx="206">
                  <c:v>-1.9779999995080288E-2</c:v>
                </c:pt>
                <c:pt idx="210">
                  <c:v>-2.0779999991646037E-2</c:v>
                </c:pt>
                <c:pt idx="211">
                  <c:v>-7.7999999484745786E-4</c:v>
                </c:pt>
                <c:pt idx="212">
                  <c:v>-3.1850000013946556E-3</c:v>
                </c:pt>
                <c:pt idx="213">
                  <c:v>-9.7299999979441054E-3</c:v>
                </c:pt>
                <c:pt idx="214">
                  <c:v>2.2637500005657785E-2</c:v>
                </c:pt>
                <c:pt idx="215">
                  <c:v>3.5637500004668254E-2</c:v>
                </c:pt>
                <c:pt idx="216">
                  <c:v>-1.0669999996025581E-2</c:v>
                </c:pt>
                <c:pt idx="217">
                  <c:v>-7.6950000002398156E-3</c:v>
                </c:pt>
                <c:pt idx="218">
                  <c:v>-5.7199999937438406E-3</c:v>
                </c:pt>
                <c:pt idx="219">
                  <c:v>1.4600000067730434E-3</c:v>
                </c:pt>
                <c:pt idx="220">
                  <c:v>-1.1774999999033753E-2</c:v>
                </c:pt>
                <c:pt idx="221">
                  <c:v>-9.8949999955948442E-3</c:v>
                </c:pt>
                <c:pt idx="222">
                  <c:v>-1.0135000004083849E-2</c:v>
                </c:pt>
                <c:pt idx="223">
                  <c:v>-1.2775000002875458E-2</c:v>
                </c:pt>
                <c:pt idx="224">
                  <c:v>-1.4079999993555248E-2</c:v>
                </c:pt>
                <c:pt idx="225">
                  <c:v>-1.7719999996188562E-2</c:v>
                </c:pt>
                <c:pt idx="226">
                  <c:v>-2.020500000071479E-2</c:v>
                </c:pt>
                <c:pt idx="227">
                  <c:v>-8.4149999966030009E-3</c:v>
                </c:pt>
                <c:pt idx="229">
                  <c:v>-1.4719999999215361E-2</c:v>
                </c:pt>
                <c:pt idx="233">
                  <c:v>-5.2549999963957816E-3</c:v>
                </c:pt>
                <c:pt idx="234">
                  <c:v>-5.2549999963957816E-3</c:v>
                </c:pt>
                <c:pt idx="257">
                  <c:v>-4.5549999995273538E-3</c:v>
                </c:pt>
                <c:pt idx="259">
                  <c:v>-5.5900000006658956E-3</c:v>
                </c:pt>
                <c:pt idx="261">
                  <c:v>-1.4174999996612314E-2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5-4F24-8CF7-67235F1C8D1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A!$J$21:$J$988</c:f>
              <c:numCache>
                <c:formatCode>General</c:formatCode>
                <c:ptCount val="968"/>
                <c:pt idx="65">
                  <c:v>-1.3054999995802063E-2</c:v>
                </c:pt>
                <c:pt idx="66">
                  <c:v>-1.4157499994325917E-2</c:v>
                </c:pt>
                <c:pt idx="99">
                  <c:v>1.1790000004111789E-2</c:v>
                </c:pt>
                <c:pt idx="100">
                  <c:v>-8.179999997082632E-3</c:v>
                </c:pt>
                <c:pt idx="105">
                  <c:v>-1.2949999996635597E-2</c:v>
                </c:pt>
                <c:pt idx="171">
                  <c:v>-1.2520000003860332E-2</c:v>
                </c:pt>
                <c:pt idx="174">
                  <c:v>-1.3552499993238598E-2</c:v>
                </c:pt>
                <c:pt idx="175">
                  <c:v>-1.1254999997618143E-2</c:v>
                </c:pt>
                <c:pt idx="193">
                  <c:v>-1.3762499991571531E-2</c:v>
                </c:pt>
                <c:pt idx="207">
                  <c:v>-7.0449999984703027E-3</c:v>
                </c:pt>
                <c:pt idx="208">
                  <c:v>-6.1449999993783422E-3</c:v>
                </c:pt>
                <c:pt idx="209">
                  <c:v>-5.9449999971548095E-3</c:v>
                </c:pt>
                <c:pt idx="228">
                  <c:v>-7.7299999975366518E-3</c:v>
                </c:pt>
                <c:pt idx="230">
                  <c:v>-5.974999992758967E-3</c:v>
                </c:pt>
                <c:pt idx="231">
                  <c:v>-6.8099999989499338E-3</c:v>
                </c:pt>
                <c:pt idx="236">
                  <c:v>-5.9400000027380884E-3</c:v>
                </c:pt>
                <c:pt idx="242">
                  <c:v>-1.3949999993201345E-2</c:v>
                </c:pt>
                <c:pt idx="251">
                  <c:v>-1.0575000000244472E-2</c:v>
                </c:pt>
                <c:pt idx="253">
                  <c:v>-5.5799999972805381E-3</c:v>
                </c:pt>
                <c:pt idx="254">
                  <c:v>-7.6875000013387762E-3</c:v>
                </c:pt>
                <c:pt idx="255">
                  <c:v>-4.0999999982886948E-3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45-4F24-8CF7-67235F1C8D1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A!$K$21:$K$988</c:f>
              <c:numCache>
                <c:formatCode>General</c:formatCode>
                <c:ptCount val="968"/>
                <c:pt idx="232">
                  <c:v>-5.7424999977229163E-3</c:v>
                </c:pt>
                <c:pt idx="235">
                  <c:v>-5.9400000027380884E-3</c:v>
                </c:pt>
                <c:pt idx="237">
                  <c:v>-1.9257499996456318E-2</c:v>
                </c:pt>
                <c:pt idx="238">
                  <c:v>-8.6949999968055636E-3</c:v>
                </c:pt>
                <c:pt idx="239">
                  <c:v>-6.7500000004656613E-3</c:v>
                </c:pt>
                <c:pt idx="240">
                  <c:v>-1.1899999997694977E-2</c:v>
                </c:pt>
                <c:pt idx="241">
                  <c:v>-1.1019999998097774E-2</c:v>
                </c:pt>
                <c:pt idx="243">
                  <c:v>-1.352999999653548E-2</c:v>
                </c:pt>
                <c:pt idx="244">
                  <c:v>-1.570499999797903E-2</c:v>
                </c:pt>
                <c:pt idx="245">
                  <c:v>-1.3999999995576218E-2</c:v>
                </c:pt>
                <c:pt idx="246">
                  <c:v>-1.6615000000456348E-2</c:v>
                </c:pt>
                <c:pt idx="247">
                  <c:v>-1.4659999993455131E-2</c:v>
                </c:pt>
                <c:pt idx="248">
                  <c:v>-1.3429999999061693E-2</c:v>
                </c:pt>
                <c:pt idx="249">
                  <c:v>-1.1644999991403893E-2</c:v>
                </c:pt>
                <c:pt idx="250">
                  <c:v>-1.1460000001534354E-2</c:v>
                </c:pt>
                <c:pt idx="252">
                  <c:v>-1.0609999997541308E-2</c:v>
                </c:pt>
                <c:pt idx="256">
                  <c:v>-5.5399999982910231E-3</c:v>
                </c:pt>
                <c:pt idx="258">
                  <c:v>-1.5849999981583096E-3</c:v>
                </c:pt>
                <c:pt idx="260">
                  <c:v>-7.1500000049127266E-3</c:v>
                </c:pt>
                <c:pt idx="262">
                  <c:v>-7.4899999963236041E-3</c:v>
                </c:pt>
                <c:pt idx="263">
                  <c:v>-7.2474999979021959E-3</c:v>
                </c:pt>
                <c:pt idx="264">
                  <c:v>-9.7849999947356991E-3</c:v>
                </c:pt>
                <c:pt idx="265">
                  <c:v>-1.1109999999462161E-2</c:v>
                </c:pt>
                <c:pt idx="266">
                  <c:v>-1.2984999993932433E-2</c:v>
                </c:pt>
                <c:pt idx="267">
                  <c:v>-1.2445000000298023E-2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45-4F24-8CF7-67235F1C8D1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45-4F24-8CF7-67235F1C8D1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45-4F24-8CF7-67235F1C8D1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45-4F24-8CF7-67235F1C8D1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-2398</c:v>
                </c:pt>
                <c:pt idx="1">
                  <c:v>-1694</c:v>
                </c:pt>
                <c:pt idx="2">
                  <c:v>-1676</c:v>
                </c:pt>
                <c:pt idx="3">
                  <c:v>-1641.5</c:v>
                </c:pt>
                <c:pt idx="4">
                  <c:v>-1637</c:v>
                </c:pt>
                <c:pt idx="5">
                  <c:v>-1619</c:v>
                </c:pt>
                <c:pt idx="6">
                  <c:v>-1613</c:v>
                </c:pt>
                <c:pt idx="7">
                  <c:v>-1610</c:v>
                </c:pt>
                <c:pt idx="8">
                  <c:v>-1608.5</c:v>
                </c:pt>
                <c:pt idx="9">
                  <c:v>-1607</c:v>
                </c:pt>
                <c:pt idx="10">
                  <c:v>-1598</c:v>
                </c:pt>
                <c:pt idx="11">
                  <c:v>-1592</c:v>
                </c:pt>
                <c:pt idx="12">
                  <c:v>-1159</c:v>
                </c:pt>
                <c:pt idx="13">
                  <c:v>-1055</c:v>
                </c:pt>
                <c:pt idx="14">
                  <c:v>-588</c:v>
                </c:pt>
                <c:pt idx="15">
                  <c:v>-585</c:v>
                </c:pt>
                <c:pt idx="16">
                  <c:v>-555</c:v>
                </c:pt>
                <c:pt idx="17">
                  <c:v>-552</c:v>
                </c:pt>
                <c:pt idx="18">
                  <c:v>-278</c:v>
                </c:pt>
                <c:pt idx="19">
                  <c:v>0</c:v>
                </c:pt>
                <c:pt idx="20">
                  <c:v>142</c:v>
                </c:pt>
                <c:pt idx="21">
                  <c:v>217</c:v>
                </c:pt>
                <c:pt idx="22">
                  <c:v>499</c:v>
                </c:pt>
                <c:pt idx="23">
                  <c:v>704</c:v>
                </c:pt>
                <c:pt idx="24">
                  <c:v>761</c:v>
                </c:pt>
                <c:pt idx="25">
                  <c:v>881</c:v>
                </c:pt>
                <c:pt idx="26">
                  <c:v>1028</c:v>
                </c:pt>
                <c:pt idx="27">
                  <c:v>1058</c:v>
                </c:pt>
                <c:pt idx="28">
                  <c:v>1260</c:v>
                </c:pt>
                <c:pt idx="29">
                  <c:v>1296</c:v>
                </c:pt>
                <c:pt idx="30">
                  <c:v>1356</c:v>
                </c:pt>
                <c:pt idx="31">
                  <c:v>1575</c:v>
                </c:pt>
                <c:pt idx="32">
                  <c:v>1629</c:v>
                </c:pt>
                <c:pt idx="33">
                  <c:v>1751</c:v>
                </c:pt>
                <c:pt idx="34">
                  <c:v>3063</c:v>
                </c:pt>
                <c:pt idx="35">
                  <c:v>3736</c:v>
                </c:pt>
                <c:pt idx="36">
                  <c:v>4191</c:v>
                </c:pt>
                <c:pt idx="37">
                  <c:v>4875</c:v>
                </c:pt>
                <c:pt idx="38">
                  <c:v>4884</c:v>
                </c:pt>
                <c:pt idx="39">
                  <c:v>4887</c:v>
                </c:pt>
                <c:pt idx="40">
                  <c:v>4974</c:v>
                </c:pt>
                <c:pt idx="41">
                  <c:v>4983</c:v>
                </c:pt>
                <c:pt idx="42">
                  <c:v>4986</c:v>
                </c:pt>
                <c:pt idx="43">
                  <c:v>5209</c:v>
                </c:pt>
                <c:pt idx="44">
                  <c:v>5224</c:v>
                </c:pt>
                <c:pt idx="45">
                  <c:v>5257</c:v>
                </c:pt>
                <c:pt idx="46">
                  <c:v>5284</c:v>
                </c:pt>
                <c:pt idx="47">
                  <c:v>5416</c:v>
                </c:pt>
                <c:pt idx="48">
                  <c:v>5431</c:v>
                </c:pt>
                <c:pt idx="49">
                  <c:v>5443</c:v>
                </c:pt>
                <c:pt idx="50">
                  <c:v>5444</c:v>
                </c:pt>
                <c:pt idx="51">
                  <c:v>5461</c:v>
                </c:pt>
                <c:pt idx="52">
                  <c:v>5464</c:v>
                </c:pt>
                <c:pt idx="53">
                  <c:v>5470</c:v>
                </c:pt>
                <c:pt idx="54">
                  <c:v>5479</c:v>
                </c:pt>
                <c:pt idx="55">
                  <c:v>5485</c:v>
                </c:pt>
                <c:pt idx="56">
                  <c:v>5488</c:v>
                </c:pt>
                <c:pt idx="57">
                  <c:v>5497</c:v>
                </c:pt>
                <c:pt idx="58">
                  <c:v>5518</c:v>
                </c:pt>
                <c:pt idx="59">
                  <c:v>5521</c:v>
                </c:pt>
                <c:pt idx="60">
                  <c:v>5530</c:v>
                </c:pt>
                <c:pt idx="61">
                  <c:v>6238</c:v>
                </c:pt>
                <c:pt idx="62">
                  <c:v>6246</c:v>
                </c:pt>
                <c:pt idx="63">
                  <c:v>8960</c:v>
                </c:pt>
                <c:pt idx="64">
                  <c:v>11021</c:v>
                </c:pt>
                <c:pt idx="65">
                  <c:v>11553</c:v>
                </c:pt>
                <c:pt idx="66">
                  <c:v>11554.5</c:v>
                </c:pt>
                <c:pt idx="67">
                  <c:v>11562</c:v>
                </c:pt>
                <c:pt idx="68">
                  <c:v>11565</c:v>
                </c:pt>
                <c:pt idx="69">
                  <c:v>11571</c:v>
                </c:pt>
                <c:pt idx="70">
                  <c:v>11574</c:v>
                </c:pt>
                <c:pt idx="71">
                  <c:v>11845</c:v>
                </c:pt>
                <c:pt idx="72">
                  <c:v>11968</c:v>
                </c:pt>
                <c:pt idx="73">
                  <c:v>11968</c:v>
                </c:pt>
                <c:pt idx="74">
                  <c:v>11977</c:v>
                </c:pt>
                <c:pt idx="75">
                  <c:v>12064</c:v>
                </c:pt>
                <c:pt idx="76">
                  <c:v>12064</c:v>
                </c:pt>
                <c:pt idx="77">
                  <c:v>12536</c:v>
                </c:pt>
                <c:pt idx="78">
                  <c:v>12611</c:v>
                </c:pt>
                <c:pt idx="79">
                  <c:v>12611</c:v>
                </c:pt>
                <c:pt idx="80">
                  <c:v>12611</c:v>
                </c:pt>
                <c:pt idx="81">
                  <c:v>12611</c:v>
                </c:pt>
                <c:pt idx="82">
                  <c:v>12641</c:v>
                </c:pt>
                <c:pt idx="83">
                  <c:v>12641</c:v>
                </c:pt>
                <c:pt idx="84">
                  <c:v>12653</c:v>
                </c:pt>
                <c:pt idx="85">
                  <c:v>12653</c:v>
                </c:pt>
                <c:pt idx="86">
                  <c:v>12653</c:v>
                </c:pt>
                <c:pt idx="87">
                  <c:v>12659</c:v>
                </c:pt>
                <c:pt idx="88">
                  <c:v>12951</c:v>
                </c:pt>
                <c:pt idx="89">
                  <c:v>12951</c:v>
                </c:pt>
                <c:pt idx="90">
                  <c:v>13077</c:v>
                </c:pt>
                <c:pt idx="91">
                  <c:v>13170</c:v>
                </c:pt>
                <c:pt idx="92">
                  <c:v>13188</c:v>
                </c:pt>
                <c:pt idx="93">
                  <c:v>13215</c:v>
                </c:pt>
                <c:pt idx="94">
                  <c:v>13600</c:v>
                </c:pt>
                <c:pt idx="95">
                  <c:v>13600</c:v>
                </c:pt>
                <c:pt idx="96">
                  <c:v>13627</c:v>
                </c:pt>
                <c:pt idx="97">
                  <c:v>13723</c:v>
                </c:pt>
                <c:pt idx="98">
                  <c:v>13726</c:v>
                </c:pt>
                <c:pt idx="99">
                  <c:v>14186</c:v>
                </c:pt>
                <c:pt idx="100">
                  <c:v>14228</c:v>
                </c:pt>
                <c:pt idx="101">
                  <c:v>14517</c:v>
                </c:pt>
                <c:pt idx="102">
                  <c:v>14715</c:v>
                </c:pt>
                <c:pt idx="103">
                  <c:v>14790</c:v>
                </c:pt>
                <c:pt idx="104">
                  <c:v>14802</c:v>
                </c:pt>
                <c:pt idx="105">
                  <c:v>14850</c:v>
                </c:pt>
                <c:pt idx="106">
                  <c:v>14856</c:v>
                </c:pt>
                <c:pt idx="107">
                  <c:v>14868</c:v>
                </c:pt>
                <c:pt idx="108">
                  <c:v>14871</c:v>
                </c:pt>
                <c:pt idx="109">
                  <c:v>14871</c:v>
                </c:pt>
                <c:pt idx="110">
                  <c:v>14977</c:v>
                </c:pt>
                <c:pt idx="111">
                  <c:v>15021</c:v>
                </c:pt>
                <c:pt idx="112">
                  <c:v>15051</c:v>
                </c:pt>
                <c:pt idx="113">
                  <c:v>15088</c:v>
                </c:pt>
                <c:pt idx="114">
                  <c:v>15280</c:v>
                </c:pt>
                <c:pt idx="115">
                  <c:v>15403</c:v>
                </c:pt>
                <c:pt idx="116">
                  <c:v>15403</c:v>
                </c:pt>
                <c:pt idx="117">
                  <c:v>15524</c:v>
                </c:pt>
                <c:pt idx="118">
                  <c:v>15641</c:v>
                </c:pt>
                <c:pt idx="119">
                  <c:v>15644</c:v>
                </c:pt>
                <c:pt idx="120">
                  <c:v>15848</c:v>
                </c:pt>
                <c:pt idx="121">
                  <c:v>15869</c:v>
                </c:pt>
                <c:pt idx="122">
                  <c:v>15879</c:v>
                </c:pt>
                <c:pt idx="123">
                  <c:v>15897.5</c:v>
                </c:pt>
                <c:pt idx="124">
                  <c:v>15905</c:v>
                </c:pt>
                <c:pt idx="125">
                  <c:v>15905</c:v>
                </c:pt>
                <c:pt idx="126">
                  <c:v>15905</c:v>
                </c:pt>
                <c:pt idx="127">
                  <c:v>15926</c:v>
                </c:pt>
                <c:pt idx="128">
                  <c:v>15926</c:v>
                </c:pt>
                <c:pt idx="129">
                  <c:v>15929</c:v>
                </c:pt>
                <c:pt idx="130">
                  <c:v>16151</c:v>
                </c:pt>
                <c:pt idx="131">
                  <c:v>16175</c:v>
                </c:pt>
                <c:pt idx="132">
                  <c:v>16184</c:v>
                </c:pt>
                <c:pt idx="133">
                  <c:v>16190</c:v>
                </c:pt>
                <c:pt idx="134">
                  <c:v>16360</c:v>
                </c:pt>
                <c:pt idx="135">
                  <c:v>16360</c:v>
                </c:pt>
                <c:pt idx="136">
                  <c:v>16413</c:v>
                </c:pt>
                <c:pt idx="137">
                  <c:v>16422</c:v>
                </c:pt>
                <c:pt idx="138">
                  <c:v>16450</c:v>
                </c:pt>
                <c:pt idx="139">
                  <c:v>16467</c:v>
                </c:pt>
                <c:pt idx="140">
                  <c:v>16485</c:v>
                </c:pt>
                <c:pt idx="141">
                  <c:v>16485</c:v>
                </c:pt>
                <c:pt idx="142">
                  <c:v>16491</c:v>
                </c:pt>
                <c:pt idx="143">
                  <c:v>16509</c:v>
                </c:pt>
                <c:pt idx="144">
                  <c:v>16509</c:v>
                </c:pt>
                <c:pt idx="145">
                  <c:v>16704</c:v>
                </c:pt>
                <c:pt idx="146">
                  <c:v>16710</c:v>
                </c:pt>
                <c:pt idx="147">
                  <c:v>16713</c:v>
                </c:pt>
                <c:pt idx="148">
                  <c:v>16942</c:v>
                </c:pt>
                <c:pt idx="149">
                  <c:v>17032</c:v>
                </c:pt>
                <c:pt idx="150">
                  <c:v>17044</c:v>
                </c:pt>
                <c:pt idx="151">
                  <c:v>17059</c:v>
                </c:pt>
                <c:pt idx="152">
                  <c:v>17059</c:v>
                </c:pt>
                <c:pt idx="153">
                  <c:v>17531</c:v>
                </c:pt>
                <c:pt idx="154">
                  <c:v>17553</c:v>
                </c:pt>
                <c:pt idx="155">
                  <c:v>17558</c:v>
                </c:pt>
                <c:pt idx="156">
                  <c:v>17561</c:v>
                </c:pt>
                <c:pt idx="157">
                  <c:v>17573</c:v>
                </c:pt>
                <c:pt idx="158">
                  <c:v>17669</c:v>
                </c:pt>
                <c:pt idx="159">
                  <c:v>17795</c:v>
                </c:pt>
                <c:pt idx="160">
                  <c:v>17819</c:v>
                </c:pt>
                <c:pt idx="161">
                  <c:v>17831</c:v>
                </c:pt>
                <c:pt idx="162">
                  <c:v>17834</c:v>
                </c:pt>
                <c:pt idx="163">
                  <c:v>18021</c:v>
                </c:pt>
                <c:pt idx="164">
                  <c:v>18036</c:v>
                </c:pt>
                <c:pt idx="165">
                  <c:v>18036</c:v>
                </c:pt>
                <c:pt idx="166">
                  <c:v>18036</c:v>
                </c:pt>
                <c:pt idx="167">
                  <c:v>18036</c:v>
                </c:pt>
                <c:pt idx="168">
                  <c:v>18091</c:v>
                </c:pt>
                <c:pt idx="169">
                  <c:v>18100</c:v>
                </c:pt>
                <c:pt idx="170">
                  <c:v>18132</c:v>
                </c:pt>
                <c:pt idx="171">
                  <c:v>18132</c:v>
                </c:pt>
                <c:pt idx="172">
                  <c:v>18132</c:v>
                </c:pt>
                <c:pt idx="173">
                  <c:v>18132</c:v>
                </c:pt>
                <c:pt idx="174">
                  <c:v>18311.5</c:v>
                </c:pt>
                <c:pt idx="175">
                  <c:v>18313</c:v>
                </c:pt>
                <c:pt idx="176">
                  <c:v>18331</c:v>
                </c:pt>
                <c:pt idx="177">
                  <c:v>18604</c:v>
                </c:pt>
                <c:pt idx="178">
                  <c:v>18604</c:v>
                </c:pt>
                <c:pt idx="179">
                  <c:v>18613</c:v>
                </c:pt>
                <c:pt idx="180">
                  <c:v>18616</c:v>
                </c:pt>
                <c:pt idx="181">
                  <c:v>18643</c:v>
                </c:pt>
                <c:pt idx="182">
                  <c:v>18646</c:v>
                </c:pt>
                <c:pt idx="183">
                  <c:v>18661</c:v>
                </c:pt>
                <c:pt idx="184">
                  <c:v>18674.5</c:v>
                </c:pt>
                <c:pt idx="185">
                  <c:v>18676</c:v>
                </c:pt>
                <c:pt idx="186">
                  <c:v>18679</c:v>
                </c:pt>
                <c:pt idx="187">
                  <c:v>18682</c:v>
                </c:pt>
                <c:pt idx="188">
                  <c:v>18904</c:v>
                </c:pt>
                <c:pt idx="189">
                  <c:v>18904</c:v>
                </c:pt>
                <c:pt idx="190">
                  <c:v>18904</c:v>
                </c:pt>
                <c:pt idx="191">
                  <c:v>18905</c:v>
                </c:pt>
                <c:pt idx="192">
                  <c:v>18908</c:v>
                </c:pt>
                <c:pt idx="193">
                  <c:v>19137.5</c:v>
                </c:pt>
                <c:pt idx="194">
                  <c:v>19148</c:v>
                </c:pt>
                <c:pt idx="195">
                  <c:v>19157</c:v>
                </c:pt>
                <c:pt idx="196">
                  <c:v>19247</c:v>
                </c:pt>
                <c:pt idx="197">
                  <c:v>19393</c:v>
                </c:pt>
                <c:pt idx="198">
                  <c:v>19638</c:v>
                </c:pt>
                <c:pt idx="199">
                  <c:v>19945</c:v>
                </c:pt>
                <c:pt idx="200">
                  <c:v>19972</c:v>
                </c:pt>
                <c:pt idx="201">
                  <c:v>19993</c:v>
                </c:pt>
                <c:pt idx="202">
                  <c:v>19999</c:v>
                </c:pt>
                <c:pt idx="203">
                  <c:v>20173</c:v>
                </c:pt>
                <c:pt idx="204">
                  <c:v>20284</c:v>
                </c:pt>
                <c:pt idx="205">
                  <c:v>20284</c:v>
                </c:pt>
                <c:pt idx="206">
                  <c:v>20308</c:v>
                </c:pt>
                <c:pt idx="207">
                  <c:v>20527</c:v>
                </c:pt>
                <c:pt idx="208">
                  <c:v>20527</c:v>
                </c:pt>
                <c:pt idx="209">
                  <c:v>20527</c:v>
                </c:pt>
                <c:pt idx="210">
                  <c:v>20708</c:v>
                </c:pt>
                <c:pt idx="211">
                  <c:v>20708</c:v>
                </c:pt>
                <c:pt idx="212">
                  <c:v>20831</c:v>
                </c:pt>
                <c:pt idx="213">
                  <c:v>21078</c:v>
                </c:pt>
                <c:pt idx="214">
                  <c:v>21277.5</c:v>
                </c:pt>
                <c:pt idx="215">
                  <c:v>21277.5</c:v>
                </c:pt>
                <c:pt idx="216">
                  <c:v>21282</c:v>
                </c:pt>
                <c:pt idx="217">
                  <c:v>21297</c:v>
                </c:pt>
                <c:pt idx="218">
                  <c:v>21312</c:v>
                </c:pt>
                <c:pt idx="219">
                  <c:v>21324</c:v>
                </c:pt>
                <c:pt idx="220">
                  <c:v>21345</c:v>
                </c:pt>
                <c:pt idx="221">
                  <c:v>21417</c:v>
                </c:pt>
                <c:pt idx="222">
                  <c:v>21601</c:v>
                </c:pt>
                <c:pt idx="223">
                  <c:v>21625</c:v>
                </c:pt>
                <c:pt idx="224">
                  <c:v>21688</c:v>
                </c:pt>
                <c:pt idx="225">
                  <c:v>21712</c:v>
                </c:pt>
                <c:pt idx="226">
                  <c:v>22163</c:v>
                </c:pt>
                <c:pt idx="227">
                  <c:v>22449</c:v>
                </c:pt>
                <c:pt idx="228">
                  <c:v>23238</c:v>
                </c:pt>
                <c:pt idx="229">
                  <c:v>23452</c:v>
                </c:pt>
                <c:pt idx="230">
                  <c:v>23485</c:v>
                </c:pt>
                <c:pt idx="231">
                  <c:v>23506</c:v>
                </c:pt>
                <c:pt idx="232">
                  <c:v>23525.5</c:v>
                </c:pt>
                <c:pt idx="233">
                  <c:v>23593</c:v>
                </c:pt>
                <c:pt idx="234">
                  <c:v>23593</c:v>
                </c:pt>
                <c:pt idx="235">
                  <c:v>23884</c:v>
                </c:pt>
                <c:pt idx="236">
                  <c:v>23884</c:v>
                </c:pt>
                <c:pt idx="237">
                  <c:v>24054.5</c:v>
                </c:pt>
                <c:pt idx="238">
                  <c:v>24077</c:v>
                </c:pt>
                <c:pt idx="239">
                  <c:v>24344</c:v>
                </c:pt>
                <c:pt idx="240">
                  <c:v>24940</c:v>
                </c:pt>
                <c:pt idx="241">
                  <c:v>24960</c:v>
                </c:pt>
                <c:pt idx="242">
                  <c:v>25210</c:v>
                </c:pt>
                <c:pt idx="243">
                  <c:v>25238</c:v>
                </c:pt>
                <c:pt idx="244">
                  <c:v>25463</c:v>
                </c:pt>
                <c:pt idx="245">
                  <c:v>25520</c:v>
                </c:pt>
                <c:pt idx="246">
                  <c:v>25689</c:v>
                </c:pt>
                <c:pt idx="247">
                  <c:v>25736</c:v>
                </c:pt>
                <c:pt idx="248">
                  <c:v>25998</c:v>
                </c:pt>
                <c:pt idx="249">
                  <c:v>26007</c:v>
                </c:pt>
                <c:pt idx="250">
                  <c:v>26016</c:v>
                </c:pt>
                <c:pt idx="251">
                  <c:v>26045</c:v>
                </c:pt>
                <c:pt idx="252">
                  <c:v>26206</c:v>
                </c:pt>
                <c:pt idx="253">
                  <c:v>26568</c:v>
                </c:pt>
                <c:pt idx="254">
                  <c:v>26572.5</c:v>
                </c:pt>
                <c:pt idx="255">
                  <c:v>26580</c:v>
                </c:pt>
                <c:pt idx="256">
                  <c:v>26584</c:v>
                </c:pt>
                <c:pt idx="257">
                  <c:v>26813</c:v>
                </c:pt>
                <c:pt idx="258">
                  <c:v>27071</c:v>
                </c:pt>
                <c:pt idx="259">
                  <c:v>27354</c:v>
                </c:pt>
                <c:pt idx="260">
                  <c:v>27630</c:v>
                </c:pt>
                <c:pt idx="261">
                  <c:v>27665</c:v>
                </c:pt>
                <c:pt idx="262">
                  <c:v>27874</c:v>
                </c:pt>
                <c:pt idx="263">
                  <c:v>27688.5</c:v>
                </c:pt>
                <c:pt idx="264">
                  <c:v>28171</c:v>
                </c:pt>
                <c:pt idx="265">
                  <c:v>28246</c:v>
                </c:pt>
                <c:pt idx="266">
                  <c:v>28491</c:v>
                </c:pt>
                <c:pt idx="267">
                  <c:v>28427</c:v>
                </c:pt>
              </c:numCache>
            </c:numRef>
          </c:xVal>
          <c:yVal>
            <c:numRef>
              <c:f>A!$O$21:$O$988</c:f>
              <c:numCache>
                <c:formatCode>General</c:formatCode>
                <c:ptCount val="968"/>
                <c:pt idx="0">
                  <c:v>-3.9108703203752666E-3</c:v>
                </c:pt>
                <c:pt idx="1">
                  <c:v>-4.1729727367744674E-3</c:v>
                </c:pt>
                <c:pt idx="2">
                  <c:v>-4.179674219011947E-3</c:v>
                </c:pt>
                <c:pt idx="3">
                  <c:v>-4.1925187266337828E-3</c:v>
                </c:pt>
                <c:pt idx="4">
                  <c:v>-4.1941940971931529E-3</c:v>
                </c:pt>
                <c:pt idx="5">
                  <c:v>-4.2008955794306324E-3</c:v>
                </c:pt>
                <c:pt idx="6">
                  <c:v>-4.2031294068431251E-3</c:v>
                </c:pt>
                <c:pt idx="7">
                  <c:v>-4.2042463205493718E-3</c:v>
                </c:pt>
                <c:pt idx="8">
                  <c:v>-4.2048047774024952E-3</c:v>
                </c:pt>
                <c:pt idx="9">
                  <c:v>-4.2053632342556185E-3</c:v>
                </c:pt>
                <c:pt idx="10">
                  <c:v>-4.2087139753743587E-3</c:v>
                </c:pt>
                <c:pt idx="11">
                  <c:v>-4.2109478027868514E-3</c:v>
                </c:pt>
                <c:pt idx="12">
                  <c:v>-4.3721556810551098E-3</c:v>
                </c:pt>
                <c:pt idx="13">
                  <c:v>-4.4108753562049925E-3</c:v>
                </c:pt>
                <c:pt idx="14">
                  <c:v>-4.5847415898107122E-3</c:v>
                </c:pt>
                <c:pt idx="15">
                  <c:v>-4.5858585035169581E-3</c:v>
                </c:pt>
                <c:pt idx="16">
                  <c:v>-4.5970276405794246E-3</c:v>
                </c:pt>
                <c:pt idx="17">
                  <c:v>-4.5981445542856714E-3</c:v>
                </c:pt>
                <c:pt idx="18">
                  <c:v>-4.7001560061228596E-3</c:v>
                </c:pt>
                <c:pt idx="19">
                  <c:v>-4.8036566762350444E-3</c:v>
                </c:pt>
                <c:pt idx="20">
                  <c:v>-4.8565239249973831E-3</c:v>
                </c:pt>
                <c:pt idx="21">
                  <c:v>-4.8844467676535481E-3</c:v>
                </c:pt>
                <c:pt idx="22">
                  <c:v>-4.9894366560407277E-3</c:v>
                </c:pt>
                <c:pt idx="23">
                  <c:v>-5.0657590926342453E-3</c:v>
                </c:pt>
                <c:pt idx="24">
                  <c:v>-5.0869804530529307E-3</c:v>
                </c:pt>
                <c:pt idx="25">
                  <c:v>-5.1316570013027942E-3</c:v>
                </c:pt>
                <c:pt idx="26">
                  <c:v>-5.1863857729088775E-3</c:v>
                </c:pt>
                <c:pt idx="27">
                  <c:v>-5.1975549099713431E-3</c:v>
                </c:pt>
                <c:pt idx="28">
                  <c:v>-5.272760432858614E-3</c:v>
                </c:pt>
                <c:pt idx="29">
                  <c:v>-5.2861633973335731E-3</c:v>
                </c:pt>
                <c:pt idx="30">
                  <c:v>-5.3085016714585053E-3</c:v>
                </c:pt>
                <c:pt idx="31">
                  <c:v>-5.3900363720145068E-3</c:v>
                </c:pt>
                <c:pt idx="32">
                  <c:v>-5.4101408187269455E-3</c:v>
                </c:pt>
                <c:pt idx="33">
                  <c:v>-5.4555619761143068E-3</c:v>
                </c:pt>
                <c:pt idx="34">
                  <c:v>-5.9440255703128173E-3</c:v>
                </c:pt>
                <c:pt idx="35">
                  <c:v>-6.1945865450808036E-3</c:v>
                </c:pt>
                <c:pt idx="36">
                  <c:v>-6.3639851238615364E-3</c:v>
                </c:pt>
                <c:pt idx="37">
                  <c:v>-6.6186414488857599E-3</c:v>
                </c:pt>
                <c:pt idx="38">
                  <c:v>-6.6219921900045001E-3</c:v>
                </c:pt>
                <c:pt idx="39">
                  <c:v>-6.6231091037107469E-3</c:v>
                </c:pt>
                <c:pt idx="40">
                  <c:v>-6.655499601191898E-3</c:v>
                </c:pt>
                <c:pt idx="41">
                  <c:v>-6.6588503423106373E-3</c:v>
                </c:pt>
                <c:pt idx="42">
                  <c:v>-6.6599672560168841E-3</c:v>
                </c:pt>
                <c:pt idx="43">
                  <c:v>-6.7429911748478812E-3</c:v>
                </c:pt>
                <c:pt idx="44">
                  <c:v>-6.7485757433791141E-3</c:v>
                </c:pt>
                <c:pt idx="45">
                  <c:v>-6.7608617941478273E-3</c:v>
                </c:pt>
                <c:pt idx="46">
                  <c:v>-6.7709140175040462E-3</c:v>
                </c:pt>
                <c:pt idx="47">
                  <c:v>-6.8200582205788958E-3</c:v>
                </c:pt>
                <c:pt idx="48">
                  <c:v>-6.8256427891101295E-3</c:v>
                </c:pt>
                <c:pt idx="49">
                  <c:v>-6.8301104439351156E-3</c:v>
                </c:pt>
                <c:pt idx="50">
                  <c:v>-6.8304827485038645E-3</c:v>
                </c:pt>
                <c:pt idx="51">
                  <c:v>-6.8368119261725951E-3</c:v>
                </c:pt>
                <c:pt idx="52">
                  <c:v>-6.8379288398788419E-3</c:v>
                </c:pt>
                <c:pt idx="53">
                  <c:v>-6.8401626672913354E-3</c:v>
                </c:pt>
                <c:pt idx="54">
                  <c:v>-6.8435134084100747E-3</c:v>
                </c:pt>
                <c:pt idx="55">
                  <c:v>-6.8457472358225673E-3</c:v>
                </c:pt>
                <c:pt idx="56">
                  <c:v>-6.8468641495288141E-3</c:v>
                </c:pt>
                <c:pt idx="57">
                  <c:v>-6.8502148906475543E-3</c:v>
                </c:pt>
                <c:pt idx="58">
                  <c:v>-6.8580332865912806E-3</c:v>
                </c:pt>
                <c:pt idx="59">
                  <c:v>-6.8591502002975265E-3</c:v>
                </c:pt>
                <c:pt idx="60">
                  <c:v>-6.8625009414162667E-3</c:v>
                </c:pt>
                <c:pt idx="61">
                  <c:v>-7.1260925760904632E-3</c:v>
                </c:pt>
                <c:pt idx="62">
                  <c:v>-7.1290710126404536E-3</c:v>
                </c:pt>
                <c:pt idx="63">
                  <c:v>-8.1395056122248732E-3</c:v>
                </c:pt>
                <c:pt idx="64">
                  <c:v>-8.9068253284162839E-3</c:v>
                </c:pt>
                <c:pt idx="65">
                  <c:v>-9.1048913589906796E-3</c:v>
                </c:pt>
                <c:pt idx="66">
                  <c:v>-9.1054498158438038E-3</c:v>
                </c:pt>
                <c:pt idx="67">
                  <c:v>-9.1082421001094198E-3</c:v>
                </c:pt>
                <c:pt idx="68">
                  <c:v>-9.1093590138156648E-3</c:v>
                </c:pt>
                <c:pt idx="69">
                  <c:v>-9.1115928412281583E-3</c:v>
                </c:pt>
                <c:pt idx="70">
                  <c:v>-9.1127097549344067E-3</c:v>
                </c:pt>
                <c:pt idx="71">
                  <c:v>-9.2136042930653483E-3</c:v>
                </c:pt>
                <c:pt idx="72">
                  <c:v>-9.2593977550214576E-3</c:v>
                </c:pt>
                <c:pt idx="73">
                  <c:v>-9.2593977550214576E-3</c:v>
                </c:pt>
                <c:pt idx="74">
                  <c:v>-9.2627484961401996E-3</c:v>
                </c:pt>
                <c:pt idx="75">
                  <c:v>-9.2951389936213498E-3</c:v>
                </c:pt>
                <c:pt idx="76">
                  <c:v>-9.2951389936213498E-3</c:v>
                </c:pt>
                <c:pt idx="77">
                  <c:v>-9.4708667500708124E-3</c:v>
                </c:pt>
                <c:pt idx="78">
                  <c:v>-9.4987895927269791E-3</c:v>
                </c:pt>
                <c:pt idx="79">
                  <c:v>-9.4987895927269791E-3</c:v>
                </c:pt>
                <c:pt idx="80">
                  <c:v>-9.4987895927269791E-3</c:v>
                </c:pt>
                <c:pt idx="81">
                  <c:v>-9.4987895927269791E-3</c:v>
                </c:pt>
                <c:pt idx="82">
                  <c:v>-9.5099587297894448E-3</c:v>
                </c:pt>
                <c:pt idx="83">
                  <c:v>-9.5099587297894448E-3</c:v>
                </c:pt>
                <c:pt idx="84">
                  <c:v>-9.51442638461443E-3</c:v>
                </c:pt>
                <c:pt idx="85">
                  <c:v>-9.51442638461443E-3</c:v>
                </c:pt>
                <c:pt idx="86">
                  <c:v>-9.51442638461443E-3</c:v>
                </c:pt>
                <c:pt idx="87">
                  <c:v>-9.5166602120269235E-3</c:v>
                </c:pt>
                <c:pt idx="88">
                  <c:v>-9.6253731461015922E-3</c:v>
                </c:pt>
                <c:pt idx="89">
                  <c:v>-9.6253731461015922E-3</c:v>
                </c:pt>
                <c:pt idx="90">
                  <c:v>-9.6722835217639483E-3</c:v>
                </c:pt>
                <c:pt idx="91">
                  <c:v>-9.7069078466575937E-3</c:v>
                </c:pt>
                <c:pt idx="92">
                  <c:v>-9.7136093288950724E-3</c:v>
                </c:pt>
                <c:pt idx="93">
                  <c:v>-9.7236615522512931E-3</c:v>
                </c:pt>
                <c:pt idx="94">
                  <c:v>-9.8669988112196055E-3</c:v>
                </c:pt>
                <c:pt idx="95">
                  <c:v>-9.8669988112196055E-3</c:v>
                </c:pt>
                <c:pt idx="96">
                  <c:v>-9.8770510345758261E-3</c:v>
                </c:pt>
                <c:pt idx="97">
                  <c:v>-9.9127922731757166E-3</c:v>
                </c:pt>
                <c:pt idx="98">
                  <c:v>-9.9139091868819633E-3</c:v>
                </c:pt>
                <c:pt idx="99">
                  <c:v>-1.0085169288506441E-2</c:v>
                </c:pt>
                <c:pt idx="100">
                  <c:v>-1.0100806080393893E-2</c:v>
                </c:pt>
                <c:pt idx="101">
                  <c:v>-1.0208402100762315E-2</c:v>
                </c:pt>
                <c:pt idx="102">
                  <c:v>-1.0282118405374591E-2</c:v>
                </c:pt>
                <c:pt idx="103">
                  <c:v>-1.0310041248030755E-2</c:v>
                </c:pt>
                <c:pt idx="104">
                  <c:v>-1.0314508902855742E-2</c:v>
                </c:pt>
                <c:pt idx="105">
                  <c:v>-1.0332379522155686E-2</c:v>
                </c:pt>
                <c:pt idx="106">
                  <c:v>-1.0334613349568179E-2</c:v>
                </c:pt>
                <c:pt idx="107">
                  <c:v>-1.0339081004393166E-2</c:v>
                </c:pt>
                <c:pt idx="108">
                  <c:v>-1.0340197918099413E-2</c:v>
                </c:pt>
                <c:pt idx="109">
                  <c:v>-1.0340197918099413E-2</c:v>
                </c:pt>
                <c:pt idx="110">
                  <c:v>-1.0379662202386793E-2</c:v>
                </c:pt>
                <c:pt idx="111">
                  <c:v>-1.0396043603411743E-2</c:v>
                </c:pt>
                <c:pt idx="112">
                  <c:v>-1.0407212740474209E-2</c:v>
                </c:pt>
                <c:pt idx="113">
                  <c:v>-1.0420988009517917E-2</c:v>
                </c:pt>
                <c:pt idx="114">
                  <c:v>-1.0492470486717698E-2</c:v>
                </c:pt>
                <c:pt idx="115">
                  <c:v>-1.0538263948673809E-2</c:v>
                </c:pt>
                <c:pt idx="116">
                  <c:v>-1.0538263948673809E-2</c:v>
                </c:pt>
                <c:pt idx="117">
                  <c:v>-1.0583312801492422E-2</c:v>
                </c:pt>
                <c:pt idx="118">
                  <c:v>-1.062687243603604E-2</c:v>
                </c:pt>
                <c:pt idx="119">
                  <c:v>-1.0627989349742285E-2</c:v>
                </c:pt>
                <c:pt idx="120">
                  <c:v>-1.0703939481767054E-2</c:v>
                </c:pt>
                <c:pt idx="121">
                  <c:v>-1.0711757877710781E-2</c:v>
                </c:pt>
                <c:pt idx="122">
                  <c:v>-1.0715480923398269E-2</c:v>
                </c:pt>
                <c:pt idx="123">
                  <c:v>-1.0722368557920123E-2</c:v>
                </c:pt>
                <c:pt idx="124">
                  <c:v>-1.0725160842185739E-2</c:v>
                </c:pt>
                <c:pt idx="125">
                  <c:v>-1.0725160842185739E-2</c:v>
                </c:pt>
                <c:pt idx="126">
                  <c:v>-1.0725160842185739E-2</c:v>
                </c:pt>
                <c:pt idx="127">
                  <c:v>-1.0732979238129464E-2</c:v>
                </c:pt>
                <c:pt idx="128">
                  <c:v>-1.0732979238129464E-2</c:v>
                </c:pt>
                <c:pt idx="129">
                  <c:v>-1.0734096151835713E-2</c:v>
                </c:pt>
                <c:pt idx="130">
                  <c:v>-1.0816747766097961E-2</c:v>
                </c:pt>
                <c:pt idx="131">
                  <c:v>-1.0825683075747933E-2</c:v>
                </c:pt>
                <c:pt idx="132">
                  <c:v>-1.0829033816866673E-2</c:v>
                </c:pt>
                <c:pt idx="133">
                  <c:v>-1.0831267644279167E-2</c:v>
                </c:pt>
                <c:pt idx="134">
                  <c:v>-1.0894559420966472E-2</c:v>
                </c:pt>
                <c:pt idx="135">
                  <c:v>-1.0894559420966472E-2</c:v>
                </c:pt>
                <c:pt idx="136">
                  <c:v>-1.0914291563110162E-2</c:v>
                </c:pt>
                <c:pt idx="137">
                  <c:v>-1.0917642304228902E-2</c:v>
                </c:pt>
                <c:pt idx="138">
                  <c:v>-1.092806683215387E-2</c:v>
                </c:pt>
                <c:pt idx="139">
                  <c:v>-1.09343960098226E-2</c:v>
                </c:pt>
                <c:pt idx="140">
                  <c:v>-1.0941097492060081E-2</c:v>
                </c:pt>
                <c:pt idx="141">
                  <c:v>-1.0941097492060081E-2</c:v>
                </c:pt>
                <c:pt idx="142">
                  <c:v>-1.0943331319472574E-2</c:v>
                </c:pt>
                <c:pt idx="143">
                  <c:v>-1.0950032801710054E-2</c:v>
                </c:pt>
                <c:pt idx="144">
                  <c:v>-1.0950032801710054E-2</c:v>
                </c:pt>
                <c:pt idx="145">
                  <c:v>-1.1022632192616082E-2</c:v>
                </c:pt>
                <c:pt idx="146">
                  <c:v>-1.1024866020028576E-2</c:v>
                </c:pt>
                <c:pt idx="147">
                  <c:v>-1.1025982933734822E-2</c:v>
                </c:pt>
                <c:pt idx="148">
                  <c:v>-1.1111240679978311E-2</c:v>
                </c:pt>
                <c:pt idx="149">
                  <c:v>-1.114474809116571E-2</c:v>
                </c:pt>
                <c:pt idx="150">
                  <c:v>-1.1149215745990697E-2</c:v>
                </c:pt>
                <c:pt idx="151">
                  <c:v>-1.1154800314521929E-2</c:v>
                </c:pt>
                <c:pt idx="152">
                  <c:v>-1.1154800314521929E-2</c:v>
                </c:pt>
                <c:pt idx="153">
                  <c:v>-1.1330528070971393E-2</c:v>
                </c:pt>
                <c:pt idx="154">
                  <c:v>-1.1338718771483867E-2</c:v>
                </c:pt>
                <c:pt idx="155">
                  <c:v>-1.1340580294327614E-2</c:v>
                </c:pt>
                <c:pt idx="156">
                  <c:v>-1.1341697208033859E-2</c:v>
                </c:pt>
                <c:pt idx="157">
                  <c:v>-1.1346164862858846E-2</c:v>
                </c:pt>
                <c:pt idx="158">
                  <c:v>-1.1381906101458738E-2</c:v>
                </c:pt>
                <c:pt idx="159">
                  <c:v>-1.1428816477121094E-2</c:v>
                </c:pt>
                <c:pt idx="160">
                  <c:v>-1.1437751786771066E-2</c:v>
                </c:pt>
                <c:pt idx="161">
                  <c:v>-1.1442219441596053E-2</c:v>
                </c:pt>
                <c:pt idx="162">
                  <c:v>-1.14433363553023E-2</c:v>
                </c:pt>
                <c:pt idx="163">
                  <c:v>-1.1512957309658338E-2</c:v>
                </c:pt>
                <c:pt idx="164">
                  <c:v>-1.151854187818957E-2</c:v>
                </c:pt>
                <c:pt idx="165">
                  <c:v>-1.151854187818957E-2</c:v>
                </c:pt>
                <c:pt idx="166">
                  <c:v>-1.151854187818957E-2</c:v>
                </c:pt>
                <c:pt idx="167">
                  <c:v>-1.151854187818957E-2</c:v>
                </c:pt>
                <c:pt idx="168">
                  <c:v>-1.1539018629470758E-2</c:v>
                </c:pt>
                <c:pt idx="169">
                  <c:v>-1.1542369370589497E-2</c:v>
                </c:pt>
                <c:pt idx="170">
                  <c:v>-1.1554283116789462E-2</c:v>
                </c:pt>
                <c:pt idx="171">
                  <c:v>-1.1554283116789462E-2</c:v>
                </c:pt>
                <c:pt idx="172">
                  <c:v>-1.1554283116789462E-2</c:v>
                </c:pt>
                <c:pt idx="173">
                  <c:v>-1.1554283116789462E-2</c:v>
                </c:pt>
                <c:pt idx="174">
                  <c:v>-1.1621111786879882E-2</c:v>
                </c:pt>
                <c:pt idx="175">
                  <c:v>-1.1621670243733007E-2</c:v>
                </c:pt>
                <c:pt idx="176">
                  <c:v>-1.1628371725970485E-2</c:v>
                </c:pt>
                <c:pt idx="177">
                  <c:v>-1.1730010873238925E-2</c:v>
                </c:pt>
                <c:pt idx="178">
                  <c:v>-1.1730010873238925E-2</c:v>
                </c:pt>
                <c:pt idx="179">
                  <c:v>-1.1733361614357665E-2</c:v>
                </c:pt>
                <c:pt idx="180">
                  <c:v>-1.1734478528063912E-2</c:v>
                </c:pt>
                <c:pt idx="181">
                  <c:v>-1.1744530751420131E-2</c:v>
                </c:pt>
                <c:pt idx="182">
                  <c:v>-1.1745647665126379E-2</c:v>
                </c:pt>
                <c:pt idx="183">
                  <c:v>-1.1751232233657611E-2</c:v>
                </c:pt>
                <c:pt idx="184">
                  <c:v>-1.175625834533572E-2</c:v>
                </c:pt>
                <c:pt idx="185">
                  <c:v>-1.1756816802188843E-2</c:v>
                </c:pt>
                <c:pt idx="186">
                  <c:v>-1.1757933715895091E-2</c:v>
                </c:pt>
                <c:pt idx="187">
                  <c:v>-1.1759050629601336E-2</c:v>
                </c:pt>
                <c:pt idx="188">
                  <c:v>-1.1841702243863585E-2</c:v>
                </c:pt>
                <c:pt idx="189">
                  <c:v>-1.1841702243863585E-2</c:v>
                </c:pt>
                <c:pt idx="190">
                  <c:v>-1.1841702243863585E-2</c:v>
                </c:pt>
                <c:pt idx="191">
                  <c:v>-1.1842074548432334E-2</c:v>
                </c:pt>
                <c:pt idx="192">
                  <c:v>-1.184319146213858E-2</c:v>
                </c:pt>
                <c:pt idx="193">
                  <c:v>-1.1928635360666445E-2</c:v>
                </c:pt>
                <c:pt idx="194">
                  <c:v>-1.1932544558638309E-2</c:v>
                </c:pt>
                <c:pt idx="195">
                  <c:v>-1.1935895299757047E-2</c:v>
                </c:pt>
                <c:pt idx="196">
                  <c:v>-1.1969402710944446E-2</c:v>
                </c:pt>
                <c:pt idx="197">
                  <c:v>-1.2023759177981781E-2</c:v>
                </c:pt>
                <c:pt idx="198">
                  <c:v>-1.2114973797325252E-2</c:v>
                </c:pt>
                <c:pt idx="199">
                  <c:v>-1.2229271299931153E-2</c:v>
                </c:pt>
                <c:pt idx="200">
                  <c:v>-1.2239323523287372E-2</c:v>
                </c:pt>
                <c:pt idx="201">
                  <c:v>-1.2247141919231099E-2</c:v>
                </c:pt>
                <c:pt idx="202">
                  <c:v>-1.2249375746643591E-2</c:v>
                </c:pt>
                <c:pt idx="203">
                  <c:v>-1.2314156741605894E-2</c:v>
                </c:pt>
                <c:pt idx="204">
                  <c:v>-1.2355482548737019E-2</c:v>
                </c:pt>
                <c:pt idx="205">
                  <c:v>-1.2355482548737019E-2</c:v>
                </c:pt>
                <c:pt idx="206">
                  <c:v>-1.2364417858386991E-2</c:v>
                </c:pt>
                <c:pt idx="207">
                  <c:v>-1.2445952558942992E-2</c:v>
                </c:pt>
                <c:pt idx="208">
                  <c:v>-1.2445952558942992E-2</c:v>
                </c:pt>
                <c:pt idx="209">
                  <c:v>-1.2445952558942992E-2</c:v>
                </c:pt>
                <c:pt idx="210">
                  <c:v>-1.2513339685886537E-2</c:v>
                </c:pt>
                <c:pt idx="211">
                  <c:v>-1.2513339685886537E-2</c:v>
                </c:pt>
                <c:pt idx="212">
                  <c:v>-1.2559133147842648E-2</c:v>
                </c:pt>
                <c:pt idx="213">
                  <c:v>-1.2651092376323617E-2</c:v>
                </c:pt>
                <c:pt idx="214">
                  <c:v>-1.2725367137789014E-2</c:v>
                </c:pt>
                <c:pt idx="215">
                  <c:v>-1.2725367137789014E-2</c:v>
                </c:pt>
                <c:pt idx="216">
                  <c:v>-1.2727042508348385E-2</c:v>
                </c:pt>
                <c:pt idx="217">
                  <c:v>-1.2732627076879617E-2</c:v>
                </c:pt>
                <c:pt idx="218">
                  <c:v>-1.2738211645410853E-2</c:v>
                </c:pt>
                <c:pt idx="219">
                  <c:v>-1.2742679300235836E-2</c:v>
                </c:pt>
                <c:pt idx="220">
                  <c:v>-1.2750497696179565E-2</c:v>
                </c:pt>
                <c:pt idx="221">
                  <c:v>-1.2777303625129483E-2</c:v>
                </c:pt>
                <c:pt idx="222">
                  <c:v>-1.2845807665779273E-2</c:v>
                </c:pt>
                <c:pt idx="223">
                  <c:v>-1.2854742975429247E-2</c:v>
                </c:pt>
                <c:pt idx="224">
                  <c:v>-1.2878198163260423E-2</c:v>
                </c:pt>
                <c:pt idx="225">
                  <c:v>-1.2887133472910397E-2</c:v>
                </c:pt>
                <c:pt idx="226">
                  <c:v>-1.3055042833416134E-2</c:v>
                </c:pt>
                <c:pt idx="227">
                  <c:v>-1.3161521940078309E-2</c:v>
                </c:pt>
                <c:pt idx="228">
                  <c:v>-1.3455270244821165E-2</c:v>
                </c:pt>
                <c:pt idx="229">
                  <c:v>-1.3534943422533422E-2</c:v>
                </c:pt>
                <c:pt idx="230">
                  <c:v>-1.3547229473302135E-2</c:v>
                </c:pt>
                <c:pt idx="231">
                  <c:v>-1.355504786924586E-2</c:v>
                </c:pt>
                <c:pt idx="232">
                  <c:v>-1.3562307808336463E-2</c:v>
                </c:pt>
                <c:pt idx="233">
                  <c:v>-1.3587438366727014E-2</c:v>
                </c:pt>
                <c:pt idx="234">
                  <c:v>-1.3587438366727014E-2</c:v>
                </c:pt>
                <c:pt idx="235">
                  <c:v>-1.3695778996232932E-2</c:v>
                </c:pt>
                <c:pt idx="236">
                  <c:v>-1.3695778996232932E-2</c:v>
                </c:pt>
                <c:pt idx="237">
                  <c:v>-1.3759256925204612E-2</c:v>
                </c:pt>
                <c:pt idx="238">
                  <c:v>-1.3767633778001463E-2</c:v>
                </c:pt>
                <c:pt idx="239">
                  <c:v>-1.3867039097857411E-2</c:v>
                </c:pt>
                <c:pt idx="240">
                  <c:v>-1.4088932620831732E-2</c:v>
                </c:pt>
                <c:pt idx="241">
                  <c:v>-1.409637871220671E-2</c:v>
                </c:pt>
                <c:pt idx="242">
                  <c:v>-1.4189454854393928E-2</c:v>
                </c:pt>
                <c:pt idx="243">
                  <c:v>-1.4199879382318894E-2</c:v>
                </c:pt>
                <c:pt idx="244">
                  <c:v>-1.4283647910287391E-2</c:v>
                </c:pt>
                <c:pt idx="245">
                  <c:v>-1.4304869270706073E-2</c:v>
                </c:pt>
                <c:pt idx="246">
                  <c:v>-1.4367788742824631E-2</c:v>
                </c:pt>
                <c:pt idx="247">
                  <c:v>-1.4385287057555828E-2</c:v>
                </c:pt>
                <c:pt idx="248">
                  <c:v>-1.4482830854568033E-2</c:v>
                </c:pt>
                <c:pt idx="249">
                  <c:v>-1.4486181595686771E-2</c:v>
                </c:pt>
                <c:pt idx="250">
                  <c:v>-1.448953233680551E-2</c:v>
                </c:pt>
                <c:pt idx="251">
                  <c:v>-1.4500329169299227E-2</c:v>
                </c:pt>
                <c:pt idx="252">
                  <c:v>-1.4560270204867796E-2</c:v>
                </c:pt>
                <c:pt idx="253">
                  <c:v>-1.4695044458754886E-2</c:v>
                </c:pt>
                <c:pt idx="254">
                  <c:v>-1.4696719829314253E-2</c:v>
                </c:pt>
                <c:pt idx="255">
                  <c:v>-1.4699512113579873E-2</c:v>
                </c:pt>
                <c:pt idx="256">
                  <c:v>-1.4701001331854868E-2</c:v>
                </c:pt>
                <c:pt idx="257">
                  <c:v>-1.4786259078098357E-2</c:v>
                </c:pt>
                <c:pt idx="258">
                  <c:v>-1.4882313656835563E-2</c:v>
                </c:pt>
                <c:pt idx="259">
                  <c:v>-1.4987675849791493E-2</c:v>
                </c:pt>
                <c:pt idx="260">
                  <c:v>-1.5090431910766179E-2</c:v>
                </c:pt>
                <c:pt idx="261">
                  <c:v>-1.5103462570672389E-2</c:v>
                </c:pt>
                <c:pt idx="262">
                  <c:v>-1.5181274225540903E-2</c:v>
                </c:pt>
                <c:pt idx="263">
                  <c:v>-1.5112211728037988E-2</c:v>
                </c:pt>
                <c:pt idx="264">
                  <c:v>-1.5291848682459315E-2</c:v>
                </c:pt>
                <c:pt idx="265">
                  <c:v>-1.5319771525115478E-2</c:v>
                </c:pt>
                <c:pt idx="266">
                  <c:v>-1.5410986144458953E-2</c:v>
                </c:pt>
                <c:pt idx="267">
                  <c:v>-1.5387158652059023E-2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45-4F24-8CF7-67235F1C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24816"/>
        <c:axId val="1"/>
      </c:scatterChart>
      <c:valAx>
        <c:axId val="83882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8534916231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7710557532621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2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74651834001176"/>
          <c:y val="0.91874999999999996"/>
          <c:w val="0.4816137840421191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0</xdr:rowOff>
    </xdr:from>
    <xdr:to>
      <xdr:col>26</xdr:col>
      <xdr:colOff>257174</xdr:colOff>
      <xdr:row>18</xdr:row>
      <xdr:rowOff>38100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9B209DB6-5CC3-6740-0FD9-AA6B3CAFE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0</xdr:rowOff>
    </xdr:from>
    <xdr:to>
      <xdr:col>17</xdr:col>
      <xdr:colOff>371475</xdr:colOff>
      <xdr:row>18</xdr:row>
      <xdr:rowOff>47625</xdr:rowOff>
    </xdr:to>
    <xdr:graphicFrame macro="">
      <xdr:nvGraphicFramePr>
        <xdr:cNvPr id="50193" name="Chart 9">
          <a:extLst>
            <a:ext uri="{FF2B5EF4-FFF2-40B4-BE49-F238E27FC236}">
              <a16:creationId xmlns:a16="http://schemas.microsoft.com/office/drawing/2014/main" id="{0BFD64F3-6D99-DA4A-3B85-6D9B660D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57150</xdr:rowOff>
    </xdr:from>
    <xdr:to>
      <xdr:col>12</xdr:col>
      <xdr:colOff>504826</xdr:colOff>
      <xdr:row>24</xdr:row>
      <xdr:rowOff>9525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CDF0BF6-31ED-41D1-8D31-AF8A2EA1C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561975</xdr:colOff>
      <xdr:row>78</xdr:row>
      <xdr:rowOff>133350</xdr:rowOff>
    </xdr:from>
    <xdr:to>
      <xdr:col>29</xdr:col>
      <xdr:colOff>400050</xdr:colOff>
      <xdr:row>100</xdr:row>
      <xdr:rowOff>19050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37C4F65-975C-FD1B-3072-55D8D6DB4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18</xdr:col>
      <xdr:colOff>381000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91C18-DA9F-81A4-EBC1-79E31B03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3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36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5" Type="http://schemas.openxmlformats.org/officeDocument/2006/relationships/hyperlink" Target="http://www.bav-astro.de/sfs/BAVM_link.php?BAVMnr=38" TargetMode="External"/><Relationship Id="rId4" Type="http://schemas.openxmlformats.org/officeDocument/2006/relationships/hyperlink" Target="http://www.konkoly.hu/cgi-bin/IBVS?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0"/>
  <sheetViews>
    <sheetView tabSelected="1" workbookViewId="0">
      <pane xSplit="13" ySplit="22" topLeftCell="N28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9.42578125" customWidth="1"/>
    <col min="2" max="2" width="5.140625" customWidth="1"/>
    <col min="3" max="3" width="13.28515625" customWidth="1"/>
    <col min="4" max="4" width="9.42578125" customWidth="1"/>
    <col min="5" max="5" width="12.140625" customWidth="1"/>
    <col min="6" max="6" width="17.8554687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165</v>
      </c>
      <c r="B1" s="12"/>
      <c r="C1" s="13"/>
      <c r="D1" s="80" t="s">
        <v>749</v>
      </c>
      <c r="E1" s="80"/>
      <c r="AA1" s="71" t="s">
        <v>26</v>
      </c>
      <c r="AB1" s="72"/>
      <c r="AC1" s="72" t="s">
        <v>27</v>
      </c>
      <c r="AD1" s="72" t="s">
        <v>28</v>
      </c>
      <c r="AE1" s="73"/>
      <c r="AM1" s="74"/>
      <c r="AW1" s="75" t="s">
        <v>68</v>
      </c>
      <c r="AX1" s="76" t="s">
        <v>9</v>
      </c>
      <c r="AY1" s="6" t="s">
        <v>29</v>
      </c>
      <c r="AZ1" s="77" t="s">
        <v>30</v>
      </c>
      <c r="BA1" s="78" t="s">
        <v>31</v>
      </c>
      <c r="BB1" s="77" t="s">
        <v>32</v>
      </c>
      <c r="BC1" s="78" t="s">
        <v>33</v>
      </c>
      <c r="BD1" s="77" t="s">
        <v>34</v>
      </c>
      <c r="BE1" s="79" t="s">
        <v>35</v>
      </c>
      <c r="BF1" s="78" t="s">
        <v>36</v>
      </c>
      <c r="BG1" s="77" t="s">
        <v>37</v>
      </c>
      <c r="BH1" s="79" t="s">
        <v>38</v>
      </c>
      <c r="BI1" s="78" t="s">
        <v>39</v>
      </c>
      <c r="BJ1" s="77" t="s">
        <v>40</v>
      </c>
      <c r="BK1" s="79" t="s">
        <v>41</v>
      </c>
      <c r="BL1" s="78" t="s">
        <v>5</v>
      </c>
    </row>
    <row r="2" spans="1:64" s="106" customFormat="1" ht="12.95" customHeight="1" thickBot="1" x14ac:dyDescent="0.25">
      <c r="A2" s="106" t="s">
        <v>82</v>
      </c>
      <c r="B2" s="107" t="s">
        <v>164</v>
      </c>
      <c r="S2" s="108"/>
      <c r="AA2" s="109" t="s">
        <v>10</v>
      </c>
      <c r="AB2" s="110">
        <f>C7</f>
        <v>21242.256399999998</v>
      </c>
      <c r="AC2" s="111" t="s">
        <v>11</v>
      </c>
      <c r="AD2" s="110">
        <f>C8</f>
        <v>1.332735</v>
      </c>
      <c r="AE2" s="112" t="s">
        <v>23</v>
      </c>
      <c r="AH2" s="106">
        <v>85</v>
      </c>
      <c r="AL2" s="108"/>
      <c r="AW2" s="106">
        <v>-5000</v>
      </c>
      <c r="AX2" s="106">
        <f t="shared" ref="AX2:AX65" si="0">AB$3+AB$4*AW2+AB$5*AW2^2+AZ2</f>
        <v>1.0513899788425159E-2</v>
      </c>
      <c r="AY2" s="106">
        <f t="shared" ref="AY2:AY65" si="1">AB$3+AB$4*AW2+AB$5*AW2^2</f>
        <v>7.0450196892376023E-3</v>
      </c>
      <c r="AZ2" s="113">
        <f t="shared" ref="AZ2:AZ65" si="2">$AB$6*($AB$11/BA2*BB2+$AB$12)</f>
        <v>3.4688800991875559E-3</v>
      </c>
      <c r="BA2" s="106">
        <f t="shared" ref="BA2:BA65" si="3">1+$AB$7*COS(BC2)</f>
        <v>0.95302623503112205</v>
      </c>
      <c r="BB2" s="106">
        <f t="shared" ref="BB2:BB65" si="4">SIN(BC2+RADIANS($AB$9))</f>
        <v>0.80526585807682538</v>
      </c>
      <c r="BC2" s="106">
        <f t="shared" ref="BC2:BC65" si="5">2*ATAN(BD2)</f>
        <v>-2.5817810342019341</v>
      </c>
      <c r="BD2" s="106">
        <f t="shared" ref="BD2:BD65" si="6">SQRT((1+$AB$7)/(1-$AB$7))*TAN(BE2/2)</f>
        <v>-3.4788374510244866</v>
      </c>
      <c r="BE2" s="106">
        <f t="shared" ref="BE2:BK17" si="7">$BL2+$AB$7*SIN(BF2)</f>
        <v>-8.8347989876429338</v>
      </c>
      <c r="BF2" s="106">
        <f t="shared" si="7"/>
        <v>-8.8347989873377895</v>
      </c>
      <c r="BG2" s="106">
        <f t="shared" si="7"/>
        <v>-8.8347989939620941</v>
      </c>
      <c r="BH2" s="106">
        <f t="shared" si="7"/>
        <v>-8.8347988501569876</v>
      </c>
      <c r="BI2" s="106">
        <f t="shared" si="7"/>
        <v>-8.8348019719770523</v>
      </c>
      <c r="BJ2" s="106">
        <f t="shared" si="7"/>
        <v>-8.8347341998951219</v>
      </c>
      <c r="BK2" s="106">
        <f t="shared" si="7"/>
        <v>-8.836204784510187</v>
      </c>
      <c r="BL2" s="106">
        <f t="shared" ref="BL2:BL65" si="8">RADIANS($AB$9)+$AB$18*(AW2-AB$15)</f>
        <v>-8.8039576682026954</v>
      </c>
    </row>
    <row r="3" spans="1:64" s="106" customFormat="1" ht="12.95" customHeight="1" thickBot="1" x14ac:dyDescent="0.25">
      <c r="S3" s="108"/>
      <c r="AA3" s="114" t="s">
        <v>42</v>
      </c>
      <c r="AB3" s="115">
        <f t="shared" ref="AB3:AB10" si="9">AC3*AD3</f>
        <v>-1.3888508896645357E-3</v>
      </c>
      <c r="AC3" s="116">
        <v>-0.13888508896645357</v>
      </c>
      <c r="AD3" s="106">
        <v>0.01</v>
      </c>
      <c r="AE3" s="117"/>
      <c r="AH3" s="116">
        <v>-0.48888779465497145</v>
      </c>
      <c r="AI3" s="116"/>
      <c r="AJ3" s="116"/>
      <c r="AK3" s="116"/>
      <c r="AL3" s="116"/>
      <c r="AM3" s="116"/>
      <c r="AW3" s="106">
        <v>-4800</v>
      </c>
      <c r="AX3" s="106">
        <f t="shared" si="0"/>
        <v>8.9079783845972624E-3</v>
      </c>
      <c r="AY3" s="106">
        <f t="shared" si="1"/>
        <v>6.6647622612374313E-3</v>
      </c>
      <c r="AZ3" s="113">
        <f t="shared" si="2"/>
        <v>2.2432161233598316E-3</v>
      </c>
      <c r="BA3" s="106">
        <f t="shared" si="3"/>
        <v>0.96629481949436136</v>
      </c>
      <c r="BB3" s="106">
        <f t="shared" si="4"/>
        <v>0.54692242493076848</v>
      </c>
      <c r="BC3" s="106">
        <f t="shared" si="5"/>
        <v>-2.2243410080997021</v>
      </c>
      <c r="BD3" s="106">
        <f t="shared" si="6"/>
        <v>-2.0253638885446312</v>
      </c>
      <c r="BE3" s="106">
        <f t="shared" si="7"/>
        <v>-8.4627320327137738</v>
      </c>
      <c r="BF3" s="106">
        <f t="shared" si="7"/>
        <v>-8.4627320326676827</v>
      </c>
      <c r="BG3" s="106">
        <f t="shared" si="7"/>
        <v>-8.4627320341216254</v>
      </c>
      <c r="BH3" s="106">
        <f t="shared" si="7"/>
        <v>-8.4627319882566745</v>
      </c>
      <c r="BI3" s="106">
        <f t="shared" si="7"/>
        <v>-8.4627334350749432</v>
      </c>
      <c r="BJ3" s="106">
        <f t="shared" si="7"/>
        <v>-8.4626877934817895</v>
      </c>
      <c r="BK3" s="106">
        <f t="shared" si="7"/>
        <v>-8.4641261749592331</v>
      </c>
      <c r="BL3" s="106">
        <f t="shared" si="8"/>
        <v>-8.4172545853662619</v>
      </c>
    </row>
    <row r="4" spans="1:64" s="106" customFormat="1" ht="12.95" customHeight="1" thickTop="1" thickBot="1" x14ac:dyDescent="0.25">
      <c r="A4" s="118" t="s">
        <v>58</v>
      </c>
      <c r="C4" s="119">
        <v>21242.256399999998</v>
      </c>
      <c r="D4" s="120">
        <v>1.332735</v>
      </c>
      <c r="S4" s="108"/>
      <c r="AA4" s="121" t="s">
        <v>43</v>
      </c>
      <c r="AB4" s="122">
        <f t="shared" si="9"/>
        <v>-1.4633230488841516E-6</v>
      </c>
      <c r="AC4" s="123">
        <v>-14.633230488841516</v>
      </c>
      <c r="AD4" s="124">
        <v>9.9999999999999995E-8</v>
      </c>
      <c r="AE4" s="117"/>
      <c r="AH4" s="123">
        <v>-12</v>
      </c>
      <c r="AI4" s="123"/>
      <c r="AJ4" s="123"/>
      <c r="AK4" s="123"/>
      <c r="AL4" s="123"/>
      <c r="AM4" s="123"/>
      <c r="AW4" s="106">
        <v>-4600</v>
      </c>
      <c r="AX4" s="106">
        <f t="shared" si="0"/>
        <v>6.9719220048846562E-3</v>
      </c>
      <c r="AY4" s="106">
        <f t="shared" si="1"/>
        <v>6.2880800503076024E-3</v>
      </c>
      <c r="AZ4" s="113">
        <f t="shared" si="2"/>
        <v>6.8384195457705404E-4</v>
      </c>
      <c r="BA4" s="106">
        <f t="shared" si="3"/>
        <v>0.98445657609635817</v>
      </c>
      <c r="BB4" s="106">
        <f t="shared" si="4"/>
        <v>0.20781000348470685</v>
      </c>
      <c r="BC4" s="106">
        <f t="shared" si="5"/>
        <v>-1.854992862342729</v>
      </c>
      <c r="BD4" s="106">
        <f t="shared" si="6"/>
        <v>-1.3338924088035424</v>
      </c>
      <c r="BE4" s="106">
        <f t="shared" si="7"/>
        <v>-8.0845206054806766</v>
      </c>
      <c r="BF4" s="106">
        <f t="shared" si="7"/>
        <v>-8.0845206054804759</v>
      </c>
      <c r="BG4" s="106">
        <f t="shared" si="7"/>
        <v>-8.0845206054962642</v>
      </c>
      <c r="BH4" s="106">
        <f t="shared" si="7"/>
        <v>-8.0845206042499722</v>
      </c>
      <c r="BI4" s="106">
        <f t="shared" si="7"/>
        <v>-8.084520702637306</v>
      </c>
      <c r="BJ4" s="106">
        <f t="shared" si="7"/>
        <v>-8.0845129354139971</v>
      </c>
      <c r="BK4" s="106">
        <f t="shared" si="7"/>
        <v>-8.0851253328785191</v>
      </c>
      <c r="BL4" s="106">
        <f t="shared" si="8"/>
        <v>-8.0305515025298284</v>
      </c>
    </row>
    <row r="5" spans="1:64" s="106" customFormat="1" ht="12.95" customHeight="1" thickTop="1" x14ac:dyDescent="0.2">
      <c r="A5" s="125" t="s">
        <v>168</v>
      </c>
      <c r="C5" s="126">
        <v>-9.5</v>
      </c>
      <c r="D5" s="106" t="s">
        <v>169</v>
      </c>
      <c r="S5" s="108"/>
      <c r="AA5" s="121" t="s">
        <v>25</v>
      </c>
      <c r="AB5" s="122">
        <f t="shared" si="9"/>
        <v>4.4690213379255192E-11</v>
      </c>
      <c r="AC5" s="123">
        <v>4.4690213379255193</v>
      </c>
      <c r="AD5" s="106">
        <v>9.9999999999999994E-12</v>
      </c>
      <c r="AE5" s="117"/>
      <c r="AH5" s="123">
        <v>4</v>
      </c>
      <c r="AI5" s="123"/>
      <c r="AJ5" s="123"/>
      <c r="AK5" s="123"/>
      <c r="AL5" s="123"/>
      <c r="AM5" s="123"/>
      <c r="AW5" s="106">
        <v>-4400</v>
      </c>
      <c r="AX5" s="106">
        <f t="shared" si="0"/>
        <v>4.9097424431444013E-3</v>
      </c>
      <c r="AY5" s="106">
        <f t="shared" si="1"/>
        <v>5.9149730564481114E-3</v>
      </c>
      <c r="AZ5" s="113">
        <f t="shared" si="2"/>
        <v>-1.0052306133037105E-3</v>
      </c>
      <c r="BA5" s="106">
        <f t="shared" si="3"/>
        <v>1.0055526871202414</v>
      </c>
      <c r="BB5" s="106">
        <f t="shared" si="4"/>
        <v>-0.1742987920272103</v>
      </c>
      <c r="BC5" s="106">
        <f t="shared" si="5"/>
        <v>-1.4704636951762633</v>
      </c>
      <c r="BD5" s="106">
        <f t="shared" si="6"/>
        <v>-0.90438385362968032</v>
      </c>
      <c r="BE5" s="106">
        <f t="shared" si="7"/>
        <v>-7.698616446363709</v>
      </c>
      <c r="BF5" s="106">
        <f t="shared" si="7"/>
        <v>-7.6986164463636833</v>
      </c>
      <c r="BG5" s="106">
        <f t="shared" si="7"/>
        <v>-7.6986164463607167</v>
      </c>
      <c r="BH5" s="106">
        <f t="shared" si="7"/>
        <v>-7.6986164460148467</v>
      </c>
      <c r="BI5" s="106">
        <f t="shared" si="7"/>
        <v>-7.6986164056951418</v>
      </c>
      <c r="BJ5" s="106">
        <f t="shared" si="7"/>
        <v>-7.6986117055019099</v>
      </c>
      <c r="BK5" s="106">
        <f t="shared" si="7"/>
        <v>-7.6980647525428365</v>
      </c>
      <c r="BL5" s="106">
        <f t="shared" si="8"/>
        <v>-7.6438484196933931</v>
      </c>
    </row>
    <row r="6" spans="1:64" s="106" customFormat="1" ht="12.95" customHeight="1" x14ac:dyDescent="0.2">
      <c r="A6" s="118" t="s">
        <v>59</v>
      </c>
      <c r="S6" s="108"/>
      <c r="AA6" s="121" t="s">
        <v>44</v>
      </c>
      <c r="AB6" s="122">
        <f t="shared" si="9"/>
        <v>4.4072803671456494E-3</v>
      </c>
      <c r="AC6" s="123">
        <v>0.4407280367145649</v>
      </c>
      <c r="AD6" s="106">
        <v>0.01</v>
      </c>
      <c r="AE6" s="117" t="s">
        <v>23</v>
      </c>
      <c r="AH6" s="123">
        <v>0.4658102003617075</v>
      </c>
      <c r="AI6" s="123"/>
      <c r="AJ6" s="123"/>
      <c r="AK6" s="123"/>
      <c r="AL6" s="123"/>
      <c r="AM6" s="123"/>
      <c r="AW6" s="106">
        <v>-4200</v>
      </c>
      <c r="AX6" s="106">
        <f t="shared" si="0"/>
        <v>2.969243861123769E-3</v>
      </c>
      <c r="AY6" s="106">
        <f t="shared" si="1"/>
        <v>5.5454412796589634E-3</v>
      </c>
      <c r="AZ6" s="106">
        <f t="shared" si="2"/>
        <v>-2.5761974185351945E-3</v>
      </c>
      <c r="BA6" s="106">
        <f t="shared" si="3"/>
        <v>1.0266535448270842</v>
      </c>
      <c r="BB6" s="106">
        <f t="shared" si="4"/>
        <v>-0.54503313545926768</v>
      </c>
      <c r="BC6" s="106">
        <f t="shared" si="5"/>
        <v>-1.0692286742429804</v>
      </c>
      <c r="BD6" s="106">
        <f t="shared" si="6"/>
        <v>-0.59213229372779008</v>
      </c>
      <c r="BE6" s="106">
        <f t="shared" si="7"/>
        <v>-7.3044183178513302</v>
      </c>
      <c r="BF6" s="106">
        <f t="shared" si="7"/>
        <v>-7.3044183178232114</v>
      </c>
      <c r="BG6" s="106">
        <f t="shared" si="7"/>
        <v>-7.3044183168521029</v>
      </c>
      <c r="BH6" s="106">
        <f t="shared" si="7"/>
        <v>-7.3044182833134723</v>
      </c>
      <c r="BI6" s="106">
        <f t="shared" si="7"/>
        <v>-7.3044171250093877</v>
      </c>
      <c r="BJ6" s="106">
        <f t="shared" si="7"/>
        <v>-7.3043771226821637</v>
      </c>
      <c r="BK6" s="106">
        <f t="shared" si="7"/>
        <v>-7.3029972309842544</v>
      </c>
      <c r="BL6" s="106">
        <f t="shared" si="8"/>
        <v>-7.2571453368569596</v>
      </c>
    </row>
    <row r="7" spans="1:64" s="106" customFormat="1" ht="12.95" customHeight="1" x14ac:dyDescent="0.2">
      <c r="A7" s="106" t="s">
        <v>60</v>
      </c>
      <c r="C7" s="106">
        <v>21242.256399999998</v>
      </c>
      <c r="D7" s="199" t="s">
        <v>769</v>
      </c>
      <c r="S7" s="108"/>
      <c r="AA7" s="127" t="s">
        <v>50</v>
      </c>
      <c r="AB7" s="128">
        <f t="shared" si="9"/>
        <v>5.5435745389856149E-2</v>
      </c>
      <c r="AC7" s="123">
        <v>5.5435745389856149E-2</v>
      </c>
      <c r="AD7" s="106">
        <v>1</v>
      </c>
      <c r="AE7" s="117"/>
      <c r="AH7" s="123">
        <v>8.2124609443411822E-2</v>
      </c>
      <c r="AI7" s="123"/>
      <c r="AJ7" s="123"/>
      <c r="AK7" s="123"/>
      <c r="AL7" s="123"/>
      <c r="AM7" s="123"/>
      <c r="AW7" s="106">
        <v>-4000</v>
      </c>
      <c r="AX7" s="106">
        <f t="shared" si="0"/>
        <v>1.4100360369564873E-3</v>
      </c>
      <c r="AY7" s="106">
        <f t="shared" si="1"/>
        <v>5.1794847199401533E-3</v>
      </c>
      <c r="AZ7" s="106">
        <f t="shared" si="2"/>
        <v>-3.769448682983666E-3</v>
      </c>
      <c r="BA7" s="106">
        <f t="shared" si="3"/>
        <v>1.0440510942569912</v>
      </c>
      <c r="BB7" s="106">
        <f t="shared" si="4"/>
        <v>-0.83781268693797339</v>
      </c>
      <c r="BC7" s="106">
        <f t="shared" si="5"/>
        <v>-0.65239286826623466</v>
      </c>
      <c r="BD7" s="106">
        <f t="shared" si="6"/>
        <v>-0.33828056390001376</v>
      </c>
      <c r="BE7" s="106">
        <f t="shared" si="7"/>
        <v>-6.9026271848761835</v>
      </c>
      <c r="BF7" s="106">
        <f t="shared" si="7"/>
        <v>-6.902627184613249</v>
      </c>
      <c r="BG7" s="106">
        <f t="shared" si="7"/>
        <v>-6.9026271787878635</v>
      </c>
      <c r="BH7" s="106">
        <f t="shared" si="7"/>
        <v>-6.9026270497247095</v>
      </c>
      <c r="BI7" s="106">
        <f t="shared" si="7"/>
        <v>-6.9026241902951488</v>
      </c>
      <c r="BJ7" s="106">
        <f t="shared" si="7"/>
        <v>-6.9025608403445728</v>
      </c>
      <c r="BK7" s="106">
        <f t="shared" si="7"/>
        <v>-6.901158070660367</v>
      </c>
      <c r="BL7" s="106">
        <f t="shared" si="8"/>
        <v>-6.8704422540205243</v>
      </c>
    </row>
    <row r="8" spans="1:64" s="106" customFormat="1" ht="12.95" customHeight="1" x14ac:dyDescent="0.2">
      <c r="A8" s="106" t="s">
        <v>61</v>
      </c>
      <c r="C8" s="106">
        <v>1.332735</v>
      </c>
      <c r="D8" s="199" t="s">
        <v>769</v>
      </c>
      <c r="S8" s="108"/>
      <c r="AA8" s="121" t="s">
        <v>12</v>
      </c>
      <c r="AB8" s="128">
        <f t="shared" si="9"/>
        <v>11.857553228313391</v>
      </c>
      <c r="AC8" s="123">
        <v>1.1857553228313391</v>
      </c>
      <c r="AD8" s="106">
        <v>10</v>
      </c>
      <c r="AE8" s="117" t="s">
        <v>24</v>
      </c>
      <c r="AH8" s="123">
        <v>1.1864435121453749</v>
      </c>
      <c r="AI8" s="123"/>
      <c r="AJ8" s="123"/>
      <c r="AK8" s="123"/>
      <c r="AL8" s="123"/>
      <c r="AM8" s="123"/>
      <c r="AW8" s="106">
        <v>-3800</v>
      </c>
      <c r="AX8" s="106">
        <f t="shared" si="0"/>
        <v>4.5144822021713979E-4</v>
      </c>
      <c r="AY8" s="106">
        <f t="shared" si="1"/>
        <v>4.8171033772916854E-3</v>
      </c>
      <c r="AZ8" s="106">
        <f t="shared" si="2"/>
        <v>-4.3656551570745456E-3</v>
      </c>
      <c r="BA8" s="106">
        <f t="shared" si="3"/>
        <v>1.0540477907495547</v>
      </c>
      <c r="BB8" s="106">
        <f t="shared" si="4"/>
        <v>-0.98886330795676447</v>
      </c>
      <c r="BC8" s="106">
        <f t="shared" si="5"/>
        <v>-0.22424253925326332</v>
      </c>
      <c r="BD8" s="106">
        <f t="shared" si="6"/>
        <v>-0.11259347643462908</v>
      </c>
      <c r="BE8" s="106">
        <f t="shared" si="7"/>
        <v>-6.4954162280255714</v>
      </c>
      <c r="BF8" s="106">
        <f t="shared" si="7"/>
        <v>-6.4954162277454719</v>
      </c>
      <c r="BG8" s="106">
        <f t="shared" si="7"/>
        <v>-6.4954162225768108</v>
      </c>
      <c r="BH8" s="106">
        <f t="shared" si="7"/>
        <v>-6.4954161271999089</v>
      </c>
      <c r="BI8" s="106">
        <f t="shared" si="7"/>
        <v>-6.4954143672176805</v>
      </c>
      <c r="BJ8" s="106">
        <f t="shared" si="7"/>
        <v>-6.4953818905281349</v>
      </c>
      <c r="BK8" s="106">
        <f t="shared" si="7"/>
        <v>-6.4947826437628713</v>
      </c>
      <c r="BL8" s="106">
        <f t="shared" si="8"/>
        <v>-6.4837391711840908</v>
      </c>
    </row>
    <row r="9" spans="1:64" s="106" customFormat="1" ht="12.95" customHeight="1" x14ac:dyDescent="0.2">
      <c r="A9" s="129" t="s">
        <v>176</v>
      </c>
      <c r="B9" s="130">
        <v>21</v>
      </c>
      <c r="C9" s="131" t="str">
        <f>"F"&amp;B9</f>
        <v>F21</v>
      </c>
      <c r="D9" s="132" t="str">
        <f>"G"&amp;B9</f>
        <v>G21</v>
      </c>
      <c r="S9" s="108"/>
      <c r="AA9" s="133" t="s">
        <v>13</v>
      </c>
      <c r="AB9" s="128">
        <f t="shared" si="9"/>
        <v>274.28921839034933</v>
      </c>
      <c r="AC9" s="123">
        <v>27.428921839034935</v>
      </c>
      <c r="AD9" s="106">
        <v>10</v>
      </c>
      <c r="AE9" s="117" t="s">
        <v>55</v>
      </c>
      <c r="AH9" s="123">
        <v>27.698949594781688</v>
      </c>
      <c r="AI9" s="123"/>
      <c r="AJ9" s="123"/>
      <c r="AK9" s="123"/>
      <c r="AL9" s="123"/>
      <c r="AM9" s="123"/>
      <c r="AW9" s="106">
        <v>-3600</v>
      </c>
      <c r="AX9" s="106">
        <f t="shared" si="0"/>
        <v>2.1278399239053544E-4</v>
      </c>
      <c r="AY9" s="106">
        <f t="shared" si="1"/>
        <v>4.4582972517135571E-3</v>
      </c>
      <c r="AZ9" s="106">
        <f t="shared" si="2"/>
        <v>-4.2455132593230216E-3</v>
      </c>
      <c r="BA9" s="106">
        <f t="shared" si="3"/>
        <v>1.0542390244644619</v>
      </c>
      <c r="BB9" s="106">
        <f t="shared" si="4"/>
        <v>-0.96021570582903903</v>
      </c>
      <c r="BC9" s="106">
        <f t="shared" si="5"/>
        <v>0.20816172782791451</v>
      </c>
      <c r="BD9" s="106">
        <f t="shared" si="6"/>
        <v>0.10445832957733611</v>
      </c>
      <c r="BE9" s="106">
        <f t="shared" si="7"/>
        <v>-6.0861857727107749</v>
      </c>
      <c r="BF9" s="106">
        <f t="shared" si="7"/>
        <v>-6.0861857729759299</v>
      </c>
      <c r="BG9" s="106">
        <f t="shared" si="7"/>
        <v>-6.0861857778533821</v>
      </c>
      <c r="BH9" s="106">
        <f t="shared" si="7"/>
        <v>-6.0861858675725928</v>
      </c>
      <c r="BI9" s="106">
        <f t="shared" si="7"/>
        <v>-6.0861875179291296</v>
      </c>
      <c r="BJ9" s="106">
        <f t="shared" si="7"/>
        <v>-6.0862178756194361</v>
      </c>
      <c r="BK9" s="106">
        <f t="shared" si="7"/>
        <v>-6.0867762611885929</v>
      </c>
      <c r="BL9" s="106">
        <f t="shared" si="8"/>
        <v>-6.0970360883476555</v>
      </c>
    </row>
    <row r="10" spans="1:64" s="106" customFormat="1" ht="12.95" customHeight="1" thickBot="1" x14ac:dyDescent="0.25">
      <c r="C10" s="134" t="s">
        <v>78</v>
      </c>
      <c r="D10" s="134" t="s">
        <v>79</v>
      </c>
      <c r="S10" s="108"/>
      <c r="AA10" s="135" t="s">
        <v>52</v>
      </c>
      <c r="AB10" s="136">
        <f t="shared" si="9"/>
        <v>23946.73950743179</v>
      </c>
      <c r="AC10" s="137">
        <v>2.3946739507431789</v>
      </c>
      <c r="AD10" s="106">
        <v>10000</v>
      </c>
      <c r="AE10" s="117" t="s">
        <v>51</v>
      </c>
      <c r="AH10" s="137">
        <v>2.4019850269887022</v>
      </c>
      <c r="AI10" s="137"/>
      <c r="AJ10" s="137"/>
      <c r="AK10" s="137"/>
      <c r="AL10" s="137"/>
      <c r="AM10" s="137"/>
      <c r="AW10" s="106">
        <v>-3400</v>
      </c>
      <c r="AX10" s="106">
        <f t="shared" si="0"/>
        <v>6.7361881614426368E-4</v>
      </c>
      <c r="AY10" s="106">
        <f t="shared" si="1"/>
        <v>4.1030663432057701E-3</v>
      </c>
      <c r="AZ10" s="106">
        <f t="shared" si="2"/>
        <v>-3.4294475270615064E-3</v>
      </c>
      <c r="BA10" s="106">
        <f t="shared" si="3"/>
        <v>1.0445767312400138</v>
      </c>
      <c r="BB10" s="106">
        <f t="shared" si="4"/>
        <v>-0.7574018524834214</v>
      </c>
      <c r="BC10" s="106">
        <f t="shared" si="5"/>
        <v>0.63661056179954501</v>
      </c>
      <c r="BD10" s="106">
        <f t="shared" si="6"/>
        <v>0.32950962777825615</v>
      </c>
      <c r="BE10" s="106">
        <f t="shared" si="7"/>
        <v>-5.6788327848883569</v>
      </c>
      <c r="BF10" s="106">
        <f t="shared" si="7"/>
        <v>-5.6788327851622737</v>
      </c>
      <c r="BG10" s="106">
        <f t="shared" si="7"/>
        <v>-5.6788327911670544</v>
      </c>
      <c r="BH10" s="106">
        <f t="shared" si="7"/>
        <v>-5.6788329228034273</v>
      </c>
      <c r="BI10" s="106">
        <f t="shared" si="7"/>
        <v>-5.6788358085235968</v>
      </c>
      <c r="BJ10" s="106">
        <f t="shared" si="7"/>
        <v>-5.6788990675646414</v>
      </c>
      <c r="BK10" s="106">
        <f t="shared" si="7"/>
        <v>-5.6802851015868452</v>
      </c>
      <c r="BL10" s="106">
        <f t="shared" si="8"/>
        <v>-5.710333005511222</v>
      </c>
    </row>
    <row r="11" spans="1:64" s="106" customFormat="1" ht="12.95" customHeight="1" x14ac:dyDescent="0.2">
      <c r="A11" s="106" t="s">
        <v>74</v>
      </c>
      <c r="C11" s="132">
        <f ca="1">INTERCEPT(INDIRECT($D$9):G990,INDIRECT($C$9):F990)</f>
        <v>-5.3417968552500767E-3</v>
      </c>
      <c r="D11" s="108"/>
      <c r="S11" s="108"/>
      <c r="AA11" s="138" t="s">
        <v>14</v>
      </c>
      <c r="AB11" s="132">
        <f>1-AB7^2</f>
        <v>0.99692687813307101</v>
      </c>
      <c r="AC11" s="132">
        <f>SUM(AE21:AE1948)</f>
        <v>1.8033083373644101E-3</v>
      </c>
      <c r="AD11" s="138" t="s">
        <v>15</v>
      </c>
      <c r="AE11" s="117"/>
      <c r="AH11" s="132">
        <v>1.4976679951119939E-3</v>
      </c>
      <c r="AI11" s="132"/>
      <c r="AJ11" s="132"/>
      <c r="AK11" s="132"/>
      <c r="AL11" s="132"/>
      <c r="AM11" s="132"/>
      <c r="AW11" s="106">
        <v>-3200</v>
      </c>
      <c r="AX11" s="106">
        <f t="shared" si="0"/>
        <v>1.6785839918617611E-3</v>
      </c>
      <c r="AY11" s="106">
        <f t="shared" si="1"/>
        <v>3.7514106517683226E-3</v>
      </c>
      <c r="AZ11" s="106">
        <f t="shared" si="2"/>
        <v>-2.0728266599065615E-3</v>
      </c>
      <c r="BA11" s="106">
        <f t="shared" si="3"/>
        <v>1.0273923592012284</v>
      </c>
      <c r="BB11" s="106">
        <f t="shared" si="4"/>
        <v>-0.42772160113340923</v>
      </c>
      <c r="BC11" s="106">
        <f t="shared" si="5"/>
        <v>1.0539646764916895</v>
      </c>
      <c r="BD11" s="106">
        <f t="shared" si="6"/>
        <v>0.58187053364336105</v>
      </c>
      <c r="BE11" s="106">
        <f t="shared" si="7"/>
        <v>-5.2767918076238516</v>
      </c>
      <c r="BF11" s="106">
        <f t="shared" si="7"/>
        <v>-5.2767918076559202</v>
      </c>
      <c r="BG11" s="106">
        <f t="shared" si="7"/>
        <v>-5.2767918087373857</v>
      </c>
      <c r="BH11" s="106">
        <f t="shared" si="7"/>
        <v>-5.2767918452078053</v>
      </c>
      <c r="BI11" s="106">
        <f t="shared" si="7"/>
        <v>-5.2767930751044059</v>
      </c>
      <c r="BJ11" s="106">
        <f t="shared" si="7"/>
        <v>-5.2768345496654314</v>
      </c>
      <c r="BK11" s="106">
        <f t="shared" si="7"/>
        <v>-5.2782315678433793</v>
      </c>
      <c r="BL11" s="106">
        <f t="shared" si="8"/>
        <v>-5.3236299226747885</v>
      </c>
    </row>
    <row r="12" spans="1:64" s="106" customFormat="1" ht="12.95" customHeight="1" x14ac:dyDescent="0.2">
      <c r="A12" s="106" t="s">
        <v>75</v>
      </c>
      <c r="C12" s="132">
        <f ca="1">SLOPE(INDIRECT($D$9):G990,INDIRECT($C$9):F990)</f>
        <v>-3.3153242457477878E-7</v>
      </c>
      <c r="D12" s="108"/>
      <c r="E12" s="190" t="s">
        <v>768</v>
      </c>
      <c r="F12" s="191" t="s">
        <v>767</v>
      </c>
      <c r="S12" s="108"/>
      <c r="AA12" s="139" t="s">
        <v>46</v>
      </c>
      <c r="AB12" s="132">
        <f>AB7*SIN(RADIANS(AB9))</f>
        <v>-5.5280482337899395E-2</v>
      </c>
      <c r="AE12" s="117"/>
      <c r="AW12" s="106">
        <v>-3000</v>
      </c>
      <c r="AX12" s="106">
        <f t="shared" si="0"/>
        <v>2.9845959681147408E-3</v>
      </c>
      <c r="AY12" s="106">
        <f t="shared" si="1"/>
        <v>3.4033301774012157E-3</v>
      </c>
      <c r="AZ12" s="106">
        <f t="shared" si="2"/>
        <v>-4.1873420928647469E-4</v>
      </c>
      <c r="BA12" s="106">
        <f t="shared" si="3"/>
        <v>1.0063597926158012</v>
      </c>
      <c r="BB12" s="106">
        <f t="shared" si="4"/>
        <v>-4.0105094854907167E-2</v>
      </c>
      <c r="BC12" s="106">
        <f t="shared" si="5"/>
        <v>1.4558194899387789</v>
      </c>
      <c r="BD12" s="106">
        <f t="shared" si="6"/>
        <v>0.89116025913354946</v>
      </c>
      <c r="BE12" s="106">
        <f t="shared" si="7"/>
        <v>-4.8822892788355237</v>
      </c>
      <c r="BF12" s="106">
        <f t="shared" si="7"/>
        <v>-4.8822892788355663</v>
      </c>
      <c r="BG12" s="106">
        <f t="shared" si="7"/>
        <v>-4.882289278840112</v>
      </c>
      <c r="BH12" s="106">
        <f t="shared" si="7"/>
        <v>-4.8822892793250681</v>
      </c>
      <c r="BI12" s="106">
        <f t="shared" si="7"/>
        <v>-4.8822893310630961</v>
      </c>
      <c r="BJ12" s="106">
        <f t="shared" si="7"/>
        <v>-4.8822948506951729</v>
      </c>
      <c r="BK12" s="106">
        <f t="shared" si="7"/>
        <v>-4.8828826918966852</v>
      </c>
      <c r="BL12" s="106">
        <f t="shared" si="8"/>
        <v>-4.9369268398383532</v>
      </c>
    </row>
    <row r="13" spans="1:64" s="106" customFormat="1" ht="12.95" customHeight="1" x14ac:dyDescent="0.2">
      <c r="A13" s="106" t="s">
        <v>77</v>
      </c>
      <c r="C13" s="108" t="s">
        <v>72</v>
      </c>
      <c r="D13" s="108"/>
      <c r="E13" s="192" t="s">
        <v>7</v>
      </c>
      <c r="F13" s="193">
        <v>1</v>
      </c>
      <c r="S13" s="108"/>
      <c r="AA13" s="140" t="s">
        <v>16</v>
      </c>
      <c r="AB13" s="141">
        <f>AB6*86400*300000/149600000</f>
        <v>0.76361435238245479</v>
      </c>
      <c r="AC13" s="106" t="s">
        <v>57</v>
      </c>
      <c r="AE13" s="117"/>
      <c r="AW13" s="106">
        <v>-2800</v>
      </c>
      <c r="AX13" s="106">
        <f t="shared" si="0"/>
        <v>4.3235422071687193E-3</v>
      </c>
      <c r="AY13" s="106">
        <f t="shared" si="1"/>
        <v>3.0588249201044491E-3</v>
      </c>
      <c r="AZ13" s="106">
        <f t="shared" si="2"/>
        <v>1.2647172870642702E-3</v>
      </c>
      <c r="BA13" s="106">
        <f t="shared" si="3"/>
        <v>0.98520494504526568</v>
      </c>
      <c r="BB13" s="106">
        <f t="shared" si="4"/>
        <v>0.33821731803067057</v>
      </c>
      <c r="BC13" s="106">
        <f t="shared" si="5"/>
        <v>1.8409572768185862</v>
      </c>
      <c r="BD13" s="106">
        <f t="shared" si="6"/>
        <v>1.3145686473493665</v>
      </c>
      <c r="BE13" s="106">
        <f t="shared" si="7"/>
        <v>-4.4960798716896448</v>
      </c>
      <c r="BF13" s="106">
        <f t="shared" si="7"/>
        <v>-4.4960798716897816</v>
      </c>
      <c r="BG13" s="106">
        <f t="shared" si="7"/>
        <v>-4.4960798716783188</v>
      </c>
      <c r="BH13" s="106">
        <f t="shared" si="7"/>
        <v>-4.4960798726417108</v>
      </c>
      <c r="BI13" s="106">
        <f t="shared" si="7"/>
        <v>-4.4960797916705442</v>
      </c>
      <c r="BJ13" s="106">
        <f t="shared" si="7"/>
        <v>-4.4960865972374862</v>
      </c>
      <c r="BK13" s="106">
        <f t="shared" si="7"/>
        <v>-4.4955153280381008</v>
      </c>
      <c r="BL13" s="106">
        <f t="shared" si="8"/>
        <v>-4.5502237570019197</v>
      </c>
    </row>
    <row r="14" spans="1:64" s="106" customFormat="1" ht="12.95" customHeight="1" x14ac:dyDescent="0.2">
      <c r="E14" s="192" t="s">
        <v>170</v>
      </c>
      <c r="F14" s="194">
        <f ca="1">NOW()+15018.5+$C$5/24</f>
        <v>60678.705074652775</v>
      </c>
      <c r="R14" s="106" t="s">
        <v>127</v>
      </c>
      <c r="S14" s="108">
        <v>0.2</v>
      </c>
      <c r="AA14" s="140" t="s">
        <v>47</v>
      </c>
      <c r="AB14" s="132">
        <f>2*AB5*365.24/C8</f>
        <v>2.44949724208326E-8</v>
      </c>
      <c r="AC14" s="106" t="s">
        <v>6</v>
      </c>
      <c r="AE14" s="117"/>
      <c r="AW14" s="106">
        <v>-2600</v>
      </c>
      <c r="AX14" s="106">
        <f t="shared" si="0"/>
        <v>5.4531079652191264E-3</v>
      </c>
      <c r="AY14" s="106">
        <f t="shared" si="1"/>
        <v>2.7178948798780235E-3</v>
      </c>
      <c r="AZ14" s="106">
        <f t="shared" si="2"/>
        <v>2.7352130853411029E-3</v>
      </c>
      <c r="BA14" s="106">
        <f t="shared" si="3"/>
        <v>0.96689295374088546</v>
      </c>
      <c r="BB14" s="106">
        <f t="shared" si="4"/>
        <v>0.65553064345101331</v>
      </c>
      <c r="BC14" s="106">
        <f t="shared" si="5"/>
        <v>2.210820432018759</v>
      </c>
      <c r="BD14" s="106">
        <f t="shared" si="6"/>
        <v>1.991337601539765</v>
      </c>
      <c r="BE14" s="106">
        <f t="shared" si="7"/>
        <v>-4.1176049356970141</v>
      </c>
      <c r="BF14" s="106">
        <f t="shared" si="7"/>
        <v>-4.1176049357381226</v>
      </c>
      <c r="BG14" s="106">
        <f t="shared" si="7"/>
        <v>-4.1176049344147136</v>
      </c>
      <c r="BH14" s="106">
        <f t="shared" si="7"/>
        <v>-4.1176049770196883</v>
      </c>
      <c r="BI14" s="106">
        <f t="shared" si="7"/>
        <v>-4.1176036054236995</v>
      </c>
      <c r="BJ14" s="106">
        <f t="shared" si="7"/>
        <v>-4.1176477630620818</v>
      </c>
      <c r="BK14" s="106">
        <f t="shared" si="7"/>
        <v>-4.116227580636183</v>
      </c>
      <c r="BL14" s="106">
        <f t="shared" si="8"/>
        <v>-4.1635206741654844</v>
      </c>
    </row>
    <row r="15" spans="1:64" s="106" customFormat="1" ht="12.95" customHeight="1" x14ac:dyDescent="0.2">
      <c r="A15" s="142" t="s">
        <v>76</v>
      </c>
      <c r="C15" s="143">
        <f ca="1">(C7+C11)+(C8+C12)*INT(MAX(F21:F3531))</f>
        <v>60339.355292367938</v>
      </c>
      <c r="E15" s="192" t="s">
        <v>8</v>
      </c>
      <c r="F15" s="194">
        <f ca="1">ROUND(2*(F14-$C$7)/$C$8,0)/2+F13</f>
        <v>29591.5</v>
      </c>
      <c r="R15" s="106" t="s">
        <v>178</v>
      </c>
      <c r="S15" s="108">
        <v>0.1</v>
      </c>
      <c r="AA15" s="139" t="s">
        <v>17</v>
      </c>
      <c r="AB15" s="145">
        <f>(AB10-AB2)/AD2</f>
        <v>2029.2729668177033</v>
      </c>
      <c r="AC15" s="106" t="s">
        <v>53</v>
      </c>
      <c r="AE15" s="117"/>
      <c r="AW15" s="106">
        <v>-2400</v>
      </c>
      <c r="AX15" s="106">
        <f t="shared" si="0"/>
        <v>6.1853532044765409E-3</v>
      </c>
      <c r="AY15" s="106">
        <f t="shared" si="1"/>
        <v>2.3805400567219383E-3</v>
      </c>
      <c r="AZ15" s="106">
        <f t="shared" si="2"/>
        <v>3.8048131477546026E-3</v>
      </c>
      <c r="BA15" s="106">
        <f t="shared" si="3"/>
        <v>0.95341736494368989</v>
      </c>
      <c r="BB15" s="106">
        <f t="shared" si="4"/>
        <v>0.87849202811394878</v>
      </c>
      <c r="BC15" s="106">
        <f t="shared" si="5"/>
        <v>2.5686319681584036</v>
      </c>
      <c r="BD15" s="106">
        <f t="shared" si="6"/>
        <v>3.3946208473519479</v>
      </c>
      <c r="BE15" s="106">
        <f t="shared" si="7"/>
        <v>-3.7453447649546918</v>
      </c>
      <c r="BF15" s="106">
        <f t="shared" si="7"/>
        <v>-3.7453447652488054</v>
      </c>
      <c r="BG15" s="106">
        <f t="shared" si="7"/>
        <v>-3.745344758803939</v>
      </c>
      <c r="BH15" s="106">
        <f t="shared" si="7"/>
        <v>-3.7453449000293229</v>
      </c>
      <c r="BI15" s="106">
        <f t="shared" si="7"/>
        <v>-3.7453418053819236</v>
      </c>
      <c r="BJ15" s="106">
        <f t="shared" si="7"/>
        <v>-3.7454096193685382</v>
      </c>
      <c r="BK15" s="106">
        <f t="shared" si="7"/>
        <v>-3.7439243155892399</v>
      </c>
      <c r="BL15" s="106">
        <f t="shared" si="8"/>
        <v>-3.7768175913290509</v>
      </c>
    </row>
    <row r="16" spans="1:64" s="106" customFormat="1" ht="12.95" customHeight="1" x14ac:dyDescent="0.2">
      <c r="A16" s="118" t="s">
        <v>62</v>
      </c>
      <c r="C16" s="146">
        <f ca="1">+C8+C12</f>
        <v>1.3327346684675754</v>
      </c>
      <c r="E16" s="192" t="s">
        <v>171</v>
      </c>
      <c r="F16" s="195">
        <f ca="1">ROUND(2*(F14-$C$15)/$C$16,0)/2+F13</f>
        <v>255.5</v>
      </c>
      <c r="R16" s="106" t="s">
        <v>196</v>
      </c>
      <c r="S16" s="108">
        <v>1</v>
      </c>
      <c r="AA16" s="138" t="s">
        <v>18</v>
      </c>
      <c r="AB16" s="145">
        <f>365.24*AB8</f>
        <v>4330.8527411091827</v>
      </c>
      <c r="AC16" s="106" t="s">
        <v>23</v>
      </c>
      <c r="AD16" s="132"/>
      <c r="AE16" s="117"/>
      <c r="AW16" s="106">
        <v>-2200</v>
      </c>
      <c r="AX16" s="106">
        <f t="shared" si="0"/>
        <v>6.3971217252429078E-3</v>
      </c>
      <c r="AY16" s="106">
        <f t="shared" si="1"/>
        <v>2.0467604506361932E-3</v>
      </c>
      <c r="AZ16" s="106">
        <f t="shared" si="2"/>
        <v>4.3503612746067146E-3</v>
      </c>
      <c r="BA16" s="106">
        <f t="shared" si="3"/>
        <v>0.94593661167753307</v>
      </c>
      <c r="BB16" s="106">
        <f t="shared" si="4"/>
        <v>0.989051348154521</v>
      </c>
      <c r="BC16" s="106">
        <f t="shared" si="5"/>
        <v>2.9186189483210243</v>
      </c>
      <c r="BD16" s="106">
        <f t="shared" si="6"/>
        <v>8.9324743970290754</v>
      </c>
      <c r="BE16" s="106">
        <f t="shared" si="7"/>
        <v>-3.3771752758421574</v>
      </c>
      <c r="BF16" s="106">
        <f t="shared" si="7"/>
        <v>-3.3771752761762053</v>
      </c>
      <c r="BG16" s="106">
        <f t="shared" si="7"/>
        <v>-3.3771752699791788</v>
      </c>
      <c r="BH16" s="106">
        <f t="shared" si="7"/>
        <v>-3.3771753849421797</v>
      </c>
      <c r="BI16" s="106">
        <f t="shared" si="7"/>
        <v>-3.3771732522275664</v>
      </c>
      <c r="BJ16" s="106">
        <f t="shared" si="7"/>
        <v>-3.3772128170617139</v>
      </c>
      <c r="BK16" s="106">
        <f t="shared" si="7"/>
        <v>-3.3764788952476672</v>
      </c>
      <c r="BL16" s="106">
        <f t="shared" si="8"/>
        <v>-3.3901145084926156</v>
      </c>
    </row>
    <row r="17" spans="1:64" s="106" customFormat="1" ht="12.95" customHeight="1" thickBot="1" x14ac:dyDescent="0.25">
      <c r="A17" s="144" t="s">
        <v>166</v>
      </c>
      <c r="C17" s="106">
        <f>COUNT(C21:C2189)</f>
        <v>279</v>
      </c>
      <c r="E17" s="192" t="s">
        <v>765</v>
      </c>
      <c r="F17" s="196">
        <f ca="1">+$C$15+$C$16*$F$16-15018.5-$C$5/24</f>
        <v>45661.764833494737</v>
      </c>
      <c r="R17" s="106" t="s">
        <v>194</v>
      </c>
      <c r="S17" s="108">
        <v>1</v>
      </c>
      <c r="AA17" s="138" t="s">
        <v>19</v>
      </c>
      <c r="AB17" s="148">
        <f>AB13^3/AB8^2</f>
        <v>3.166883459807813E-3</v>
      </c>
      <c r="AE17" s="117"/>
      <c r="AW17" s="106">
        <v>-2000</v>
      </c>
      <c r="AX17" s="106">
        <f t="shared" si="0"/>
        <v>6.0308957630064546E-3</v>
      </c>
      <c r="AY17" s="106">
        <f t="shared" si="1"/>
        <v>1.7165560616207883E-3</v>
      </c>
      <c r="AZ17" s="106">
        <f t="shared" si="2"/>
        <v>4.3143397013856661E-3</v>
      </c>
      <c r="BA17" s="106">
        <f t="shared" si="3"/>
        <v>0.94498916668161281</v>
      </c>
      <c r="BB17" s="106">
        <f t="shared" si="4"/>
        <v>0.98031332782426794</v>
      </c>
      <c r="BC17" s="106">
        <f t="shared" si="5"/>
        <v>-3.0176994790518497</v>
      </c>
      <c r="BD17" s="106">
        <f t="shared" si="6"/>
        <v>-16.122285183409385</v>
      </c>
      <c r="BE17" s="106">
        <f t="shared" si="7"/>
        <v>-3.0106496242023311</v>
      </c>
      <c r="BF17" s="106">
        <f t="shared" si="7"/>
        <v>-3.0106496239919522</v>
      </c>
      <c r="BG17" s="106">
        <f t="shared" si="7"/>
        <v>-3.0106496278197303</v>
      </c>
      <c r="BH17" s="106">
        <f t="shared" si="7"/>
        <v>-3.0106495581745905</v>
      </c>
      <c r="BI17" s="106">
        <f t="shared" si="7"/>
        <v>-3.0106508253443613</v>
      </c>
      <c r="BJ17" s="106">
        <f t="shared" si="7"/>
        <v>-3.010627769585823</v>
      </c>
      <c r="BK17" s="106">
        <f t="shared" si="7"/>
        <v>-3.0110472509778514</v>
      </c>
      <c r="BL17" s="106">
        <f t="shared" si="8"/>
        <v>-3.0034114256561821</v>
      </c>
    </row>
    <row r="18" spans="1:64" s="106" customFormat="1" ht="12.95" customHeight="1" thickTop="1" thickBot="1" x14ac:dyDescent="0.25">
      <c r="A18" s="118" t="s">
        <v>63</v>
      </c>
      <c r="C18" s="119">
        <f ca="1">+C15</f>
        <v>60339.355292367938</v>
      </c>
      <c r="D18" s="120">
        <f ca="1">+C16</f>
        <v>1.3327346684675754</v>
      </c>
      <c r="E18" s="198" t="s">
        <v>766</v>
      </c>
      <c r="F18" s="197">
        <f ca="1">+($C$15+$C$16*$F$16)-($C$16/2)-15018.5-$C$5/24</f>
        <v>45661.098466160503</v>
      </c>
      <c r="S18" s="108"/>
      <c r="AA18" s="149" t="s">
        <v>20</v>
      </c>
      <c r="AB18" s="150">
        <f>2*PI()/(AB8*365.2422)*AD2</f>
        <v>1.9335154141821714E-3</v>
      </c>
      <c r="AC18" s="151" t="s">
        <v>45</v>
      </c>
      <c r="AD18" s="151"/>
      <c r="AE18" s="152"/>
      <c r="AW18" s="106">
        <v>-1800</v>
      </c>
      <c r="AX18" s="106">
        <f t="shared" si="0"/>
        <v>5.0929219607758732E-3</v>
      </c>
      <c r="AY18" s="106">
        <f t="shared" si="1"/>
        <v>1.389926889675724E-3</v>
      </c>
      <c r="AZ18" s="106">
        <f t="shared" si="2"/>
        <v>3.7029950711001494E-3</v>
      </c>
      <c r="BA18" s="106">
        <f t="shared" si="3"/>
        <v>0.95063813318526036</v>
      </c>
      <c r="BB18" s="106">
        <f t="shared" si="4"/>
        <v>0.85390162940721159</v>
      </c>
      <c r="BC18" s="106">
        <f t="shared" si="5"/>
        <v>-2.6690939933519497</v>
      </c>
      <c r="BD18" s="106">
        <f t="shared" si="6"/>
        <v>-4.15377187048351</v>
      </c>
      <c r="BE18" s="106">
        <f t="shared" ref="BE18:BK33" si="10">$BL18+$AB$7*SIN(BF18)</f>
        <v>-2.643207079410395</v>
      </c>
      <c r="BF18" s="106">
        <f t="shared" si="10"/>
        <v>-2.6432070790426181</v>
      </c>
      <c r="BG18" s="106">
        <f t="shared" si="10"/>
        <v>-2.6432070865957051</v>
      </c>
      <c r="BH18" s="106">
        <f t="shared" si="10"/>
        <v>-2.6432069314769393</v>
      </c>
      <c r="BI18" s="106">
        <f t="shared" si="10"/>
        <v>-2.6432101171692342</v>
      </c>
      <c r="BJ18" s="106">
        <f t="shared" si="10"/>
        <v>-2.6431446911247343</v>
      </c>
      <c r="BK18" s="106">
        <f t="shared" si="10"/>
        <v>-2.6444879095487908</v>
      </c>
      <c r="BL18" s="106">
        <f t="shared" si="8"/>
        <v>-2.6167083428197477</v>
      </c>
    </row>
    <row r="19" spans="1:64" s="106" customFormat="1" ht="12.95" customHeight="1" thickTop="1" x14ac:dyDescent="0.2">
      <c r="S19" s="108"/>
      <c r="AA19" s="153"/>
      <c r="AC19" s="153"/>
      <c r="AW19" s="106">
        <v>-1600</v>
      </c>
      <c r="AX19" s="106">
        <f t="shared" si="0"/>
        <v>3.6519917059761133E-3</v>
      </c>
      <c r="AY19" s="106">
        <f t="shared" si="1"/>
        <v>1.066872934801E-3</v>
      </c>
      <c r="AZ19" s="106">
        <f t="shared" si="2"/>
        <v>2.5851187711751133E-3</v>
      </c>
      <c r="BA19" s="106">
        <f t="shared" si="3"/>
        <v>0.96249042238737748</v>
      </c>
      <c r="BB19" s="106">
        <f t="shared" si="4"/>
        <v>0.61966621971818403</v>
      </c>
      <c r="BC19" s="106">
        <f t="shared" si="5"/>
        <v>-2.3139746711122045</v>
      </c>
      <c r="BD19" s="106">
        <f t="shared" si="6"/>
        <v>-2.2770367613955989</v>
      </c>
      <c r="BE19" s="106">
        <f t="shared" si="10"/>
        <v>-2.2723493432441817</v>
      </c>
      <c r="BF19" s="106">
        <f t="shared" si="10"/>
        <v>-2.2723493431544375</v>
      </c>
      <c r="BG19" s="106">
        <f t="shared" si="10"/>
        <v>-2.2723493456627604</v>
      </c>
      <c r="BH19" s="106">
        <f t="shared" si="10"/>
        <v>-2.2723492755557499</v>
      </c>
      <c r="BI19" s="106">
        <f t="shared" si="10"/>
        <v>-2.2723512350272479</v>
      </c>
      <c r="BJ19" s="106">
        <f t="shared" si="10"/>
        <v>-2.272296466631015</v>
      </c>
      <c r="BK19" s="106">
        <f t="shared" si="10"/>
        <v>-2.2738259417282549</v>
      </c>
      <c r="BL19" s="106">
        <f t="shared" si="8"/>
        <v>-2.2300052599833133</v>
      </c>
    </row>
    <row r="20" spans="1:64" s="106" customFormat="1" ht="12.95" customHeight="1" thickBot="1" x14ac:dyDescent="0.25">
      <c r="A20" s="134" t="s">
        <v>64</v>
      </c>
      <c r="B20" s="134" t="s">
        <v>65</v>
      </c>
      <c r="C20" s="134" t="s">
        <v>66</v>
      </c>
      <c r="D20" s="134" t="s">
        <v>71</v>
      </c>
      <c r="E20" s="134" t="s">
        <v>67</v>
      </c>
      <c r="F20" s="134" t="s">
        <v>68</v>
      </c>
      <c r="G20" s="134" t="s">
        <v>69</v>
      </c>
      <c r="H20" s="154" t="s">
        <v>127</v>
      </c>
      <c r="I20" s="154" t="s">
        <v>178</v>
      </c>
      <c r="J20" s="154" t="s">
        <v>196</v>
      </c>
      <c r="K20" s="154" t="s">
        <v>194</v>
      </c>
      <c r="L20" s="154" t="s">
        <v>743</v>
      </c>
      <c r="M20" s="154" t="s">
        <v>744</v>
      </c>
      <c r="N20" s="154" t="s">
        <v>745</v>
      </c>
      <c r="O20" s="154" t="s">
        <v>81</v>
      </c>
      <c r="P20" s="155" t="s">
        <v>80</v>
      </c>
      <c r="Q20" s="134" t="s">
        <v>73</v>
      </c>
      <c r="S20" s="155" t="s">
        <v>747</v>
      </c>
      <c r="U20" s="156" t="s">
        <v>748</v>
      </c>
      <c r="Z20" s="134" t="s">
        <v>68</v>
      </c>
      <c r="AA20" s="155" t="s">
        <v>54</v>
      </c>
      <c r="AB20" s="155" t="s">
        <v>56</v>
      </c>
      <c r="AC20" s="155" t="s">
        <v>746</v>
      </c>
      <c r="AD20" s="155" t="s">
        <v>48</v>
      </c>
      <c r="AE20" s="155" t="s">
        <v>21</v>
      </c>
      <c r="AF20" s="155" t="s">
        <v>22</v>
      </c>
      <c r="AG20" s="157"/>
      <c r="AH20" s="155" t="s">
        <v>30</v>
      </c>
      <c r="AI20" s="155" t="s">
        <v>31</v>
      </c>
      <c r="AJ20" s="155" t="s">
        <v>32</v>
      </c>
      <c r="AK20" s="155" t="s">
        <v>49</v>
      </c>
      <c r="AL20" s="155" t="s">
        <v>33</v>
      </c>
      <c r="AM20" s="155" t="s">
        <v>34</v>
      </c>
      <c r="AN20" s="134" t="s">
        <v>35</v>
      </c>
      <c r="AO20" s="134" t="s">
        <v>36</v>
      </c>
      <c r="AP20" s="134" t="s">
        <v>37</v>
      </c>
      <c r="AQ20" s="134" t="s">
        <v>38</v>
      </c>
      <c r="AR20" s="134" t="s">
        <v>39</v>
      </c>
      <c r="AS20" s="134" t="s">
        <v>40</v>
      </c>
      <c r="AT20" s="134" t="s">
        <v>41</v>
      </c>
      <c r="AU20" s="134" t="s">
        <v>5</v>
      </c>
      <c r="AV20" s="158"/>
      <c r="AW20" s="106">
        <v>-1400</v>
      </c>
      <c r="AX20" s="106">
        <f t="shared" si="0"/>
        <v>1.839012824216329E-3</v>
      </c>
      <c r="AY20" s="106" t="s">
        <v>756</v>
      </c>
      <c r="AZ20" s="106">
        <f t="shared" si="2"/>
        <v>1.0916186272197123E-3</v>
      </c>
      <c r="BA20" s="106">
        <f t="shared" si="3"/>
        <v>0.97958512265631847</v>
      </c>
      <c r="BB20" s="106">
        <f t="shared" si="4"/>
        <v>0.29769564300058937</v>
      </c>
      <c r="BC20" s="106">
        <f t="shared" si="5"/>
        <v>-1.9479352560642362</v>
      </c>
      <c r="BD20" s="106">
        <f t="shared" si="6"/>
        <v>-1.4716892652722229</v>
      </c>
      <c r="BE20" s="106">
        <f t="shared" si="10"/>
        <v>-1.8958352131629419</v>
      </c>
      <c r="BF20" s="106">
        <f t="shared" si="10"/>
        <v>-1.8958352131614233</v>
      </c>
      <c r="BG20" s="106">
        <f t="shared" si="10"/>
        <v>-1.8958352132472058</v>
      </c>
      <c r="BH20" s="106">
        <f t="shared" si="10"/>
        <v>-1.8958352084015968</v>
      </c>
      <c r="BI20" s="106">
        <f t="shared" si="10"/>
        <v>-1.8958354821157888</v>
      </c>
      <c r="BJ20" s="106">
        <f t="shared" si="10"/>
        <v>-1.8958200204580704</v>
      </c>
      <c r="BK20" s="106">
        <f t="shared" si="10"/>
        <v>-1.8966923148220052</v>
      </c>
      <c r="BL20" s="106">
        <f t="shared" si="8"/>
        <v>-1.8433021771468789</v>
      </c>
    </row>
    <row r="21" spans="1:64" s="106" customFormat="1" ht="12.95" customHeight="1" x14ac:dyDescent="0.2">
      <c r="A21" s="159" t="s">
        <v>208</v>
      </c>
      <c r="B21" s="160" t="s">
        <v>159</v>
      </c>
      <c r="C21" s="159">
        <v>18046.37</v>
      </c>
      <c r="D21" s="159" t="s">
        <v>178</v>
      </c>
      <c r="E21" s="47">
        <f t="shared" ref="E21:E84" si="11">+(C21-C$7)/C$8</f>
        <v>-2397.9908984156637</v>
      </c>
      <c r="F21" s="113">
        <f t="shared" ref="F21:F84" si="12">ROUND(2*E21,0)/2</f>
        <v>-2398</v>
      </c>
      <c r="G21" s="113">
        <f t="shared" ref="G21:G55" si="13">+C21-(C$7+F21*C$8)</f>
        <v>1.2129999999160646E-2</v>
      </c>
      <c r="H21" s="113"/>
      <c r="I21" s="113">
        <f t="shared" ref="I21:I39" si="14">G21</f>
        <v>1.2129999999160646E-2</v>
      </c>
      <c r="J21" s="113"/>
      <c r="K21" s="113"/>
      <c r="M21" s="113"/>
      <c r="N21" s="113"/>
      <c r="O21" s="113">
        <f t="shared" ref="O21:O52" ca="1" si="15">+C$11+C$12*F21</f>
        <v>-4.5467821011197576E-3</v>
      </c>
      <c r="P21" s="113"/>
      <c r="Q21" s="161">
        <f t="shared" ref="Q21:Q84" si="16">+C21-15018.5</f>
        <v>3027.869999999999</v>
      </c>
      <c r="R21" s="113"/>
      <c r="S21" s="8">
        <f t="shared" ref="S21:S39" si="17">S$15</f>
        <v>0.1</v>
      </c>
      <c r="T21" s="113"/>
      <c r="Z21" s="106">
        <f t="shared" ref="Z21:Z84" si="18">F21</f>
        <v>-2398</v>
      </c>
      <c r="AA21" s="113">
        <f t="shared" ref="AA21:AA84" si="19">AB$3+AB$4*Z21+AB$5*Z21^2+AH21</f>
        <v>6.1901969855087365E-3</v>
      </c>
      <c r="AB21" s="113">
        <f t="shared" ref="AB21:AB55" si="20">IF(S21&lt;&gt;0,G21-AH21, -9999)</f>
        <v>8.3169875769884914E-3</v>
      </c>
      <c r="AC21" s="113">
        <f t="shared" ref="AC21:AC55" si="21">+G21-P21</f>
        <v>1.2129999999160646E-2</v>
      </c>
      <c r="AD21" s="113">
        <f t="shared" ref="AD21:AD55" si="22">IF(S21&lt;&gt;0,G21-AA21, -9999)</f>
        <v>5.939803013651909E-3</v>
      </c>
      <c r="AE21" s="113">
        <f t="shared" ref="AE21:AE55" si="23">+(G21-AA21)^2*S21</f>
        <v>3.5281259840988305E-6</v>
      </c>
      <c r="AF21" s="106">
        <f t="shared" ref="AF21:AF55" si="24">IF(S21&lt;&gt;0,G21-P21, -9999)</f>
        <v>1.2129999999160646E-2</v>
      </c>
      <c r="AG21" s="8"/>
      <c r="AH21" s="106">
        <f t="shared" ref="AH21:AH84" si="25">$AB$6*($AB$11/AI21*AJ21+$AB$12)</f>
        <v>3.8130124221721542E-3</v>
      </c>
      <c r="AI21" s="106">
        <f t="shared" ref="AI21:AI84" si="26">1+$AB$7*COS(AL21)</f>
        <v>0.95331153789672096</v>
      </c>
      <c r="AJ21" s="106">
        <f t="shared" ref="AJ21:AJ84" si="27">SIN(AL21+RADIANS($AB$9))</f>
        <v>0.88017351898907759</v>
      </c>
      <c r="AK21" s="106">
        <f t="shared" ref="AK21:AK84" si="28">$AB$7*SIN(AL21)</f>
        <v>2.9888281539085491E-2</v>
      </c>
      <c r="AL21" s="106">
        <f t="shared" ref="AL21:AL84" si="29">2*ATAN(AM21)</f>
        <v>2.5721629911011221</v>
      </c>
      <c r="AM21" s="106">
        <f t="shared" ref="AM21:AM84" si="30">SQRT((1+$AB$7)/(1-$AB$7))*TAN(AN21/2)</f>
        <v>3.4168644777915818</v>
      </c>
      <c r="AN21" s="113">
        <f t="shared" ref="AN21:AT30" si="31">$AU21+$AB$7*SIN(AO21)</f>
        <v>-3.7416467108542459</v>
      </c>
      <c r="AO21" s="113">
        <f t="shared" si="31"/>
        <v>-3.7416467111513487</v>
      </c>
      <c r="AP21" s="113">
        <f t="shared" si="31"/>
        <v>-3.7416467046575028</v>
      </c>
      <c r="AQ21" s="113">
        <f t="shared" si="31"/>
        <v>-3.7416468465951369</v>
      </c>
      <c r="AR21" s="113">
        <f t="shared" si="31"/>
        <v>-3.7416437442313275</v>
      </c>
      <c r="AS21" s="113">
        <f t="shared" si="31"/>
        <v>-3.7417115548183477</v>
      </c>
      <c r="AT21" s="113">
        <f t="shared" si="31"/>
        <v>-3.7402300862822848</v>
      </c>
      <c r="AU21" s="113">
        <f t="shared" ref="AU21:AU84" si="32">RADIANS($AB$9)+$AB$18*(F21-AB$15)</f>
        <v>-3.7729505605006857</v>
      </c>
      <c r="AW21" s="106">
        <v>-1200</v>
      </c>
      <c r="AX21" s="106">
        <f t="shared" si="0"/>
        <v>-1.5558336927269943E-4</v>
      </c>
      <c r="AY21" s="106">
        <f t="shared" si="1"/>
        <v>4.3149067626257375E-4</v>
      </c>
      <c r="AZ21" s="106">
        <f t="shared" si="2"/>
        <v>-5.8707404553527318E-4</v>
      </c>
      <c r="BA21" s="106">
        <f t="shared" si="3"/>
        <v>1.0001884172953512</v>
      </c>
      <c r="BB21" s="106">
        <f t="shared" si="4"/>
        <v>-7.8179970409964855E-2</v>
      </c>
      <c r="BC21" s="106">
        <f t="shared" si="5"/>
        <v>-1.5673974790514775</v>
      </c>
      <c r="BD21" s="106">
        <f t="shared" si="6"/>
        <v>-0.99660691527929679</v>
      </c>
      <c r="BE21" s="106">
        <f t="shared" si="10"/>
        <v>-1.5119388470811161</v>
      </c>
      <c r="BF21" s="106">
        <f t="shared" si="10"/>
        <v>-1.5119388470811161</v>
      </c>
      <c r="BG21" s="106">
        <f t="shared" si="10"/>
        <v>-1.5119388470810862</v>
      </c>
      <c r="BH21" s="106">
        <f t="shared" si="10"/>
        <v>-1.5119388470719035</v>
      </c>
      <c r="BI21" s="106">
        <f t="shared" si="10"/>
        <v>-1.5119388442559529</v>
      </c>
      <c r="BJ21" s="106">
        <f t="shared" si="10"/>
        <v>-1.5119379807187125</v>
      </c>
      <c r="BK21" s="106">
        <f t="shared" si="10"/>
        <v>-1.5116737633592665</v>
      </c>
      <c r="BL21" s="106">
        <f t="shared" si="8"/>
        <v>-1.4565990943104445</v>
      </c>
    </row>
    <row r="22" spans="1:64" s="106" customFormat="1" ht="12.95" customHeight="1" x14ac:dyDescent="0.2">
      <c r="A22" s="159" t="s">
        <v>213</v>
      </c>
      <c r="B22" s="160" t="s">
        <v>159</v>
      </c>
      <c r="C22" s="159">
        <v>18984.612000000001</v>
      </c>
      <c r="D22" s="159" t="s">
        <v>178</v>
      </c>
      <c r="E22" s="47">
        <f t="shared" si="11"/>
        <v>-1693.9934795739568</v>
      </c>
      <c r="F22" s="113">
        <f t="shared" si="12"/>
        <v>-1694</v>
      </c>
      <c r="G22" s="113">
        <f t="shared" si="13"/>
        <v>8.6900000023888424E-3</v>
      </c>
      <c r="H22" s="113"/>
      <c r="I22" s="113">
        <f t="shared" si="14"/>
        <v>8.6900000023888424E-3</v>
      </c>
      <c r="J22" s="113"/>
      <c r="K22" s="113"/>
      <c r="M22" s="113"/>
      <c r="N22" s="113"/>
      <c r="O22" s="113">
        <f t="shared" ca="1" si="15"/>
        <v>-4.7801809280204012E-3</v>
      </c>
      <c r="P22" s="113"/>
      <c r="Q22" s="161">
        <f t="shared" si="16"/>
        <v>3966.112000000001</v>
      </c>
      <c r="R22" s="113"/>
      <c r="S22" s="8">
        <f t="shared" si="17"/>
        <v>0.1</v>
      </c>
      <c r="T22" s="113"/>
      <c r="Z22" s="106">
        <f t="shared" si="18"/>
        <v>-1694</v>
      </c>
      <c r="AA22" s="113">
        <f t="shared" si="19"/>
        <v>4.3849984261048122E-3</v>
      </c>
      <c r="AB22" s="113">
        <f t="shared" si="20"/>
        <v>5.5232645765900396E-3</v>
      </c>
      <c r="AC22" s="113">
        <f t="shared" si="21"/>
        <v>8.6900000023888424E-3</v>
      </c>
      <c r="AD22" s="113">
        <f t="shared" si="22"/>
        <v>4.3050015762840302E-3</v>
      </c>
      <c r="AE22" s="113">
        <f t="shared" si="23"/>
        <v>1.8533038571807988E-6</v>
      </c>
      <c r="AF22" s="106">
        <f t="shared" si="24"/>
        <v>8.6900000023888424E-3</v>
      </c>
      <c r="AG22" s="8"/>
      <c r="AH22" s="106">
        <f t="shared" si="25"/>
        <v>3.1667354257988028E-3</v>
      </c>
      <c r="AI22" s="106">
        <f t="shared" si="26"/>
        <v>0.95619286487774657</v>
      </c>
      <c r="AJ22" s="106">
        <f t="shared" si="27"/>
        <v>0.74218687507074577</v>
      </c>
      <c r="AK22" s="106">
        <f t="shared" si="28"/>
        <v>-3.397141120574157E-2</v>
      </c>
      <c r="AL22" s="106">
        <f t="shared" si="29"/>
        <v>-2.48198485243184</v>
      </c>
      <c r="AM22" s="106">
        <f t="shared" si="30"/>
        <v>-2.9213646707539884</v>
      </c>
      <c r="AN22" s="113">
        <f t="shared" si="31"/>
        <v>-2.4472288578510066</v>
      </c>
      <c r="AO22" s="113">
        <f t="shared" si="31"/>
        <v>-2.4472288576331396</v>
      </c>
      <c r="AP22" s="113">
        <f t="shared" si="31"/>
        <v>-2.4472288627473686</v>
      </c>
      <c r="AQ22" s="113">
        <f t="shared" si="31"/>
        <v>-2.4472287426956227</v>
      </c>
      <c r="AR22" s="113">
        <f t="shared" si="31"/>
        <v>-2.4472315607950352</v>
      </c>
      <c r="AS22" s="113">
        <f t="shared" si="31"/>
        <v>-2.4471654068737054</v>
      </c>
      <c r="AT22" s="113">
        <f t="shared" si="31"/>
        <v>-2.4487173880181681</v>
      </c>
      <c r="AU22" s="113">
        <f t="shared" si="32"/>
        <v>-2.4117557089164379</v>
      </c>
      <c r="AW22" s="106">
        <v>-1000</v>
      </c>
      <c r="AX22" s="106">
        <f t="shared" si="0"/>
        <v>-2.0926796849272955E-3</v>
      </c>
      <c r="AY22" s="106">
        <f t="shared" si="1"/>
        <v>1.191623725988711E-4</v>
      </c>
      <c r="AZ22" s="106">
        <f t="shared" si="2"/>
        <v>-2.2118420575261664E-3</v>
      </c>
      <c r="BA22" s="106">
        <f t="shared" si="3"/>
        <v>1.0216120144371814</v>
      </c>
      <c r="BB22" s="106">
        <f t="shared" si="4"/>
        <v>-0.45763838343945801</v>
      </c>
      <c r="BC22" s="106">
        <f t="shared" si="5"/>
        <v>-1.1703200057167213</v>
      </c>
      <c r="BD22" s="106">
        <f t="shared" si="6"/>
        <v>-0.66256844326340991</v>
      </c>
      <c r="BE22" s="106">
        <f t="shared" si="10"/>
        <v>-1.1197886445599525</v>
      </c>
      <c r="BF22" s="106">
        <f t="shared" si="10"/>
        <v>-1.1197886445497542</v>
      </c>
      <c r="BG22" s="106">
        <f t="shared" si="10"/>
        <v>-1.1197886441276876</v>
      </c>
      <c r="BH22" s="106">
        <f t="shared" si="10"/>
        <v>-1.1197886266601638</v>
      </c>
      <c r="BI22" s="106">
        <f t="shared" si="10"/>
        <v>-1.119787903754766</v>
      </c>
      <c r="BJ22" s="106">
        <f t="shared" si="10"/>
        <v>-1.1197579867678376</v>
      </c>
      <c r="BK22" s="106">
        <f t="shared" si="10"/>
        <v>-1.1185215072586794</v>
      </c>
      <c r="BL22" s="106">
        <f t="shared" si="8"/>
        <v>-1.0698960114740101</v>
      </c>
    </row>
    <row r="23" spans="1:64" s="106" customFormat="1" ht="12.95" customHeight="1" x14ac:dyDescent="0.2">
      <c r="A23" s="159" t="s">
        <v>213</v>
      </c>
      <c r="B23" s="160" t="s">
        <v>159</v>
      </c>
      <c r="C23" s="159">
        <v>19008.600999999999</v>
      </c>
      <c r="D23" s="159" t="s">
        <v>178</v>
      </c>
      <c r="E23" s="47">
        <f t="shared" si="11"/>
        <v>-1675.9936521514028</v>
      </c>
      <c r="F23" s="113">
        <f t="shared" si="12"/>
        <v>-1676</v>
      </c>
      <c r="G23" s="113">
        <f t="shared" si="13"/>
        <v>8.4600000009231735E-3</v>
      </c>
      <c r="H23" s="113"/>
      <c r="I23" s="113">
        <f t="shared" si="14"/>
        <v>8.4600000009231735E-3</v>
      </c>
      <c r="J23" s="113"/>
      <c r="K23" s="113"/>
      <c r="M23" s="113"/>
      <c r="N23" s="113"/>
      <c r="O23" s="113">
        <f t="shared" ca="1" si="15"/>
        <v>-4.7861485116627474E-3</v>
      </c>
      <c r="P23" s="113"/>
      <c r="Q23" s="161">
        <f t="shared" si="16"/>
        <v>3990.1009999999987</v>
      </c>
      <c r="R23" s="113"/>
      <c r="S23" s="8">
        <f t="shared" si="17"/>
        <v>0.1</v>
      </c>
      <c r="T23" s="113"/>
      <c r="Z23" s="106">
        <f t="shared" si="18"/>
        <v>-1676</v>
      </c>
      <c r="AA23" s="113">
        <f t="shared" si="19"/>
        <v>4.2518207551508359E-3</v>
      </c>
      <c r="AB23" s="113">
        <f t="shared" si="20"/>
        <v>5.3973915228548459E-3</v>
      </c>
      <c r="AC23" s="113">
        <f t="shared" si="21"/>
        <v>8.4600000009231735E-3</v>
      </c>
      <c r="AD23" s="113">
        <f t="shared" si="22"/>
        <v>4.2081792457723376E-3</v>
      </c>
      <c r="AE23" s="113">
        <f t="shared" si="23"/>
        <v>1.7708772564549041E-6</v>
      </c>
      <c r="AF23" s="106">
        <f t="shared" si="24"/>
        <v>8.4600000009231735E-3</v>
      </c>
      <c r="AG23" s="8"/>
      <c r="AH23" s="106">
        <f t="shared" si="25"/>
        <v>3.0626084780683272E-3</v>
      </c>
      <c r="AI23" s="106">
        <f t="shared" si="26"/>
        <v>0.9573023650724064</v>
      </c>
      <c r="AJ23" s="106">
        <f t="shared" si="27"/>
        <v>0.72036099402071463</v>
      </c>
      <c r="AK23" s="106">
        <f t="shared" si="28"/>
        <v>-3.5355817605012281E-2</v>
      </c>
      <c r="AL23" s="106">
        <f t="shared" si="29"/>
        <v>-2.4499799531813955</v>
      </c>
      <c r="AM23" s="106">
        <f t="shared" si="30"/>
        <v>-2.7755935787930328</v>
      </c>
      <c r="AN23" s="113">
        <f t="shared" si="31"/>
        <v>-2.4138283974362618</v>
      </c>
      <c r="AO23" s="113">
        <f t="shared" si="31"/>
        <v>-2.4138283972462276</v>
      </c>
      <c r="AP23" s="113">
        <f t="shared" si="31"/>
        <v>-2.4138284018373382</v>
      </c>
      <c r="AQ23" s="113">
        <f t="shared" si="31"/>
        <v>-2.4138282909190911</v>
      </c>
      <c r="AR23" s="113">
        <f t="shared" si="31"/>
        <v>-2.4138309706285765</v>
      </c>
      <c r="AS23" s="113">
        <f t="shared" si="31"/>
        <v>-2.4137662288782522</v>
      </c>
      <c r="AT23" s="113">
        <f t="shared" si="31"/>
        <v>-2.4153293460524727</v>
      </c>
      <c r="AU23" s="113">
        <f t="shared" si="32"/>
        <v>-2.3769524314611585</v>
      </c>
      <c r="AW23" s="106">
        <v>-800</v>
      </c>
      <c r="AX23" s="106">
        <f t="shared" si="0"/>
        <v>-3.7114460788201672E-3</v>
      </c>
      <c r="AY23" s="106">
        <f t="shared" si="1"/>
        <v>-1.8959071399449114E-4</v>
      </c>
      <c r="AZ23" s="106">
        <f t="shared" si="2"/>
        <v>-3.5218553648256761E-3</v>
      </c>
      <c r="BA23" s="106">
        <f t="shared" si="3"/>
        <v>1.0402931439154011</v>
      </c>
      <c r="BB23" s="106">
        <f t="shared" si="4"/>
        <v>-0.77617506413388748</v>
      </c>
      <c r="BC23" s="106">
        <f t="shared" si="5"/>
        <v>-0.75708069643102138</v>
      </c>
      <c r="BD23" s="106">
        <f t="shared" si="6"/>
        <v>-0.39772119562168712</v>
      </c>
      <c r="BE23" s="106">
        <f t="shared" si="10"/>
        <v>-0.71973537957770828</v>
      </c>
      <c r="BF23" s="106">
        <f t="shared" si="10"/>
        <v>-0.71973537939090049</v>
      </c>
      <c r="BG23" s="106">
        <f t="shared" si="10"/>
        <v>-0.71973537490965567</v>
      </c>
      <c r="BH23" s="106">
        <f t="shared" si="10"/>
        <v>-0.719735267411166</v>
      </c>
      <c r="BI23" s="106">
        <f t="shared" si="10"/>
        <v>-0.7197326886831551</v>
      </c>
      <c r="BJ23" s="106">
        <f t="shared" si="10"/>
        <v>-0.71967083060141301</v>
      </c>
      <c r="BK23" s="106">
        <f t="shared" si="10"/>
        <v>-0.71818799292427871</v>
      </c>
      <c r="BL23" s="106">
        <f t="shared" si="8"/>
        <v>-0.68319292863757664</v>
      </c>
    </row>
    <row r="24" spans="1:64" s="106" customFormat="1" ht="12.95" customHeight="1" x14ac:dyDescent="0.2">
      <c r="A24" s="159" t="s">
        <v>219</v>
      </c>
      <c r="B24" s="160" t="s">
        <v>157</v>
      </c>
      <c r="C24" s="159">
        <v>19054.567999999999</v>
      </c>
      <c r="D24" s="159" t="s">
        <v>178</v>
      </c>
      <c r="E24" s="47">
        <f t="shared" si="11"/>
        <v>-1641.5029244373407</v>
      </c>
      <c r="F24" s="113">
        <f t="shared" si="12"/>
        <v>-1641.5</v>
      </c>
      <c r="G24" s="113">
        <f t="shared" si="13"/>
        <v>-3.8974999988568015E-3</v>
      </c>
      <c r="H24" s="113"/>
      <c r="I24" s="113">
        <f t="shared" si="14"/>
        <v>-3.8974999988568015E-3</v>
      </c>
      <c r="J24" s="113"/>
      <c r="K24" s="113"/>
      <c r="M24" s="113"/>
      <c r="N24" s="113"/>
      <c r="O24" s="113">
        <f t="shared" ca="1" si="15"/>
        <v>-4.7975863803105777E-3</v>
      </c>
      <c r="P24" s="113"/>
      <c r="Q24" s="161">
        <f t="shared" si="16"/>
        <v>4036.0679999999993</v>
      </c>
      <c r="R24" s="113"/>
      <c r="S24" s="8">
        <f t="shared" si="17"/>
        <v>0.1</v>
      </c>
      <c r="T24" s="113"/>
      <c r="Z24" s="106">
        <f t="shared" si="18"/>
        <v>-1641.5</v>
      </c>
      <c r="AA24" s="113">
        <f t="shared" si="19"/>
        <v>3.9868219438654456E-3</v>
      </c>
      <c r="AB24" s="113">
        <f t="shared" si="20"/>
        <v>-6.7507092733357973E-3</v>
      </c>
      <c r="AC24" s="113">
        <f t="shared" si="21"/>
        <v>-3.8974999988568015E-3</v>
      </c>
      <c r="AD24" s="113">
        <f t="shared" si="22"/>
        <v>-7.8843219427222472E-3</v>
      </c>
      <c r="AE24" s="113">
        <f t="shared" si="23"/>
        <v>6.2162532496491519E-6</v>
      </c>
      <c r="AF24" s="106">
        <f t="shared" si="24"/>
        <v>-3.8974999988568015E-3</v>
      </c>
      <c r="AG24" s="8"/>
      <c r="AH24" s="106">
        <f t="shared" si="25"/>
        <v>2.8532092744789953E-3</v>
      </c>
      <c r="AI24" s="106">
        <f t="shared" si="26"/>
        <v>0.9595582753456855</v>
      </c>
      <c r="AJ24" s="106">
        <f t="shared" si="27"/>
        <v>0.67632736634833346</v>
      </c>
      <c r="AK24" s="106">
        <f t="shared" si="28"/>
        <v>-3.7915547917886712E-2</v>
      </c>
      <c r="AL24" s="106">
        <f t="shared" si="29"/>
        <v>-2.3884225398786674</v>
      </c>
      <c r="AM24" s="106">
        <f t="shared" si="30"/>
        <v>-2.5287111833860734</v>
      </c>
      <c r="AN24" s="113">
        <f t="shared" si="31"/>
        <v>-2.3496989317670547</v>
      </c>
      <c r="AO24" s="113">
        <f t="shared" si="31"/>
        <v>-2.3496989316268637</v>
      </c>
      <c r="AP24" s="113">
        <f t="shared" si="31"/>
        <v>-2.3496989352267166</v>
      </c>
      <c r="AQ24" s="113">
        <f t="shared" si="31"/>
        <v>-2.3496988427889898</v>
      </c>
      <c r="AR24" s="113">
        <f t="shared" si="31"/>
        <v>-2.3497012164203421</v>
      </c>
      <c r="AS24" s="113">
        <f t="shared" si="31"/>
        <v>-2.3496402641103944</v>
      </c>
      <c r="AT24" s="113">
        <f t="shared" si="31"/>
        <v>-2.3512042639051303</v>
      </c>
      <c r="AU24" s="113">
        <f t="shared" si="32"/>
        <v>-2.3102461496718734</v>
      </c>
      <c r="AW24" s="106">
        <v>-600</v>
      </c>
      <c r="AX24" s="106">
        <f t="shared" si="0"/>
        <v>-4.7768986028950003E-3</v>
      </c>
      <c r="AY24" s="106">
        <f t="shared" si="1"/>
        <v>-4.9476858351751288E-4</v>
      </c>
      <c r="AZ24" s="106">
        <f t="shared" si="2"/>
        <v>-4.2821300193774878E-3</v>
      </c>
      <c r="BA24" s="106">
        <f t="shared" si="3"/>
        <v>1.0524235533813868</v>
      </c>
      <c r="BB24" s="106">
        <f t="shared" si="4"/>
        <v>-0.96733289437112424</v>
      </c>
      <c r="BC24" s="106">
        <f t="shared" si="5"/>
        <v>-0.33116754996123315</v>
      </c>
      <c r="BD24" s="106">
        <f t="shared" si="6"/>
        <v>-0.16711388273481406</v>
      </c>
      <c r="BE24" s="106">
        <f t="shared" si="10"/>
        <v>-0.31359044055312651</v>
      </c>
      <c r="BF24" s="106">
        <f t="shared" si="10"/>
        <v>-0.31359044020383264</v>
      </c>
      <c r="BG24" s="106">
        <f t="shared" si="10"/>
        <v>-0.31359043357992072</v>
      </c>
      <c r="BH24" s="106">
        <f t="shared" si="10"/>
        <v>-0.31359030796589538</v>
      </c>
      <c r="BI24" s="106">
        <f t="shared" si="10"/>
        <v>-0.31358792585738859</v>
      </c>
      <c r="BJ24" s="106">
        <f t="shared" si="10"/>
        <v>-0.31354275258021591</v>
      </c>
      <c r="BK24" s="106">
        <f t="shared" si="10"/>
        <v>-0.31268623116131383</v>
      </c>
      <c r="BL24" s="106">
        <f t="shared" si="8"/>
        <v>-0.29648984580114224</v>
      </c>
    </row>
    <row r="25" spans="1:64" s="106" customFormat="1" ht="12.95" customHeight="1" x14ac:dyDescent="0.2">
      <c r="A25" s="159" t="s">
        <v>219</v>
      </c>
      <c r="B25" s="160" t="s">
        <v>159</v>
      </c>
      <c r="C25" s="159">
        <v>19060.577000000001</v>
      </c>
      <c r="D25" s="159" t="s">
        <v>178</v>
      </c>
      <c r="E25" s="47">
        <f t="shared" si="11"/>
        <v>-1636.9941511253155</v>
      </c>
      <c r="F25" s="113">
        <f t="shared" si="12"/>
        <v>-1637</v>
      </c>
      <c r="G25" s="113">
        <f t="shared" si="13"/>
        <v>7.7950000013515819E-3</v>
      </c>
      <c r="H25" s="113"/>
      <c r="I25" s="113">
        <f t="shared" si="14"/>
        <v>7.7950000013515819E-3</v>
      </c>
      <c r="J25" s="113"/>
      <c r="K25" s="113"/>
      <c r="M25" s="113"/>
      <c r="N25" s="113"/>
      <c r="O25" s="113">
        <f t="shared" ca="1" si="15"/>
        <v>-4.799078276221164E-3</v>
      </c>
      <c r="P25" s="113"/>
      <c r="Q25" s="161">
        <f t="shared" si="16"/>
        <v>4042.0770000000011</v>
      </c>
      <c r="R25" s="113"/>
      <c r="S25" s="8">
        <f t="shared" si="17"/>
        <v>0.1</v>
      </c>
      <c r="T25" s="113"/>
      <c r="Z25" s="106">
        <f t="shared" si="18"/>
        <v>-1637</v>
      </c>
      <c r="AA25" s="113">
        <f t="shared" si="19"/>
        <v>3.9513427435775355E-3</v>
      </c>
      <c r="AB25" s="113">
        <f t="shared" si="20"/>
        <v>4.9700256475499801E-3</v>
      </c>
      <c r="AC25" s="113">
        <f t="shared" si="21"/>
        <v>7.7950000013515819E-3</v>
      </c>
      <c r="AD25" s="113">
        <f t="shared" si="22"/>
        <v>3.8436572577740464E-3</v>
      </c>
      <c r="AE25" s="113">
        <f t="shared" si="23"/>
        <v>1.4773701115239103E-6</v>
      </c>
      <c r="AF25" s="106">
        <f t="shared" si="24"/>
        <v>7.7950000013515819E-3</v>
      </c>
      <c r="AG25" s="8"/>
      <c r="AH25" s="106">
        <f t="shared" si="25"/>
        <v>2.8249743538016018E-3</v>
      </c>
      <c r="AI25" s="106">
        <f t="shared" si="26"/>
        <v>0.95986483840151371</v>
      </c>
      <c r="AJ25" s="106">
        <f t="shared" si="27"/>
        <v>0.67037518180406686</v>
      </c>
      <c r="AK25" s="106">
        <f t="shared" si="28"/>
        <v>-3.8239909393098022E-2</v>
      </c>
      <c r="AL25" s="106">
        <f t="shared" si="29"/>
        <v>-2.3803716027361133</v>
      </c>
      <c r="AM25" s="106">
        <f t="shared" si="30"/>
        <v>-2.4992451212656963</v>
      </c>
      <c r="AN25" s="113">
        <f t="shared" si="31"/>
        <v>-2.3413229163885041</v>
      </c>
      <c r="AO25" s="113">
        <f t="shared" si="31"/>
        <v>-2.3413229162543439</v>
      </c>
      <c r="AP25" s="113">
        <f t="shared" si="31"/>
        <v>-2.3413229197289445</v>
      </c>
      <c r="AQ25" s="113">
        <f t="shared" si="31"/>
        <v>-2.3413228297407196</v>
      </c>
      <c r="AR25" s="113">
        <f t="shared" si="31"/>
        <v>-2.3413251603312002</v>
      </c>
      <c r="AS25" s="113">
        <f t="shared" si="31"/>
        <v>-2.3412647989410194</v>
      </c>
      <c r="AT25" s="113">
        <f t="shared" si="31"/>
        <v>-2.3428269276897531</v>
      </c>
      <c r="AU25" s="113">
        <f t="shared" si="32"/>
        <v>-2.3015453303080537</v>
      </c>
      <c r="AW25" s="106">
        <v>-400</v>
      </c>
      <c r="AX25" s="106">
        <f t="shared" si="0"/>
        <v>-5.1398990659174727E-3</v>
      </c>
      <c r="AY25" s="106">
        <f t="shared" si="1"/>
        <v>-7.9637123597019427E-4</v>
      </c>
      <c r="AZ25" s="106">
        <f t="shared" si="2"/>
        <v>-4.3435278299472782E-3</v>
      </c>
      <c r="BA25" s="106">
        <f t="shared" si="3"/>
        <v>1.0551535733072237</v>
      </c>
      <c r="BB25" s="106">
        <f t="shared" si="4"/>
        <v>-0.98458684006132413</v>
      </c>
      <c r="BC25" s="106">
        <f t="shared" si="5"/>
        <v>0.10093957271508648</v>
      </c>
      <c r="BD25" s="106">
        <f t="shared" si="6"/>
        <v>5.0512682265927263E-2</v>
      </c>
      <c r="BE25" s="106">
        <f t="shared" si="10"/>
        <v>9.5499266638517044E-2</v>
      </c>
      <c r="BF25" s="106">
        <f t="shared" si="10"/>
        <v>9.5499266497448443E-2</v>
      </c>
      <c r="BG25" s="106">
        <f t="shared" si="10"/>
        <v>9.5499263941077384E-2</v>
      </c>
      <c r="BH25" s="106">
        <f t="shared" si="10"/>
        <v>9.5499217615864454E-2</v>
      </c>
      <c r="BI25" s="106">
        <f t="shared" si="10"/>
        <v>9.5498378134735967E-2</v>
      </c>
      <c r="BJ25" s="106">
        <f t="shared" si="10"/>
        <v>9.5483165511229665E-2</v>
      </c>
      <c r="BK25" s="106">
        <f t="shared" si="10"/>
        <v>9.5207494402715948E-2</v>
      </c>
      <c r="BL25" s="106">
        <f t="shared" si="8"/>
        <v>9.021323703529216E-2</v>
      </c>
    </row>
    <row r="26" spans="1:64" s="106" customFormat="1" ht="12.95" customHeight="1" x14ac:dyDescent="0.2">
      <c r="A26" s="159" t="s">
        <v>226</v>
      </c>
      <c r="B26" s="160" t="s">
        <v>159</v>
      </c>
      <c r="C26" s="159">
        <v>19084.563999999998</v>
      </c>
      <c r="D26" s="159" t="s">
        <v>178</v>
      </c>
      <c r="E26" s="47">
        <f t="shared" si="11"/>
        <v>-1618.9958243761887</v>
      </c>
      <c r="F26" s="113">
        <f t="shared" si="12"/>
        <v>-1619</v>
      </c>
      <c r="G26" s="113">
        <f t="shared" si="13"/>
        <v>5.5649999994784594E-3</v>
      </c>
      <c r="H26" s="113"/>
      <c r="I26" s="113">
        <f t="shared" si="14"/>
        <v>5.5649999994784594E-3</v>
      </c>
      <c r="J26" s="113"/>
      <c r="K26" s="113"/>
      <c r="M26" s="113"/>
      <c r="N26" s="113"/>
      <c r="O26" s="113">
        <f t="shared" ca="1" si="15"/>
        <v>-4.8050458598635102E-3</v>
      </c>
      <c r="P26" s="113"/>
      <c r="Q26" s="161">
        <f t="shared" si="16"/>
        <v>4066.0639999999985</v>
      </c>
      <c r="R26" s="113"/>
      <c r="S26" s="8">
        <f t="shared" si="17"/>
        <v>0.1</v>
      </c>
      <c r="T26" s="113"/>
      <c r="Z26" s="106">
        <f t="shared" si="18"/>
        <v>-1619</v>
      </c>
      <c r="AA26" s="113">
        <f t="shared" si="19"/>
        <v>3.8073878730757321E-3</v>
      </c>
      <c r="AB26" s="113">
        <f t="shared" si="20"/>
        <v>2.8550214972730146E-3</v>
      </c>
      <c r="AC26" s="113">
        <f t="shared" si="21"/>
        <v>5.5649999994784594E-3</v>
      </c>
      <c r="AD26" s="113">
        <f t="shared" si="22"/>
        <v>1.7576121264027272E-3</v>
      </c>
      <c r="AE26" s="113">
        <f t="shared" si="23"/>
        <v>3.0892003868779167E-7</v>
      </c>
      <c r="AF26" s="106">
        <f t="shared" si="24"/>
        <v>5.5649999994784594E-3</v>
      </c>
      <c r="AG26" s="8"/>
      <c r="AH26" s="106">
        <f t="shared" si="25"/>
        <v>2.7099785022054448E-3</v>
      </c>
      <c r="AI26" s="106">
        <f t="shared" si="26"/>
        <v>0.96111896503166916</v>
      </c>
      <c r="AJ26" s="106">
        <f t="shared" si="27"/>
        <v>0.64609601234044078</v>
      </c>
      <c r="AK26" s="106">
        <f t="shared" si="28"/>
        <v>-3.9514389615941073E-2</v>
      </c>
      <c r="AL26" s="106">
        <f t="shared" si="29"/>
        <v>-2.3481156913101642</v>
      </c>
      <c r="AM26" s="106">
        <f t="shared" si="30"/>
        <v>-2.3868970588916114</v>
      </c>
      <c r="AN26" s="113">
        <f t="shared" si="31"/>
        <v>-2.3077917335572837</v>
      </c>
      <c r="AO26" s="113">
        <f t="shared" si="31"/>
        <v>-2.3077917334459328</v>
      </c>
      <c r="AP26" s="113">
        <f t="shared" si="31"/>
        <v>-2.3077917364347003</v>
      </c>
      <c r="AQ26" s="113">
        <f t="shared" si="31"/>
        <v>-2.3077916562132934</v>
      </c>
      <c r="AR26" s="113">
        <f t="shared" si="31"/>
        <v>-2.3077938094309438</v>
      </c>
      <c r="AS26" s="113">
        <f t="shared" si="31"/>
        <v>-2.3077360132819016</v>
      </c>
      <c r="AT26" s="113">
        <f t="shared" si="31"/>
        <v>-2.3092860897694143</v>
      </c>
      <c r="AU26" s="113">
        <f t="shared" si="32"/>
        <v>-2.2667420528527744</v>
      </c>
      <c r="AW26" s="106">
        <v>-200</v>
      </c>
      <c r="AX26" s="106">
        <f t="shared" si="0"/>
        <v>-4.7847078030654718E-3</v>
      </c>
      <c r="AY26" s="106">
        <f t="shared" si="1"/>
        <v>-1.0943986713525351E-3</v>
      </c>
      <c r="AZ26" s="106">
        <f t="shared" si="2"/>
        <v>-3.6903091317129367E-3</v>
      </c>
      <c r="BA26" s="106">
        <f t="shared" si="3"/>
        <v>1.0477991192710943</v>
      </c>
      <c r="BB26" s="106">
        <f t="shared" si="4"/>
        <v>-0.82194748336272228</v>
      </c>
      <c r="BC26" s="106">
        <f t="shared" si="5"/>
        <v>0.53111345559821388</v>
      </c>
      <c r="BD26" s="106">
        <f t="shared" si="6"/>
        <v>0.27198037477457998</v>
      </c>
      <c r="BE26" s="106">
        <f t="shared" si="10"/>
        <v>0.50367209787528733</v>
      </c>
      <c r="BF26" s="106">
        <f t="shared" si="10"/>
        <v>0.5036720975393002</v>
      </c>
      <c r="BG26" s="106">
        <f t="shared" si="10"/>
        <v>0.50367209061908091</v>
      </c>
      <c r="BH26" s="106">
        <f t="shared" si="10"/>
        <v>0.50367194808556581</v>
      </c>
      <c r="BI26" s="106">
        <f t="shared" si="10"/>
        <v>0.50366901237141037</v>
      </c>
      <c r="BJ26" s="106">
        <f t="shared" si="10"/>
        <v>0.50360854752531203</v>
      </c>
      <c r="BK26" s="106">
        <f t="shared" si="10"/>
        <v>0.50236364287343604</v>
      </c>
      <c r="BL26" s="106">
        <f t="shared" si="8"/>
        <v>0.47691631987172656</v>
      </c>
    </row>
    <row r="27" spans="1:64" s="106" customFormat="1" ht="12.95" customHeight="1" x14ac:dyDescent="0.2">
      <c r="A27" s="159" t="s">
        <v>226</v>
      </c>
      <c r="B27" s="160" t="s">
        <v>159</v>
      </c>
      <c r="C27" s="159">
        <v>19092.559000000001</v>
      </c>
      <c r="D27" s="159" t="s">
        <v>178</v>
      </c>
      <c r="E27" s="47">
        <f t="shared" si="11"/>
        <v>-1612.996882350953</v>
      </c>
      <c r="F27" s="113">
        <f t="shared" si="12"/>
        <v>-1613</v>
      </c>
      <c r="G27" s="113">
        <f t="shared" si="13"/>
        <v>4.1550000023562461E-3</v>
      </c>
      <c r="H27" s="113"/>
      <c r="I27" s="113">
        <f t="shared" si="14"/>
        <v>4.1550000023562461E-3</v>
      </c>
      <c r="J27" s="113"/>
      <c r="K27" s="113"/>
      <c r="M27" s="113"/>
      <c r="N27" s="113"/>
      <c r="O27" s="113">
        <f t="shared" ca="1" si="15"/>
        <v>-4.8070350544109587E-3</v>
      </c>
      <c r="P27" s="113"/>
      <c r="Q27" s="161">
        <f t="shared" si="16"/>
        <v>4074.0590000000011</v>
      </c>
      <c r="R27" s="113"/>
      <c r="S27" s="8">
        <f t="shared" si="17"/>
        <v>0.1</v>
      </c>
      <c r="T27" s="113"/>
      <c r="Z27" s="106">
        <f t="shared" si="18"/>
        <v>-1613</v>
      </c>
      <c r="AA27" s="113">
        <f t="shared" si="19"/>
        <v>3.7586913907433211E-3</v>
      </c>
      <c r="AB27" s="113">
        <f t="shared" si="20"/>
        <v>1.4840714115720577E-3</v>
      </c>
      <c r="AC27" s="113">
        <f t="shared" si="21"/>
        <v>4.1550000023562461E-3</v>
      </c>
      <c r="AD27" s="113">
        <f t="shared" si="22"/>
        <v>3.9630861161292497E-4</v>
      </c>
      <c r="AE27" s="113">
        <f t="shared" si="23"/>
        <v>1.5706051563856421E-8</v>
      </c>
      <c r="AF27" s="106">
        <f t="shared" si="24"/>
        <v>4.1550000023562461E-3</v>
      </c>
      <c r="AG27" s="8"/>
      <c r="AH27" s="106">
        <f t="shared" si="25"/>
        <v>2.6709285907841884E-3</v>
      </c>
      <c r="AI27" s="106">
        <f t="shared" si="26"/>
        <v>0.96154681684778442</v>
      </c>
      <c r="AJ27" s="106">
        <f t="shared" si="27"/>
        <v>0.63783775414740262</v>
      </c>
      <c r="AK27" s="106">
        <f t="shared" si="28"/>
        <v>-3.9930872422113732E-2</v>
      </c>
      <c r="AL27" s="106">
        <f t="shared" si="29"/>
        <v>-2.3373448116174527</v>
      </c>
      <c r="AM27" s="106">
        <f t="shared" si="30"/>
        <v>-2.3512866823835274</v>
      </c>
      <c r="AN27" s="113">
        <f t="shared" si="31"/>
        <v>-2.2966048478220089</v>
      </c>
      <c r="AO27" s="113">
        <f t="shared" si="31"/>
        <v>-2.2966048477177652</v>
      </c>
      <c r="AP27" s="113">
        <f t="shared" si="31"/>
        <v>-2.2966048505508674</v>
      </c>
      <c r="AQ27" s="113">
        <f t="shared" si="31"/>
        <v>-2.2966047735538102</v>
      </c>
      <c r="AR27" s="113">
        <f t="shared" si="31"/>
        <v>-2.2966068661503627</v>
      </c>
      <c r="AS27" s="113">
        <f t="shared" si="31"/>
        <v>-2.2965499926067321</v>
      </c>
      <c r="AT27" s="113">
        <f t="shared" si="31"/>
        <v>-2.2980944337363249</v>
      </c>
      <c r="AU27" s="113">
        <f t="shared" si="32"/>
        <v>-2.2551409603676813</v>
      </c>
      <c r="AW27" s="106">
        <v>0</v>
      </c>
      <c r="AX27" s="106">
        <f t="shared" si="0"/>
        <v>-3.8363116913854066E-3</v>
      </c>
      <c r="AY27" s="106">
        <f t="shared" si="1"/>
        <v>-1.3888508896645357E-3</v>
      </c>
      <c r="AZ27" s="106">
        <f t="shared" si="2"/>
        <v>-2.4474608017208709E-3</v>
      </c>
      <c r="BA27" s="106">
        <f t="shared" si="3"/>
        <v>1.0321668776529105</v>
      </c>
      <c r="BB27" s="106">
        <f t="shared" si="4"/>
        <v>-0.51771754786611579</v>
      </c>
      <c r="BC27" s="106">
        <f t="shared" si="5"/>
        <v>0.9517543664533471</v>
      </c>
      <c r="BD27" s="106">
        <f t="shared" si="6"/>
        <v>0.51538179101374493</v>
      </c>
      <c r="BE27" s="106">
        <f t="shared" si="10"/>
        <v>0.90729389999819632</v>
      </c>
      <c r="BF27" s="106">
        <f t="shared" si="10"/>
        <v>0.90729389992946941</v>
      </c>
      <c r="BG27" s="106">
        <f t="shared" si="10"/>
        <v>0.90729389791648363</v>
      </c>
      <c r="BH27" s="106">
        <f t="shared" si="10"/>
        <v>0.90729383895685778</v>
      </c>
      <c r="BI27" s="106">
        <f t="shared" si="10"/>
        <v>0.90729211205272209</v>
      </c>
      <c r="BJ27" s="106">
        <f t="shared" si="10"/>
        <v>0.90724153340524083</v>
      </c>
      <c r="BK27" s="106">
        <f t="shared" si="10"/>
        <v>0.90576160245814885</v>
      </c>
      <c r="BL27" s="106">
        <f t="shared" si="8"/>
        <v>0.8636194027081614</v>
      </c>
    </row>
    <row r="28" spans="1:64" s="106" customFormat="1" ht="12.95" customHeight="1" x14ac:dyDescent="0.2">
      <c r="A28" s="159" t="s">
        <v>226</v>
      </c>
      <c r="B28" s="160" t="s">
        <v>159</v>
      </c>
      <c r="C28" s="159">
        <v>19096.561000000002</v>
      </c>
      <c r="D28" s="159" t="s">
        <v>178</v>
      </c>
      <c r="E28" s="47">
        <f t="shared" si="11"/>
        <v>-1609.9940348231246</v>
      </c>
      <c r="F28" s="113">
        <f t="shared" si="12"/>
        <v>-1610</v>
      </c>
      <c r="G28" s="113">
        <f t="shared" si="13"/>
        <v>7.9500000028929207E-3</v>
      </c>
      <c r="H28" s="113"/>
      <c r="I28" s="113">
        <f t="shared" si="14"/>
        <v>7.9500000028929207E-3</v>
      </c>
      <c r="J28" s="113"/>
      <c r="K28" s="113"/>
      <c r="M28" s="113"/>
      <c r="N28" s="113"/>
      <c r="O28" s="113">
        <f t="shared" ca="1" si="15"/>
        <v>-4.8080296516846829E-3</v>
      </c>
      <c r="P28" s="113"/>
      <c r="Q28" s="161">
        <f t="shared" si="16"/>
        <v>4078.0610000000015</v>
      </c>
      <c r="R28" s="113"/>
      <c r="S28" s="8">
        <f t="shared" si="17"/>
        <v>0.1</v>
      </c>
      <c r="T28" s="113"/>
      <c r="Z28" s="106">
        <f t="shared" si="18"/>
        <v>-1610</v>
      </c>
      <c r="AA28" s="113">
        <f t="shared" si="19"/>
        <v>3.734212105956509E-3</v>
      </c>
      <c r="AB28" s="113">
        <f t="shared" si="20"/>
        <v>5.2987286180757277E-3</v>
      </c>
      <c r="AC28" s="113">
        <f t="shared" si="21"/>
        <v>7.9500000028929207E-3</v>
      </c>
      <c r="AD28" s="113">
        <f t="shared" si="22"/>
        <v>4.2157878969364118E-3</v>
      </c>
      <c r="AE28" s="113">
        <f t="shared" si="23"/>
        <v>1.7772867591955535E-6</v>
      </c>
      <c r="AF28" s="106">
        <f t="shared" si="24"/>
        <v>7.9500000028929207E-3</v>
      </c>
      <c r="AG28" s="8"/>
      <c r="AH28" s="106">
        <f t="shared" si="25"/>
        <v>2.6512713848171931E-3</v>
      </c>
      <c r="AI28" s="106">
        <f t="shared" si="26"/>
        <v>0.96176256361974422</v>
      </c>
      <c r="AJ28" s="106">
        <f t="shared" si="27"/>
        <v>0.63367802408962115</v>
      </c>
      <c r="AK28" s="106">
        <f t="shared" si="28"/>
        <v>-4.0137517686011023E-2</v>
      </c>
      <c r="AL28" s="106">
        <f t="shared" si="29"/>
        <v>-2.3319557623427594</v>
      </c>
      <c r="AM28" s="106">
        <f t="shared" si="30"/>
        <v>-2.3338060540490146</v>
      </c>
      <c r="AN28" s="113">
        <f t="shared" si="31"/>
        <v>-2.2910095308158529</v>
      </c>
      <c r="AO28" s="113">
        <f t="shared" si="31"/>
        <v>-2.2910095307150655</v>
      </c>
      <c r="AP28" s="113">
        <f t="shared" si="31"/>
        <v>-2.2910095334716551</v>
      </c>
      <c r="AQ28" s="113">
        <f t="shared" si="31"/>
        <v>-2.2910094580774762</v>
      </c>
      <c r="AR28" s="113">
        <f t="shared" si="31"/>
        <v>-2.2910115201458101</v>
      </c>
      <c r="AS28" s="113">
        <f t="shared" si="31"/>
        <v>-2.2909551198035949</v>
      </c>
      <c r="AT28" s="113">
        <f t="shared" si="31"/>
        <v>-2.2924964413172177</v>
      </c>
      <c r="AU28" s="113">
        <f t="shared" si="32"/>
        <v>-2.2493404141251352</v>
      </c>
      <c r="AW28" s="106">
        <v>200</v>
      </c>
      <c r="AX28" s="106">
        <f t="shared" si="0"/>
        <v>-2.5218369744256916E-3</v>
      </c>
      <c r="AY28" s="106">
        <f t="shared" si="1"/>
        <v>-1.6797278909061958E-3</v>
      </c>
      <c r="AZ28" s="106">
        <f t="shared" si="2"/>
        <v>-8.4210908351949575E-4</v>
      </c>
      <c r="BA28" s="106">
        <f t="shared" si="3"/>
        <v>1.0117246008521714</v>
      </c>
      <c r="BB28" s="106">
        <f t="shared" si="4"/>
        <v>-0.13780739550927723</v>
      </c>
      <c r="BC28" s="106">
        <f t="shared" si="5"/>
        <v>1.3576879972159732</v>
      </c>
      <c r="BD28" s="106">
        <f t="shared" si="6"/>
        <v>0.80675121083519641</v>
      </c>
      <c r="BE28" s="106">
        <f t="shared" si="10"/>
        <v>1.3037939273536054</v>
      </c>
      <c r="BF28" s="106">
        <f t="shared" si="10"/>
        <v>1.3037939273530386</v>
      </c>
      <c r="BG28" s="106">
        <f t="shared" si="10"/>
        <v>1.3037939273142789</v>
      </c>
      <c r="BH28" s="106">
        <f t="shared" si="10"/>
        <v>1.3037939246642751</v>
      </c>
      <c r="BI28" s="106">
        <f t="shared" si="10"/>
        <v>1.3037937434828102</v>
      </c>
      <c r="BJ28" s="106">
        <f t="shared" si="10"/>
        <v>1.3037813563422307</v>
      </c>
      <c r="BK28" s="106">
        <f t="shared" si="10"/>
        <v>1.3029357896357723</v>
      </c>
      <c r="BL28" s="106">
        <f t="shared" si="8"/>
        <v>1.2503224855445958</v>
      </c>
    </row>
    <row r="29" spans="1:64" s="106" customFormat="1" ht="12.95" customHeight="1" x14ac:dyDescent="0.2">
      <c r="A29" s="159" t="s">
        <v>226</v>
      </c>
      <c r="B29" s="160" t="s">
        <v>157</v>
      </c>
      <c r="C29" s="159">
        <v>19098.554</v>
      </c>
      <c r="D29" s="159" t="s">
        <v>178</v>
      </c>
      <c r="E29" s="47">
        <f t="shared" si="11"/>
        <v>-1608.4986137529204</v>
      </c>
      <c r="F29" s="113">
        <f t="shared" si="12"/>
        <v>-1608.5</v>
      </c>
      <c r="G29" s="113">
        <f t="shared" si="13"/>
        <v>1.8474999997124542E-3</v>
      </c>
      <c r="H29" s="113"/>
      <c r="I29" s="113">
        <f t="shared" si="14"/>
        <v>1.8474999997124542E-3</v>
      </c>
      <c r="J29" s="113"/>
      <c r="K29" s="113"/>
      <c r="M29" s="113"/>
      <c r="N29" s="113"/>
      <c r="O29" s="113">
        <f t="shared" ca="1" si="15"/>
        <v>-4.808526950321545E-3</v>
      </c>
      <c r="P29" s="113"/>
      <c r="Q29" s="161">
        <f t="shared" si="16"/>
        <v>4080.0540000000001</v>
      </c>
      <c r="R29" s="113"/>
      <c r="S29" s="8">
        <f t="shared" si="17"/>
        <v>0.1</v>
      </c>
      <c r="T29" s="113"/>
      <c r="Z29" s="106">
        <f t="shared" si="18"/>
        <v>-1608.5</v>
      </c>
      <c r="AA29" s="113">
        <f t="shared" si="19"/>
        <v>3.7219399360398048E-3</v>
      </c>
      <c r="AB29" s="113">
        <f t="shared" si="20"/>
        <v>-7.9390995293900264E-4</v>
      </c>
      <c r="AC29" s="113">
        <f t="shared" si="21"/>
        <v>1.8474999997124542E-3</v>
      </c>
      <c r="AD29" s="113">
        <f t="shared" si="22"/>
        <v>-1.8744399363273506E-3</v>
      </c>
      <c r="AE29" s="113">
        <f t="shared" si="23"/>
        <v>3.5135250748988825E-7</v>
      </c>
      <c r="AF29" s="106">
        <f t="shared" si="24"/>
        <v>1.8474999997124542E-3</v>
      </c>
      <c r="AG29" s="8"/>
      <c r="AH29" s="106">
        <f t="shared" si="25"/>
        <v>2.6414099526514568E-3</v>
      </c>
      <c r="AI29" s="106">
        <f t="shared" si="26"/>
        <v>0.96187089038968787</v>
      </c>
      <c r="AJ29" s="106">
        <f t="shared" si="27"/>
        <v>0.63159054592281727</v>
      </c>
      <c r="AK29" s="106">
        <f t="shared" si="28"/>
        <v>-4.0240438209017543E-2</v>
      </c>
      <c r="AL29" s="106">
        <f t="shared" si="29"/>
        <v>-2.3292603291695388</v>
      </c>
      <c r="AM29" s="106">
        <f t="shared" si="30"/>
        <v>-2.3251450323222667</v>
      </c>
      <c r="AN29" s="113">
        <f t="shared" si="31"/>
        <v>-2.2882114006929375</v>
      </c>
      <c r="AO29" s="113">
        <f t="shared" si="31"/>
        <v>-2.2882114005938536</v>
      </c>
      <c r="AP29" s="113">
        <f t="shared" si="31"/>
        <v>-2.2882114033125291</v>
      </c>
      <c r="AQ29" s="113">
        <f t="shared" si="31"/>
        <v>-2.2882113287171455</v>
      </c>
      <c r="AR29" s="113">
        <f t="shared" si="31"/>
        <v>-2.288213375473048</v>
      </c>
      <c r="AS29" s="113">
        <f t="shared" si="31"/>
        <v>-2.2881572146298819</v>
      </c>
      <c r="AT29" s="113">
        <f t="shared" si="31"/>
        <v>-2.2896969010173995</v>
      </c>
      <c r="AU29" s="113">
        <f t="shared" si="32"/>
        <v>-2.2464401410038617</v>
      </c>
      <c r="AW29" s="106">
        <v>400</v>
      </c>
      <c r="AX29" s="106">
        <f t="shared" si="0"/>
        <v>-1.1087119899038165E-3</v>
      </c>
      <c r="AY29" s="106">
        <f t="shared" si="1"/>
        <v>-1.9670296750775155E-3</v>
      </c>
      <c r="AZ29" s="106">
        <f t="shared" si="2"/>
        <v>8.5831768517369907E-4</v>
      </c>
      <c r="BA29" s="106">
        <f t="shared" si="3"/>
        <v>0.99028644961422119</v>
      </c>
      <c r="BB29" s="106">
        <f t="shared" si="4"/>
        <v>0.24836501724242616</v>
      </c>
      <c r="BC29" s="106">
        <f t="shared" si="5"/>
        <v>1.7469273629067037</v>
      </c>
      <c r="BD29" s="106">
        <f t="shared" si="6"/>
        <v>1.1936893716475356</v>
      </c>
      <c r="BE29" s="106">
        <f t="shared" si="10"/>
        <v>1.692054263505828</v>
      </c>
      <c r="BF29" s="106">
        <f t="shared" si="10"/>
        <v>1.6920542635058242</v>
      </c>
      <c r="BG29" s="106">
        <f t="shared" si="10"/>
        <v>1.692054263506406</v>
      </c>
      <c r="BH29" s="106">
        <f t="shared" si="10"/>
        <v>1.6920542634196414</v>
      </c>
      <c r="BI29" s="106">
        <f t="shared" si="10"/>
        <v>1.6920542763588491</v>
      </c>
      <c r="BJ29" s="106">
        <f t="shared" si="10"/>
        <v>1.6920523467209796</v>
      </c>
      <c r="BK29" s="106">
        <f t="shared" si="10"/>
        <v>1.6923397789549282</v>
      </c>
      <c r="BL29" s="106">
        <f t="shared" si="8"/>
        <v>1.6370255683810297</v>
      </c>
    </row>
    <row r="30" spans="1:64" s="106" customFormat="1" ht="12.95" customHeight="1" x14ac:dyDescent="0.2">
      <c r="A30" s="159" t="s">
        <v>226</v>
      </c>
      <c r="B30" s="160" t="s">
        <v>159</v>
      </c>
      <c r="C30" s="159">
        <v>19100.553</v>
      </c>
      <c r="D30" s="159" t="s">
        <v>178</v>
      </c>
      <c r="E30" s="47">
        <f t="shared" si="11"/>
        <v>-1606.9986906624335</v>
      </c>
      <c r="F30" s="113">
        <f t="shared" si="12"/>
        <v>-1607</v>
      </c>
      <c r="G30" s="113">
        <f t="shared" si="13"/>
        <v>1.7450000013923272E-3</v>
      </c>
      <c r="H30" s="113"/>
      <c r="I30" s="113">
        <f t="shared" si="14"/>
        <v>1.7450000013923272E-3</v>
      </c>
      <c r="J30" s="113"/>
      <c r="K30" s="113"/>
      <c r="M30" s="113"/>
      <c r="N30" s="113"/>
      <c r="O30" s="113">
        <f t="shared" ca="1" si="15"/>
        <v>-4.8090242489584071E-3</v>
      </c>
      <c r="P30" s="113"/>
      <c r="Q30" s="161">
        <f t="shared" si="16"/>
        <v>4082.0529999999999</v>
      </c>
      <c r="R30" s="113"/>
      <c r="S30" s="8">
        <f t="shared" si="17"/>
        <v>0.1</v>
      </c>
      <c r="T30" s="113"/>
      <c r="Z30" s="106">
        <f t="shared" si="18"/>
        <v>-1607</v>
      </c>
      <c r="AA30" s="113">
        <f t="shared" si="19"/>
        <v>3.7096461705300359E-3</v>
      </c>
      <c r="AB30" s="113">
        <f t="shared" si="20"/>
        <v>-8.8652672239436861E-4</v>
      </c>
      <c r="AC30" s="113">
        <f t="shared" si="21"/>
        <v>1.7450000013923272E-3</v>
      </c>
      <c r="AD30" s="113">
        <f t="shared" si="22"/>
        <v>-1.9646461691377086E-3</v>
      </c>
      <c r="AE30" s="113">
        <f t="shared" si="23"/>
        <v>3.8598345699074745E-7</v>
      </c>
      <c r="AF30" s="106">
        <f t="shared" si="24"/>
        <v>1.7450000013923272E-3</v>
      </c>
      <c r="AG30" s="8"/>
      <c r="AH30" s="106">
        <f t="shared" si="25"/>
        <v>2.6315267237866959E-3</v>
      </c>
      <c r="AI30" s="106">
        <f t="shared" si="26"/>
        <v>0.96197951871129883</v>
      </c>
      <c r="AJ30" s="106">
        <f t="shared" si="27"/>
        <v>0.6294980065793615</v>
      </c>
      <c r="AK30" s="106">
        <f t="shared" si="28"/>
        <v>-4.0343089488839155E-2</v>
      </c>
      <c r="AL30" s="106">
        <f t="shared" si="29"/>
        <v>-2.3265642879582389</v>
      </c>
      <c r="AM30" s="106">
        <f t="shared" si="30"/>
        <v>-2.3165361865608181</v>
      </c>
      <c r="AN30" s="113">
        <f t="shared" si="31"/>
        <v>-2.2854129549855551</v>
      </c>
      <c r="AO30" s="113">
        <f t="shared" si="31"/>
        <v>-2.2854129548881583</v>
      </c>
      <c r="AP30" s="113">
        <f t="shared" si="31"/>
        <v>-2.2854129575691524</v>
      </c>
      <c r="AQ30" s="113">
        <f t="shared" si="31"/>
        <v>-2.2854128837706815</v>
      </c>
      <c r="AR30" s="113">
        <f t="shared" si="31"/>
        <v>-2.2854149151842527</v>
      </c>
      <c r="AS30" s="113">
        <f t="shared" si="31"/>
        <v>-2.2853589957429432</v>
      </c>
      <c r="AT30" s="113">
        <f t="shared" si="31"/>
        <v>-2.2868969968599591</v>
      </c>
      <c r="AU30" s="113">
        <f t="shared" si="32"/>
        <v>-2.2435398678825882</v>
      </c>
      <c r="AW30" s="106">
        <v>600</v>
      </c>
      <c r="AX30" s="106">
        <f t="shared" si="0"/>
        <v>1.5081377286500861E-4</v>
      </c>
      <c r="AY30" s="106">
        <f t="shared" si="1"/>
        <v>-2.2507562421784947E-3</v>
      </c>
      <c r="AZ30" s="106">
        <f t="shared" si="2"/>
        <v>2.4015700150435033E-3</v>
      </c>
      <c r="BA30" s="106">
        <f t="shared" si="3"/>
        <v>0.97104632079854436</v>
      </c>
      <c r="BB30" s="106">
        <f t="shared" si="4"/>
        <v>0.58460908568709091</v>
      </c>
      <c r="BC30" s="106">
        <f t="shared" si="5"/>
        <v>2.120333489649576</v>
      </c>
      <c r="BD30" s="106">
        <f t="shared" si="6"/>
        <v>1.7851227282788</v>
      </c>
      <c r="BE30" s="106">
        <f t="shared" si="10"/>
        <v>2.0723370876656175</v>
      </c>
      <c r="BF30" s="106">
        <f t="shared" si="10"/>
        <v>2.0723370876485117</v>
      </c>
      <c r="BG30" s="106">
        <f t="shared" si="10"/>
        <v>2.0723370882903343</v>
      </c>
      <c r="BH30" s="106">
        <f t="shared" si="10"/>
        <v>2.0723370642089498</v>
      </c>
      <c r="BI30" s="106">
        <f t="shared" si="10"/>
        <v>2.0723379677490525</v>
      </c>
      <c r="BJ30" s="106">
        <f t="shared" si="10"/>
        <v>2.0723040656580625</v>
      </c>
      <c r="BK30" s="106">
        <f t="shared" si="10"/>
        <v>2.0735746869368001</v>
      </c>
      <c r="BL30" s="106">
        <f t="shared" si="8"/>
        <v>2.0237286512174641</v>
      </c>
    </row>
    <row r="31" spans="1:64" s="106" customFormat="1" ht="12.95" customHeight="1" x14ac:dyDescent="0.2">
      <c r="A31" s="159" t="s">
        <v>226</v>
      </c>
      <c r="B31" s="160" t="s">
        <v>159</v>
      </c>
      <c r="C31" s="159">
        <v>19112.548999999999</v>
      </c>
      <c r="D31" s="159" t="s">
        <v>178</v>
      </c>
      <c r="E31" s="47">
        <f t="shared" si="11"/>
        <v>-1597.9976514460859</v>
      </c>
      <c r="F31" s="113">
        <f t="shared" si="12"/>
        <v>-1598</v>
      </c>
      <c r="G31" s="113">
        <f t="shared" si="13"/>
        <v>3.130000000965083E-3</v>
      </c>
      <c r="H31" s="113"/>
      <c r="I31" s="113">
        <f t="shared" si="14"/>
        <v>3.130000000965083E-3</v>
      </c>
      <c r="J31" s="113"/>
      <c r="K31" s="113"/>
      <c r="M31" s="113"/>
      <c r="N31" s="113"/>
      <c r="O31" s="113">
        <f t="shared" ca="1" si="15"/>
        <v>-4.8120080407795807E-3</v>
      </c>
      <c r="P31" s="113"/>
      <c r="Q31" s="161">
        <f t="shared" si="16"/>
        <v>4094.0489999999991</v>
      </c>
      <c r="R31" s="113"/>
      <c r="S31" s="8">
        <f t="shared" si="17"/>
        <v>0.1</v>
      </c>
      <c r="T31" s="113"/>
      <c r="Z31" s="106">
        <f t="shared" si="18"/>
        <v>-1598</v>
      </c>
      <c r="AA31" s="113">
        <f t="shared" si="19"/>
        <v>3.6354338527678476E-3</v>
      </c>
      <c r="AB31" s="113">
        <f t="shared" si="20"/>
        <v>5.5822659829569358E-4</v>
      </c>
      <c r="AC31" s="113">
        <f t="shared" si="21"/>
        <v>3.130000000965083E-3</v>
      </c>
      <c r="AD31" s="113">
        <f t="shared" si="22"/>
        <v>-5.0543385180276462E-4</v>
      </c>
      <c r="AE31" s="113">
        <f t="shared" si="23"/>
        <v>2.5546337854817905E-8</v>
      </c>
      <c r="AF31" s="106">
        <f t="shared" si="24"/>
        <v>3.130000000965083E-3</v>
      </c>
      <c r="AG31" s="8"/>
      <c r="AH31" s="106">
        <f t="shared" si="25"/>
        <v>2.5717734026693894E-3</v>
      </c>
      <c r="AI31" s="106">
        <f t="shared" si="26"/>
        <v>0.96263759130674686</v>
      </c>
      <c r="AJ31" s="106">
        <f t="shared" si="27"/>
        <v>0.61683709029480382</v>
      </c>
      <c r="AK31" s="106">
        <f t="shared" si="28"/>
        <v>-4.0953293928172402E-2</v>
      </c>
      <c r="AL31" s="106">
        <f t="shared" si="29"/>
        <v>-2.3103751736332585</v>
      </c>
      <c r="AM31" s="106">
        <f t="shared" si="30"/>
        <v>-2.2659509207212256</v>
      </c>
      <c r="AN31" s="113">
        <f t="shared" ref="AN31:AT40" si="33">$AU31+$AB$7*SIN(AO31)</f>
        <v>-2.2686156044919445</v>
      </c>
      <c r="AO31" s="113">
        <f t="shared" si="33"/>
        <v>-2.26861560440432</v>
      </c>
      <c r="AP31" s="113">
        <f t="shared" si="33"/>
        <v>-2.2686156068642975</v>
      </c>
      <c r="AQ31" s="113">
        <f t="shared" si="33"/>
        <v>-2.2686155378028796</v>
      </c>
      <c r="AR31" s="113">
        <f t="shared" si="33"/>
        <v>-2.2686174766313485</v>
      </c>
      <c r="AS31" s="113">
        <f t="shared" si="33"/>
        <v>-2.2685630443071223</v>
      </c>
      <c r="AT31" s="113">
        <f t="shared" si="33"/>
        <v>-2.2700898838417283</v>
      </c>
      <c r="AU31" s="113">
        <f t="shared" si="32"/>
        <v>-2.226138229154949</v>
      </c>
      <c r="AW31" s="106">
        <v>800</v>
      </c>
      <c r="AX31" s="106">
        <f t="shared" si="0"/>
        <v>1.053778271910933E-3</v>
      </c>
      <c r="AY31" s="106">
        <f t="shared" si="1"/>
        <v>-2.5309075922091335E-3</v>
      </c>
      <c r="AZ31" s="106">
        <f t="shared" si="2"/>
        <v>3.5846858641200665E-3</v>
      </c>
      <c r="BA31" s="106">
        <f t="shared" si="3"/>
        <v>0.95623421230108419</v>
      </c>
      <c r="BB31" s="106">
        <f t="shared" si="4"/>
        <v>0.83317993765706699</v>
      </c>
      <c r="BC31" s="106">
        <f t="shared" si="5"/>
        <v>2.4807686816834971</v>
      </c>
      <c r="BD31" s="106">
        <f t="shared" si="6"/>
        <v>2.9155772391754624</v>
      </c>
      <c r="BE31" s="106">
        <f t="shared" si="10"/>
        <v>2.445958952596575</v>
      </c>
      <c r="BF31" s="106">
        <f t="shared" si="10"/>
        <v>2.44595895237978</v>
      </c>
      <c r="BG31" s="106">
        <f t="shared" si="10"/>
        <v>2.4459589574742311</v>
      </c>
      <c r="BH31" s="106">
        <f t="shared" si="10"/>
        <v>2.4459588377600681</v>
      </c>
      <c r="BI31" s="106">
        <f t="shared" si="10"/>
        <v>2.4459616509120821</v>
      </c>
      <c r="BJ31" s="106">
        <f t="shared" si="10"/>
        <v>2.4458955431670995</v>
      </c>
      <c r="BK31" s="106">
        <f t="shared" si="10"/>
        <v>2.4474480811971948</v>
      </c>
      <c r="BL31" s="106">
        <f t="shared" si="8"/>
        <v>2.4104317340538985</v>
      </c>
    </row>
    <row r="32" spans="1:64" s="106" customFormat="1" ht="12.95" customHeight="1" x14ac:dyDescent="0.2">
      <c r="A32" s="159" t="s">
        <v>242</v>
      </c>
      <c r="B32" s="160" t="s">
        <v>159</v>
      </c>
      <c r="C32" s="159">
        <v>19120.546999999999</v>
      </c>
      <c r="D32" s="159" t="s">
        <v>178</v>
      </c>
      <c r="E32" s="47">
        <f t="shared" si="11"/>
        <v>-1591.9964584107115</v>
      </c>
      <c r="F32" s="113">
        <f t="shared" si="12"/>
        <v>-1592</v>
      </c>
      <c r="G32" s="113">
        <f t="shared" si="13"/>
        <v>4.7200000008160714E-3</v>
      </c>
      <c r="H32" s="113"/>
      <c r="I32" s="113">
        <f t="shared" si="14"/>
        <v>4.7200000008160714E-3</v>
      </c>
      <c r="J32" s="113"/>
      <c r="K32" s="113"/>
      <c r="M32" s="113"/>
      <c r="N32" s="113"/>
      <c r="O32" s="113">
        <f t="shared" ca="1" si="15"/>
        <v>-4.8139972353270291E-3</v>
      </c>
      <c r="P32" s="113"/>
      <c r="Q32" s="161">
        <f t="shared" si="16"/>
        <v>4102.0469999999987</v>
      </c>
      <c r="R32" s="113"/>
      <c r="S32" s="8">
        <f t="shared" si="17"/>
        <v>0.1</v>
      </c>
      <c r="T32" s="113"/>
      <c r="Z32" s="106">
        <f t="shared" si="18"/>
        <v>-1592</v>
      </c>
      <c r="AA32" s="113">
        <f t="shared" si="19"/>
        <v>3.5855356610018539E-3</v>
      </c>
      <c r="AB32" s="113">
        <f t="shared" si="20"/>
        <v>2.1884894809352921E-3</v>
      </c>
      <c r="AC32" s="113">
        <f t="shared" si="21"/>
        <v>4.7200000008160714E-3</v>
      </c>
      <c r="AD32" s="113">
        <f t="shared" si="22"/>
        <v>1.1344643398142175E-3</v>
      </c>
      <c r="AE32" s="113">
        <f t="shared" si="23"/>
        <v>1.2870093383101085E-7</v>
      </c>
      <c r="AF32" s="106">
        <f t="shared" si="24"/>
        <v>4.7200000008160714E-3</v>
      </c>
      <c r="AG32" s="8"/>
      <c r="AH32" s="106">
        <f t="shared" si="25"/>
        <v>2.5315105198807793E-3</v>
      </c>
      <c r="AI32" s="106">
        <f t="shared" si="26"/>
        <v>0.96308226919404338</v>
      </c>
      <c r="AJ32" s="106">
        <f t="shared" si="27"/>
        <v>0.60829663275333501</v>
      </c>
      <c r="AK32" s="106">
        <f t="shared" si="28"/>
        <v>-4.135460094194935E-2</v>
      </c>
      <c r="AL32" s="106">
        <f t="shared" si="29"/>
        <v>-2.2995700482776109</v>
      </c>
      <c r="AM32" s="106">
        <f t="shared" si="30"/>
        <v>-2.2332092220029409</v>
      </c>
      <c r="AN32" s="113">
        <f t="shared" si="33"/>
        <v>-2.2574109487070828</v>
      </c>
      <c r="AO32" s="113">
        <f t="shared" si="33"/>
        <v>-2.2574109486256351</v>
      </c>
      <c r="AP32" s="113">
        <f t="shared" si="33"/>
        <v>-2.257410950943314</v>
      </c>
      <c r="AQ32" s="113">
        <f t="shared" si="33"/>
        <v>-2.2574108849914234</v>
      </c>
      <c r="AR32" s="113">
        <f t="shared" si="33"/>
        <v>-2.2574127617165791</v>
      </c>
      <c r="AS32" s="113">
        <f t="shared" si="33"/>
        <v>-2.2573593559995158</v>
      </c>
      <c r="AT32" s="113">
        <f t="shared" si="33"/>
        <v>-2.258877758902877</v>
      </c>
      <c r="AU32" s="113">
        <f t="shared" si="32"/>
        <v>-2.2145371366698559</v>
      </c>
      <c r="AW32" s="106">
        <v>1000</v>
      </c>
      <c r="AX32" s="106">
        <f t="shared" si="0"/>
        <v>1.4606438500618995E-3</v>
      </c>
      <c r="AY32" s="106">
        <f t="shared" si="1"/>
        <v>-2.8074837251694318E-3</v>
      </c>
      <c r="AZ32" s="106">
        <f t="shared" si="2"/>
        <v>4.2681275752313313E-3</v>
      </c>
      <c r="BA32" s="106">
        <f t="shared" si="3"/>
        <v>0.94719523799321814</v>
      </c>
      <c r="BB32" s="106">
        <f t="shared" si="4"/>
        <v>0.97263952058326553</v>
      </c>
      <c r="BC32" s="106">
        <f t="shared" si="5"/>
        <v>2.8322698876050385</v>
      </c>
      <c r="BD32" s="106">
        <f t="shared" si="6"/>
        <v>6.4141019282255982</v>
      </c>
      <c r="BE32" s="106">
        <f t="shared" si="10"/>
        <v>2.8149235946504638</v>
      </c>
      <c r="BF32" s="106">
        <f t="shared" si="10"/>
        <v>2.8149235942593882</v>
      </c>
      <c r="BG32" s="106">
        <f t="shared" si="10"/>
        <v>2.8149236017078678</v>
      </c>
      <c r="BH32" s="106">
        <f t="shared" si="10"/>
        <v>2.8149234598431545</v>
      </c>
      <c r="BI32" s="106">
        <f t="shared" si="10"/>
        <v>2.814926161815686</v>
      </c>
      <c r="BJ32" s="106">
        <f t="shared" si="10"/>
        <v>2.8148746992941498</v>
      </c>
      <c r="BK32" s="106">
        <f t="shared" si="10"/>
        <v>2.8158547147918331</v>
      </c>
      <c r="BL32" s="106">
        <f t="shared" si="8"/>
        <v>2.7971348168903329</v>
      </c>
    </row>
    <row r="33" spans="1:64" s="106" customFormat="1" ht="12.95" customHeight="1" x14ac:dyDescent="0.2">
      <c r="A33" s="159" t="s">
        <v>246</v>
      </c>
      <c r="B33" s="160" t="s">
        <v>159</v>
      </c>
      <c r="C33" s="159">
        <v>19697.618999999999</v>
      </c>
      <c r="D33" s="159" t="s">
        <v>178</v>
      </c>
      <c r="E33" s="47">
        <f t="shared" si="11"/>
        <v>-1158.9981504200007</v>
      </c>
      <c r="F33" s="113">
        <f t="shared" si="12"/>
        <v>-1159</v>
      </c>
      <c r="G33" s="113">
        <f t="shared" si="13"/>
        <v>2.4650000013934914E-3</v>
      </c>
      <c r="H33" s="113"/>
      <c r="I33" s="113">
        <f t="shared" si="14"/>
        <v>2.4650000013934914E-3</v>
      </c>
      <c r="J33" s="113"/>
      <c r="K33" s="113"/>
      <c r="M33" s="113"/>
      <c r="N33" s="113"/>
      <c r="O33" s="113">
        <f t="shared" ca="1" si="15"/>
        <v>-4.957550775167908E-3</v>
      </c>
      <c r="P33" s="113"/>
      <c r="Q33" s="161">
        <f t="shared" si="16"/>
        <v>4679.1189999999988</v>
      </c>
      <c r="R33" s="113"/>
      <c r="S33" s="8">
        <f t="shared" si="17"/>
        <v>0.1</v>
      </c>
      <c r="T33" s="113"/>
      <c r="Z33" s="106">
        <f t="shared" si="18"/>
        <v>-1159</v>
      </c>
      <c r="AA33" s="113">
        <f t="shared" si="19"/>
        <v>-5.6583779643057798E-4</v>
      </c>
      <c r="AB33" s="113">
        <f t="shared" si="20"/>
        <v>3.3980098363345645E-3</v>
      </c>
      <c r="AC33" s="113">
        <f t="shared" si="21"/>
        <v>2.4650000013934914E-3</v>
      </c>
      <c r="AD33" s="113">
        <f t="shared" si="22"/>
        <v>3.0308377978240696E-3</v>
      </c>
      <c r="AE33" s="113">
        <f t="shared" si="23"/>
        <v>9.1859777567190556E-7</v>
      </c>
      <c r="AF33" s="106">
        <f t="shared" si="24"/>
        <v>2.4650000013934914E-3</v>
      </c>
      <c r="AG33" s="8"/>
      <c r="AH33" s="106">
        <f t="shared" si="25"/>
        <v>-9.3300983494107325E-4</v>
      </c>
      <c r="AI33" s="106">
        <f t="shared" si="26"/>
        <v>1.0046192527942321</v>
      </c>
      <c r="AJ33" s="106">
        <f t="shared" si="27"/>
        <v>-0.15762385340766791</v>
      </c>
      <c r="AK33" s="106">
        <f t="shared" si="28"/>
        <v>-5.5242957655722374E-2</v>
      </c>
      <c r="AL33" s="106">
        <f t="shared" si="29"/>
        <v>-1.4873733479687996</v>
      </c>
      <c r="AM33" s="106">
        <f t="shared" si="30"/>
        <v>-0.91987277206111151</v>
      </c>
      <c r="AN33" s="113">
        <f t="shared" si="33"/>
        <v>-1.4322293532377441</v>
      </c>
      <c r="AO33" s="113">
        <f t="shared" si="33"/>
        <v>-1.432229353237731</v>
      </c>
      <c r="AP33" s="113">
        <f t="shared" si="33"/>
        <v>-1.4322293532360124</v>
      </c>
      <c r="AQ33" s="113">
        <f t="shared" si="33"/>
        <v>-1.4322293530115566</v>
      </c>
      <c r="AR33" s="113">
        <f t="shared" si="33"/>
        <v>-1.4322293236977768</v>
      </c>
      <c r="AS33" s="113">
        <f t="shared" si="33"/>
        <v>-1.4322254953900613</v>
      </c>
      <c r="AT33" s="113">
        <f t="shared" si="33"/>
        <v>-1.431726427585168</v>
      </c>
      <c r="AU33" s="113">
        <f t="shared" si="32"/>
        <v>-1.3773249623289754</v>
      </c>
      <c r="AW33" s="106">
        <v>1200</v>
      </c>
      <c r="AX33" s="106">
        <f t="shared" si="0"/>
        <v>1.297761635914909E-3</v>
      </c>
      <c r="AY33" s="106">
        <f t="shared" si="1"/>
        <v>-3.0804846410593901E-3</v>
      </c>
      <c r="AZ33" s="106">
        <f t="shared" si="2"/>
        <v>4.3782462769742991E-3</v>
      </c>
      <c r="BA33" s="106">
        <f t="shared" si="3"/>
        <v>0.9446039942716391</v>
      </c>
      <c r="BB33" s="106">
        <f t="shared" si="4"/>
        <v>0.99365295415046961</v>
      </c>
      <c r="BC33" s="106">
        <f t="shared" si="5"/>
        <v>-3.1037258993293233</v>
      </c>
      <c r="BD33" s="106">
        <f t="shared" si="6"/>
        <v>-52.810467955258588</v>
      </c>
      <c r="BE33" s="106">
        <f t="shared" si="10"/>
        <v>3.1816195702253456</v>
      </c>
      <c r="BF33" s="106">
        <f t="shared" si="10"/>
        <v>3.1816195702929653</v>
      </c>
      <c r="BG33" s="106">
        <f t="shared" si="10"/>
        <v>3.1816195690722049</v>
      </c>
      <c r="BH33" s="106">
        <f t="shared" si="10"/>
        <v>3.1816195911110343</v>
      </c>
      <c r="BI33" s="106">
        <f t="shared" si="10"/>
        <v>3.1816191932360565</v>
      </c>
      <c r="BJ33" s="106">
        <f t="shared" si="10"/>
        <v>3.1816263762182246</v>
      </c>
      <c r="BK33" s="106">
        <f t="shared" si="10"/>
        <v>3.1814966995377145</v>
      </c>
      <c r="BL33" s="106">
        <f t="shared" si="8"/>
        <v>3.1838378997267673</v>
      </c>
    </row>
    <row r="34" spans="1:64" s="106" customFormat="1" ht="12.95" customHeight="1" x14ac:dyDescent="0.2">
      <c r="A34" s="159" t="s">
        <v>246</v>
      </c>
      <c r="B34" s="160" t="s">
        <v>159</v>
      </c>
      <c r="C34" s="159">
        <v>19836.221000000001</v>
      </c>
      <c r="D34" s="159" t="s">
        <v>178</v>
      </c>
      <c r="E34" s="47">
        <f t="shared" si="11"/>
        <v>-1054.9999812415799</v>
      </c>
      <c r="F34" s="113">
        <f t="shared" si="12"/>
        <v>-1055</v>
      </c>
      <c r="G34" s="113">
        <f t="shared" si="13"/>
        <v>2.500000482541509E-5</v>
      </c>
      <c r="H34" s="113"/>
      <c r="I34" s="113">
        <f t="shared" si="14"/>
        <v>2.500000482541509E-5</v>
      </c>
      <c r="J34" s="113"/>
      <c r="K34" s="113"/>
      <c r="M34" s="113"/>
      <c r="N34" s="113"/>
      <c r="O34" s="113">
        <f t="shared" ca="1" si="15"/>
        <v>-4.9920301473236851E-3</v>
      </c>
      <c r="P34" s="113"/>
      <c r="Q34" s="161">
        <f t="shared" si="16"/>
        <v>4817.7210000000014</v>
      </c>
      <c r="R34" s="113"/>
      <c r="S34" s="8">
        <f t="shared" si="17"/>
        <v>0.1</v>
      </c>
      <c r="T34" s="113"/>
      <c r="Z34" s="106">
        <f t="shared" si="18"/>
        <v>-1055</v>
      </c>
      <c r="AA34" s="113">
        <f t="shared" si="19"/>
        <v>-1.5806620308319471E-3</v>
      </c>
      <c r="AB34" s="113">
        <f t="shared" si="20"/>
        <v>1.8103582873120519E-3</v>
      </c>
      <c r="AC34" s="113">
        <f t="shared" si="21"/>
        <v>2.500000482541509E-5</v>
      </c>
      <c r="AD34" s="113">
        <f t="shared" si="22"/>
        <v>1.6056620356573622E-3</v>
      </c>
      <c r="AE34" s="113">
        <f t="shared" si="23"/>
        <v>2.5781505727513444E-7</v>
      </c>
      <c r="AF34" s="106">
        <f t="shared" si="24"/>
        <v>2.500000482541509E-5</v>
      </c>
      <c r="AG34" s="8"/>
      <c r="AH34" s="106">
        <f t="shared" si="25"/>
        <v>-1.7853582824866369E-3</v>
      </c>
      <c r="AI34" s="106">
        <f t="shared" si="26"/>
        <v>1.0158307214440354</v>
      </c>
      <c r="AJ34" s="106">
        <f t="shared" si="27"/>
        <v>-0.35644567014529804</v>
      </c>
      <c r="AK34" s="106">
        <f t="shared" si="28"/>
        <v>-5.3127301131248111E-2</v>
      </c>
      <c r="AL34" s="106">
        <f t="shared" si="29"/>
        <v>-1.2811963954516146</v>
      </c>
      <c r="AM34" s="106">
        <f t="shared" si="30"/>
        <v>-0.74547404258271555</v>
      </c>
      <c r="AN34" s="113">
        <f t="shared" si="33"/>
        <v>-1.228458300719522</v>
      </c>
      <c r="AO34" s="113">
        <f t="shared" si="33"/>
        <v>-1.2284583007172354</v>
      </c>
      <c r="AP34" s="113">
        <f t="shared" si="33"/>
        <v>-1.2284583005943566</v>
      </c>
      <c r="AQ34" s="113">
        <f t="shared" si="33"/>
        <v>-1.2284582939912516</v>
      </c>
      <c r="AR34" s="113">
        <f t="shared" si="33"/>
        <v>-1.2284579391621688</v>
      </c>
      <c r="AS34" s="113">
        <f t="shared" si="33"/>
        <v>-1.2284388723370119</v>
      </c>
      <c r="AT34" s="113">
        <f t="shared" si="33"/>
        <v>-1.2274158075954655</v>
      </c>
      <c r="AU34" s="113">
        <f t="shared" si="32"/>
        <v>-1.1762393592540299</v>
      </c>
      <c r="AW34" s="106">
        <v>1400</v>
      </c>
      <c r="AX34" s="106">
        <f t="shared" si="0"/>
        <v>5.5572411772643413E-4</v>
      </c>
      <c r="AY34" s="106">
        <f t="shared" si="1"/>
        <v>-3.3499103398790075E-3</v>
      </c>
      <c r="AZ34" s="106">
        <f t="shared" si="2"/>
        <v>3.9056344576054417E-3</v>
      </c>
      <c r="BA34" s="106">
        <f t="shared" si="3"/>
        <v>0.94863449441101777</v>
      </c>
      <c r="BB34" s="106">
        <f t="shared" si="4"/>
        <v>0.89585296124666591</v>
      </c>
      <c r="BC34" s="106">
        <f t="shared" si="5"/>
        <v>-2.7560043819428737</v>
      </c>
      <c r="BD34" s="106">
        <f t="shared" si="6"/>
        <v>-5.1224552311545555</v>
      </c>
      <c r="BE34" s="106">
        <f t="shared" ref="BE34:BK70" si="34">$BL34+$AB$7*SIN(BF34)</f>
        <v>3.548596218865951</v>
      </c>
      <c r="BF34" s="106">
        <f t="shared" si="34"/>
        <v>3.5485962192655083</v>
      </c>
      <c r="BG34" s="106">
        <f t="shared" si="34"/>
        <v>3.548596211416787</v>
      </c>
      <c r="BH34" s="106">
        <f t="shared" si="34"/>
        <v>3.5485963655936392</v>
      </c>
      <c r="BI34" s="106">
        <f t="shared" si="34"/>
        <v>3.5485933370126737</v>
      </c>
      <c r="BJ34" s="106">
        <f t="shared" si="34"/>
        <v>3.5486528298234408</v>
      </c>
      <c r="BK34" s="106">
        <f t="shared" si="34"/>
        <v>3.5474844445244598</v>
      </c>
      <c r="BL34" s="106">
        <f t="shared" si="8"/>
        <v>3.5705409825632013</v>
      </c>
    </row>
    <row r="35" spans="1:64" s="106" customFormat="1" ht="12.95" customHeight="1" x14ac:dyDescent="0.2">
      <c r="A35" s="159" t="s">
        <v>253</v>
      </c>
      <c r="B35" s="160" t="s">
        <v>159</v>
      </c>
      <c r="C35" s="159">
        <v>20458.608</v>
      </c>
      <c r="D35" s="159" t="s">
        <v>178</v>
      </c>
      <c r="E35" s="47">
        <f t="shared" si="11"/>
        <v>-588.00016507407565</v>
      </c>
      <c r="F35" s="113">
        <f t="shared" si="12"/>
        <v>-588</v>
      </c>
      <c r="G35" s="113">
        <f t="shared" si="13"/>
        <v>-2.1999999808031134E-4</v>
      </c>
      <c r="H35" s="113"/>
      <c r="I35" s="113">
        <f t="shared" si="14"/>
        <v>-2.1999999808031134E-4</v>
      </c>
      <c r="J35" s="113"/>
      <c r="K35" s="113"/>
      <c r="M35" s="113"/>
      <c r="N35" s="113"/>
      <c r="O35" s="113">
        <f t="shared" ca="1" si="15"/>
        <v>-5.1468557896001072E-3</v>
      </c>
      <c r="P35" s="113"/>
      <c r="Q35" s="161">
        <f t="shared" si="16"/>
        <v>5440.1080000000002</v>
      </c>
      <c r="R35" s="113"/>
      <c r="S35" s="8">
        <f t="shared" si="17"/>
        <v>0.1</v>
      </c>
      <c r="T35" s="113"/>
      <c r="Z35" s="106">
        <f t="shared" si="18"/>
        <v>-588</v>
      </c>
      <c r="AA35" s="113">
        <f t="shared" si="19"/>
        <v>-4.8193523297320904E-3</v>
      </c>
      <c r="AB35" s="113">
        <f t="shared" si="20"/>
        <v>4.0863867678657215E-3</v>
      </c>
      <c r="AC35" s="113">
        <f t="shared" si="21"/>
        <v>-2.1999999808031134E-4</v>
      </c>
      <c r="AD35" s="113">
        <f t="shared" si="22"/>
        <v>4.5993523316517791E-3</v>
      </c>
      <c r="AE35" s="113">
        <f t="shared" si="23"/>
        <v>2.1154041870670661E-6</v>
      </c>
      <c r="AF35" s="106">
        <f t="shared" si="24"/>
        <v>-2.1999999808031134E-4</v>
      </c>
      <c r="AG35" s="8"/>
      <c r="AH35" s="106">
        <f t="shared" si="25"/>
        <v>-4.3063867659460329E-3</v>
      </c>
      <c r="AI35" s="106">
        <f t="shared" si="26"/>
        <v>1.052871572696195</v>
      </c>
      <c r="AJ35" s="106">
        <f t="shared" si="27"/>
        <v>-0.97355733761646901</v>
      </c>
      <c r="AK35" s="106">
        <f t="shared" si="28"/>
        <v>-1.6664893265782726E-2</v>
      </c>
      <c r="AL35" s="106">
        <f t="shared" si="29"/>
        <v>-0.30533886463351434</v>
      </c>
      <c r="AM35" s="106">
        <f t="shared" si="30"/>
        <v>-0.15386673366376152</v>
      </c>
      <c r="AN35" s="113">
        <f t="shared" si="33"/>
        <v>-0.28909136125471913</v>
      </c>
      <c r="AO35" s="113">
        <f t="shared" si="33"/>
        <v>-0.28909136091711596</v>
      </c>
      <c r="AP35" s="113">
        <f t="shared" si="33"/>
        <v>-0.28909135456347007</v>
      </c>
      <c r="AQ35" s="113">
        <f t="shared" si="33"/>
        <v>-0.2890912349887173</v>
      </c>
      <c r="AR35" s="113">
        <f t="shared" si="33"/>
        <v>-0.28908898460890708</v>
      </c>
      <c r="AS35" s="113">
        <f t="shared" si="33"/>
        <v>-0.28904663306240291</v>
      </c>
      <c r="AT35" s="113">
        <f t="shared" si="33"/>
        <v>-0.28824968764734921</v>
      </c>
      <c r="AU35" s="113">
        <f t="shared" si="32"/>
        <v>-0.27328766083095601</v>
      </c>
      <c r="AW35" s="106">
        <v>1600</v>
      </c>
      <c r="AX35" s="106">
        <f t="shared" si="0"/>
        <v>-7.121494246830817E-4</v>
      </c>
      <c r="AY35" s="106">
        <f t="shared" si="1"/>
        <v>-3.6157608216282849E-3</v>
      </c>
      <c r="AZ35" s="106">
        <f t="shared" si="2"/>
        <v>2.9036113969452032E-3</v>
      </c>
      <c r="BA35" s="106">
        <f t="shared" si="3"/>
        <v>0.95901240172926605</v>
      </c>
      <c r="BB35" s="106">
        <f t="shared" si="4"/>
        <v>0.68694379194526678</v>
      </c>
      <c r="BC35" s="106">
        <f t="shared" si="5"/>
        <v>-2.4029324206158909</v>
      </c>
      <c r="BD35" s="106">
        <f t="shared" si="6"/>
        <v>-2.5833605072713328</v>
      </c>
      <c r="BE35" s="106">
        <f t="shared" si="34"/>
        <v>3.9183839039546982</v>
      </c>
      <c r="BF35" s="106">
        <f t="shared" si="34"/>
        <v>3.9183839041060726</v>
      </c>
      <c r="BG35" s="106">
        <f t="shared" si="34"/>
        <v>3.918383900277191</v>
      </c>
      <c r="BH35" s="106">
        <f t="shared" si="34"/>
        <v>3.9183839971253005</v>
      </c>
      <c r="BI35" s="106">
        <f t="shared" si="34"/>
        <v>3.9183815474426518</v>
      </c>
      <c r="BJ35" s="106">
        <f t="shared" si="34"/>
        <v>3.9184435116939915</v>
      </c>
      <c r="BK35" s="106">
        <f t="shared" si="34"/>
        <v>3.9168772952270876</v>
      </c>
      <c r="BL35" s="106">
        <f t="shared" si="8"/>
        <v>3.9572440653996357</v>
      </c>
    </row>
    <row r="36" spans="1:64" s="106" customFormat="1" ht="12.95" customHeight="1" x14ac:dyDescent="0.2">
      <c r="A36" s="159" t="s">
        <v>253</v>
      </c>
      <c r="B36" s="160" t="s">
        <v>159</v>
      </c>
      <c r="C36" s="159">
        <v>20462.606</v>
      </c>
      <c r="D36" s="159" t="s">
        <v>178</v>
      </c>
      <c r="E36" s="47">
        <f t="shared" si="11"/>
        <v>-585.0003188931023</v>
      </c>
      <c r="F36" s="113">
        <f t="shared" si="12"/>
        <v>-585</v>
      </c>
      <c r="G36" s="113">
        <f t="shared" si="13"/>
        <v>-4.2499999835854396E-4</v>
      </c>
      <c r="H36" s="113"/>
      <c r="I36" s="113">
        <f t="shared" si="14"/>
        <v>-4.2499999835854396E-4</v>
      </c>
      <c r="J36" s="113"/>
      <c r="K36" s="113"/>
      <c r="M36" s="113"/>
      <c r="N36" s="113"/>
      <c r="O36" s="113">
        <f t="shared" ca="1" si="15"/>
        <v>-5.1478503868738314E-3</v>
      </c>
      <c r="P36" s="113"/>
      <c r="Q36" s="161">
        <f t="shared" si="16"/>
        <v>5444.1059999999998</v>
      </c>
      <c r="R36" s="113"/>
      <c r="S36" s="8">
        <f t="shared" si="17"/>
        <v>0.1</v>
      </c>
      <c r="T36" s="113"/>
      <c r="Z36" s="106">
        <f t="shared" si="18"/>
        <v>-585</v>
      </c>
      <c r="AA36" s="113">
        <f t="shared" si="19"/>
        <v>-4.8295618991309828E-3</v>
      </c>
      <c r="AB36" s="113">
        <f t="shared" si="20"/>
        <v>3.8870491029788477E-3</v>
      </c>
      <c r="AC36" s="113">
        <f t="shared" si="21"/>
        <v>-4.2499999835854396E-4</v>
      </c>
      <c r="AD36" s="113">
        <f t="shared" si="22"/>
        <v>4.4045619007724388E-3</v>
      </c>
      <c r="AE36" s="113">
        <f t="shared" si="23"/>
        <v>1.940016553773612E-6</v>
      </c>
      <c r="AF36" s="106">
        <f t="shared" si="24"/>
        <v>-4.2499999835854396E-4</v>
      </c>
      <c r="AG36" s="8"/>
      <c r="AH36" s="106">
        <f t="shared" si="25"/>
        <v>-4.3120491013373917E-3</v>
      </c>
      <c r="AI36" s="106">
        <f t="shared" si="26"/>
        <v>1.0529781327733678</v>
      </c>
      <c r="AJ36" s="106">
        <f t="shared" si="27"/>
        <v>-0.97501287384933188</v>
      </c>
      <c r="AK36" s="106">
        <f t="shared" si="28"/>
        <v>-1.6322968932653243E-2</v>
      </c>
      <c r="AL36" s="106">
        <f t="shared" si="29"/>
        <v>-0.29887832433582584</v>
      </c>
      <c r="AM36" s="106">
        <f t="shared" si="30"/>
        <v>-0.15056161820978278</v>
      </c>
      <c r="AN36" s="113">
        <f t="shared" si="33"/>
        <v>-0.28296499382558477</v>
      </c>
      <c r="AO36" s="113">
        <f t="shared" si="33"/>
        <v>-0.28296499349141652</v>
      </c>
      <c r="AP36" s="113">
        <f t="shared" si="33"/>
        <v>-0.2829649872137362</v>
      </c>
      <c r="AQ36" s="113">
        <f t="shared" si="33"/>
        <v>-0.28296486928131886</v>
      </c>
      <c r="AR36" s="113">
        <f t="shared" si="33"/>
        <v>-0.28296265380527069</v>
      </c>
      <c r="AS36" s="113">
        <f t="shared" si="33"/>
        <v>-0.28292103418149261</v>
      </c>
      <c r="AT36" s="113">
        <f t="shared" si="33"/>
        <v>-0.28213926722769472</v>
      </c>
      <c r="AU36" s="113">
        <f t="shared" si="32"/>
        <v>-0.26748711458840901</v>
      </c>
      <c r="AW36" s="106">
        <v>1800</v>
      </c>
      <c r="AX36" s="106">
        <f t="shared" si="0"/>
        <v>-2.3902836294276376E-3</v>
      </c>
      <c r="AY36" s="106">
        <f t="shared" si="1"/>
        <v>-3.8780360863072219E-3</v>
      </c>
      <c r="AZ36" s="106">
        <f t="shared" si="2"/>
        <v>1.4877524568795845E-3</v>
      </c>
      <c r="BA36" s="106">
        <f t="shared" si="3"/>
        <v>0.9749343622002582</v>
      </c>
      <c r="BB36" s="106">
        <f t="shared" si="4"/>
        <v>0.38418115513879914</v>
      </c>
      <c r="BC36" s="106">
        <f t="shared" si="5"/>
        <v>-2.0399780605528601</v>
      </c>
      <c r="BD36" s="106">
        <f t="shared" si="6"/>
        <v>-1.6280903645662295</v>
      </c>
      <c r="BE36" s="106">
        <f t="shared" si="34"/>
        <v>4.2933086157284572</v>
      </c>
      <c r="BF36" s="106">
        <f t="shared" si="34"/>
        <v>4.2933086157348965</v>
      </c>
      <c r="BG36" s="106">
        <f t="shared" si="34"/>
        <v>4.2933086154494173</v>
      </c>
      <c r="BH36" s="106">
        <f t="shared" si="34"/>
        <v>4.2933086281048087</v>
      </c>
      <c r="BI36" s="106">
        <f t="shared" si="34"/>
        <v>4.2933080670881099</v>
      </c>
      <c r="BJ36" s="106">
        <f t="shared" si="34"/>
        <v>4.2933329377784055</v>
      </c>
      <c r="BK36" s="106">
        <f t="shared" si="34"/>
        <v>4.2922317139506925</v>
      </c>
      <c r="BL36" s="106">
        <f t="shared" si="8"/>
        <v>4.3439471482360696</v>
      </c>
    </row>
    <row r="37" spans="1:64" s="106" customFormat="1" ht="12.95" customHeight="1" x14ac:dyDescent="0.2">
      <c r="A37" s="159" t="s">
        <v>242</v>
      </c>
      <c r="B37" s="160" t="s">
        <v>159</v>
      </c>
      <c r="C37" s="159">
        <v>20502.589</v>
      </c>
      <c r="D37" s="159" t="s">
        <v>178</v>
      </c>
      <c r="E37" s="47">
        <f t="shared" si="11"/>
        <v>-554.99960607322419</v>
      </c>
      <c r="F37" s="113">
        <f t="shared" si="12"/>
        <v>-555</v>
      </c>
      <c r="G37" s="113">
        <f t="shared" si="13"/>
        <v>5.2500000310828909E-4</v>
      </c>
      <c r="H37" s="113"/>
      <c r="I37" s="113">
        <f t="shared" si="14"/>
        <v>5.2500000310828909E-4</v>
      </c>
      <c r="J37" s="113"/>
      <c r="K37" s="113"/>
      <c r="M37" s="113"/>
      <c r="N37" s="113"/>
      <c r="O37" s="113">
        <f t="shared" ca="1" si="15"/>
        <v>-5.1577963596110745E-3</v>
      </c>
      <c r="P37" s="113"/>
      <c r="Q37" s="161">
        <f t="shared" si="16"/>
        <v>5484.0889999999999</v>
      </c>
      <c r="R37" s="113"/>
      <c r="S37" s="8">
        <f t="shared" si="17"/>
        <v>0.1</v>
      </c>
      <c r="T37" s="113"/>
      <c r="Z37" s="106">
        <f t="shared" si="18"/>
        <v>-555</v>
      </c>
      <c r="AA37" s="113">
        <f t="shared" si="19"/>
        <v>-4.9227004562474698E-3</v>
      </c>
      <c r="AB37" s="113">
        <f t="shared" si="20"/>
        <v>4.8847595647980727E-3</v>
      </c>
      <c r="AC37" s="113">
        <f t="shared" si="21"/>
        <v>5.2500000310828909E-4</v>
      </c>
      <c r="AD37" s="113">
        <f t="shared" si="22"/>
        <v>5.4477004593557589E-3</v>
      </c>
      <c r="AE37" s="113">
        <f t="shared" si="23"/>
        <v>2.967744029486495E-6</v>
      </c>
      <c r="AF37" s="106">
        <f t="shared" si="24"/>
        <v>5.2500000310828909E-4</v>
      </c>
      <c r="AG37" s="8"/>
      <c r="AH37" s="106">
        <f t="shared" si="25"/>
        <v>-4.3597595616897836E-3</v>
      </c>
      <c r="AI37" s="106">
        <f t="shared" si="26"/>
        <v>1.053922286881162</v>
      </c>
      <c r="AJ37" s="106">
        <f t="shared" si="27"/>
        <v>-0.98733139337371967</v>
      </c>
      <c r="AK37" s="106">
        <f t="shared" si="28"/>
        <v>-1.2865024074389903E-2</v>
      </c>
      <c r="AL37" s="106">
        <f t="shared" si="29"/>
        <v>-0.23420618269953652</v>
      </c>
      <c r="AM37" s="106">
        <f t="shared" si="30"/>
        <v>-0.11764132736502592</v>
      </c>
      <c r="AN37" s="113">
        <f t="shared" si="33"/>
        <v>-0.22166968643620555</v>
      </c>
      <c r="AO37" s="113">
        <f t="shared" si="33"/>
        <v>-0.22166968614740665</v>
      </c>
      <c r="AP37" s="113">
        <f t="shared" si="33"/>
        <v>-0.2216696808071241</v>
      </c>
      <c r="AQ37" s="113">
        <f t="shared" si="33"/>
        <v>-0.22166958205806928</v>
      </c>
      <c r="AR37" s="113">
        <f t="shared" si="33"/>
        <v>-0.22166775605474554</v>
      </c>
      <c r="AS37" s="113">
        <f t="shared" si="33"/>
        <v>-0.22163399092379998</v>
      </c>
      <c r="AT37" s="113">
        <f t="shared" si="33"/>
        <v>-0.22100967682650863</v>
      </c>
      <c r="AU37" s="113">
        <f t="shared" si="32"/>
        <v>-0.20948165216294434</v>
      </c>
      <c r="AW37" s="106">
        <v>2000</v>
      </c>
      <c r="AX37" s="106">
        <f t="shared" si="0"/>
        <v>-4.3024535443030752E-3</v>
      </c>
      <c r="AY37" s="106">
        <f t="shared" si="1"/>
        <v>-4.1367361339158179E-3</v>
      </c>
      <c r="AZ37" s="106">
        <f t="shared" si="2"/>
        <v>-1.6571741038725699E-4</v>
      </c>
      <c r="BA37" s="106">
        <f t="shared" si="3"/>
        <v>0.99487921391851986</v>
      </c>
      <c r="BB37" s="106">
        <f t="shared" si="4"/>
        <v>1.7643336363844259E-2</v>
      </c>
      <c r="BC37" s="106">
        <f t="shared" si="5"/>
        <v>-1.6633015618934839</v>
      </c>
      <c r="BD37" s="106">
        <f t="shared" si="6"/>
        <v>-1.0970639218603973</v>
      </c>
      <c r="BE37" s="106">
        <f t="shared" si="34"/>
        <v>4.6752527070854342</v>
      </c>
      <c r="BF37" s="106">
        <f t="shared" si="34"/>
        <v>4.6752527070854342</v>
      </c>
      <c r="BG37" s="106">
        <f t="shared" si="34"/>
        <v>4.6752527070854333</v>
      </c>
      <c r="BH37" s="106">
        <f t="shared" si="34"/>
        <v>4.6752527070856873</v>
      </c>
      <c r="BI37" s="106">
        <f t="shared" si="34"/>
        <v>4.6752527069626275</v>
      </c>
      <c r="BJ37" s="106">
        <f t="shared" si="34"/>
        <v>4.6752527667523331</v>
      </c>
      <c r="BK37" s="106">
        <f t="shared" si="34"/>
        <v>4.6752237285956184</v>
      </c>
      <c r="BL37" s="106">
        <f t="shared" si="8"/>
        <v>4.730650231072504</v>
      </c>
    </row>
    <row r="38" spans="1:64" s="106" customFormat="1" ht="12.95" customHeight="1" x14ac:dyDescent="0.2">
      <c r="A38" s="159" t="s">
        <v>242</v>
      </c>
      <c r="B38" s="160" t="s">
        <v>159</v>
      </c>
      <c r="C38" s="159">
        <v>20506.588</v>
      </c>
      <c r="D38" s="159" t="s">
        <v>178</v>
      </c>
      <c r="E38" s="47">
        <f t="shared" si="11"/>
        <v>-551.99900955553699</v>
      </c>
      <c r="F38" s="113">
        <f t="shared" si="12"/>
        <v>-552</v>
      </c>
      <c r="G38" s="113">
        <f t="shared" si="13"/>
        <v>1.3200000030337833E-3</v>
      </c>
      <c r="H38" s="113"/>
      <c r="I38" s="113">
        <f t="shared" si="14"/>
        <v>1.3200000030337833E-3</v>
      </c>
      <c r="J38" s="113"/>
      <c r="K38" s="113"/>
      <c r="M38" s="113"/>
      <c r="N38" s="113"/>
      <c r="O38" s="113">
        <f t="shared" ca="1" si="15"/>
        <v>-5.1587909568847987E-3</v>
      </c>
      <c r="P38" s="113"/>
      <c r="Q38" s="161">
        <f t="shared" si="16"/>
        <v>5488.0879999999997</v>
      </c>
      <c r="R38" s="113"/>
      <c r="S38" s="8">
        <f t="shared" si="17"/>
        <v>0.1</v>
      </c>
      <c r="T38" s="113"/>
      <c r="Z38" s="106">
        <f t="shared" si="18"/>
        <v>-552</v>
      </c>
      <c r="AA38" s="113">
        <f t="shared" si="19"/>
        <v>-4.9311134697164775E-3</v>
      </c>
      <c r="AB38" s="113">
        <f t="shared" si="20"/>
        <v>5.6836341928472893E-3</v>
      </c>
      <c r="AC38" s="113">
        <f t="shared" si="21"/>
        <v>1.3200000030337833E-3</v>
      </c>
      <c r="AD38" s="113">
        <f t="shared" si="22"/>
        <v>6.2511134727502608E-3</v>
      </c>
      <c r="AE38" s="113">
        <f t="shared" si="23"/>
        <v>3.9076419649199826E-6</v>
      </c>
      <c r="AF38" s="106">
        <f t="shared" si="24"/>
        <v>1.3200000030337833E-3</v>
      </c>
      <c r="AG38" s="8"/>
      <c r="AH38" s="106">
        <f t="shared" si="25"/>
        <v>-4.363634189813506E-3</v>
      </c>
      <c r="AI38" s="106">
        <f t="shared" si="26"/>
        <v>1.0540044355794842</v>
      </c>
      <c r="AJ38" s="106">
        <f t="shared" si="27"/>
        <v>-0.98833782824240601</v>
      </c>
      <c r="AK38" s="106">
        <f t="shared" si="28"/>
        <v>-1.2515702324292234E-2</v>
      </c>
      <c r="AL38" s="106">
        <f t="shared" si="29"/>
        <v>-0.22773289189044382</v>
      </c>
      <c r="AM38" s="106">
        <f t="shared" si="30"/>
        <v>-0.11436112599081411</v>
      </c>
      <c r="AN38" s="113">
        <f t="shared" si="33"/>
        <v>-0.21553727649178239</v>
      </c>
      <c r="AO38" s="113">
        <f t="shared" si="33"/>
        <v>-0.21553727620858557</v>
      </c>
      <c r="AP38" s="113">
        <f t="shared" si="33"/>
        <v>-0.21553727097902228</v>
      </c>
      <c r="AQ38" s="113">
        <f t="shared" si="33"/>
        <v>-0.21553717440896744</v>
      </c>
      <c r="AR38" s="113">
        <f t="shared" si="33"/>
        <v>-0.21553539112936443</v>
      </c>
      <c r="AS38" s="113">
        <f t="shared" si="33"/>
        <v>-0.21550246089996217</v>
      </c>
      <c r="AT38" s="113">
        <f t="shared" si="33"/>
        <v>-0.21489441042863011</v>
      </c>
      <c r="AU38" s="113">
        <f t="shared" si="32"/>
        <v>-0.20368110592039734</v>
      </c>
      <c r="AW38" s="106">
        <v>2200</v>
      </c>
      <c r="AX38" s="106">
        <f t="shared" si="0"/>
        <v>-6.2198609581374693E-3</v>
      </c>
      <c r="AY38" s="106">
        <f t="shared" si="1"/>
        <v>-4.3918609644540739E-3</v>
      </c>
      <c r="AZ38" s="106">
        <f t="shared" si="2"/>
        <v>-1.827999993683395E-3</v>
      </c>
      <c r="BA38" s="106">
        <f t="shared" si="3"/>
        <v>1.0164033113139452</v>
      </c>
      <c r="BB38" s="106">
        <f t="shared" si="4"/>
        <v>-0.36651089666218878</v>
      </c>
      <c r="BC38" s="106">
        <f t="shared" si="5"/>
        <v>-1.2704011277273355</v>
      </c>
      <c r="BD38" s="106">
        <f t="shared" si="6"/>
        <v>-0.7371103458826691</v>
      </c>
      <c r="BE38" s="106">
        <f t="shared" si="34"/>
        <v>5.0653347079602176</v>
      </c>
      <c r="BF38" s="106">
        <f t="shared" si="34"/>
        <v>5.0653347079629247</v>
      </c>
      <c r="BG38" s="106">
        <f t="shared" si="34"/>
        <v>5.0653347081041957</v>
      </c>
      <c r="BH38" s="106">
        <f t="shared" si="34"/>
        <v>5.0653347154766202</v>
      </c>
      <c r="BI38" s="106">
        <f t="shared" si="34"/>
        <v>5.0653351002160925</v>
      </c>
      <c r="BJ38" s="106">
        <f t="shared" si="34"/>
        <v>5.0653551777835411</v>
      </c>
      <c r="BK38" s="106">
        <f t="shared" si="34"/>
        <v>5.0664014084118829</v>
      </c>
      <c r="BL38" s="106">
        <f t="shared" si="8"/>
        <v>5.1173533139089384</v>
      </c>
    </row>
    <row r="39" spans="1:64" s="106" customFormat="1" ht="12.95" customHeight="1" x14ac:dyDescent="0.2">
      <c r="A39" s="159" t="s">
        <v>253</v>
      </c>
      <c r="B39" s="160" t="s">
        <v>159</v>
      </c>
      <c r="C39" s="159">
        <v>20871.754000000001</v>
      </c>
      <c r="D39" s="159" t="s">
        <v>178</v>
      </c>
      <c r="E39" s="47">
        <f t="shared" si="11"/>
        <v>-278.00155319699536</v>
      </c>
      <c r="F39" s="113">
        <f t="shared" si="12"/>
        <v>-278</v>
      </c>
      <c r="G39" s="113">
        <f t="shared" si="13"/>
        <v>-2.0699999986391049E-3</v>
      </c>
      <c r="H39" s="113"/>
      <c r="I39" s="113">
        <f t="shared" si="14"/>
        <v>-2.0699999986391049E-3</v>
      </c>
      <c r="J39" s="113"/>
      <c r="K39" s="113"/>
      <c r="M39" s="113"/>
      <c r="N39" s="113"/>
      <c r="O39" s="113">
        <f t="shared" ca="1" si="15"/>
        <v>-5.2496308412182885E-3</v>
      </c>
      <c r="P39" s="113"/>
      <c r="Q39" s="161">
        <f t="shared" si="16"/>
        <v>5853.2540000000008</v>
      </c>
      <c r="R39" s="113"/>
      <c r="S39" s="8">
        <f t="shared" si="17"/>
        <v>0.1</v>
      </c>
      <c r="T39" s="113"/>
      <c r="Z39" s="106">
        <f t="shared" si="18"/>
        <v>-278</v>
      </c>
      <c r="AA39" s="113">
        <f t="shared" si="19"/>
        <v>-5.0035370361408591E-3</v>
      </c>
      <c r="AB39" s="113">
        <f t="shared" si="20"/>
        <v>1.9549437938778148E-3</v>
      </c>
      <c r="AC39" s="113">
        <f t="shared" si="21"/>
        <v>-2.0699999986391049E-3</v>
      </c>
      <c r="AD39" s="113">
        <f t="shared" si="22"/>
        <v>2.9335370375017543E-3</v>
      </c>
      <c r="AE39" s="113">
        <f t="shared" si="23"/>
        <v>8.6056395503945688E-7</v>
      </c>
      <c r="AF39" s="106">
        <f t="shared" si="24"/>
        <v>-2.0699999986391049E-3</v>
      </c>
      <c r="AG39" s="8"/>
      <c r="AH39" s="106">
        <f t="shared" si="25"/>
        <v>-4.0249437925169197E-3</v>
      </c>
      <c r="AI39" s="106">
        <f t="shared" si="26"/>
        <v>1.0518016633868941</v>
      </c>
      <c r="AJ39" s="106">
        <f t="shared" si="27"/>
        <v>-0.90519434442798763</v>
      </c>
      <c r="AK39" s="106">
        <f t="shared" si="28"/>
        <v>1.9741062212552847E-2</v>
      </c>
      <c r="AL39" s="106">
        <f t="shared" si="29"/>
        <v>0.36409856137546337</v>
      </c>
      <c r="AM39" s="106">
        <f t="shared" si="30"/>
        <v>0.18408746012923852</v>
      </c>
      <c r="AN39" s="113">
        <f t="shared" si="33"/>
        <v>0.34484206274109552</v>
      </c>
      <c r="AO39" s="113">
        <f t="shared" si="33"/>
        <v>0.34484206238163917</v>
      </c>
      <c r="AP39" s="113">
        <f t="shared" si="33"/>
        <v>0.34484205549183045</v>
      </c>
      <c r="AQ39" s="113">
        <f t="shared" si="33"/>
        <v>0.34484192343277953</v>
      </c>
      <c r="AR39" s="113">
        <f t="shared" si="33"/>
        <v>0.34483939221814719</v>
      </c>
      <c r="AS39" s="113">
        <f t="shared" si="33"/>
        <v>0.34479087612832265</v>
      </c>
      <c r="AT39" s="113">
        <f t="shared" si="33"/>
        <v>0.3438611256972906</v>
      </c>
      <c r="AU39" s="113">
        <f t="shared" si="32"/>
        <v>0.32610211756551699</v>
      </c>
      <c r="AW39" s="106">
        <v>2400</v>
      </c>
      <c r="AX39" s="106">
        <f t="shared" si="0"/>
        <v>-7.8834173549684403E-3</v>
      </c>
      <c r="AY39" s="106">
        <f t="shared" si="1"/>
        <v>-4.6434105779219895E-3</v>
      </c>
      <c r="AZ39" s="106">
        <f t="shared" si="2"/>
        <v>-3.2400067770464503E-3</v>
      </c>
      <c r="BA39" s="106">
        <f t="shared" si="3"/>
        <v>1.0361274540266598</v>
      </c>
      <c r="BB39" s="106">
        <f t="shared" si="4"/>
        <v>-0.70660167952690334</v>
      </c>
      <c r="BC39" s="106">
        <f t="shared" si="5"/>
        <v>-0.86097321337862565</v>
      </c>
      <c r="BD39" s="106">
        <f t="shared" si="6"/>
        <v>-0.45921011125005395</v>
      </c>
      <c r="BE39" s="106">
        <f t="shared" si="34"/>
        <v>5.4635381287263973</v>
      </c>
      <c r="BF39" s="106">
        <f t="shared" si="34"/>
        <v>5.4635381288432825</v>
      </c>
      <c r="BG39" s="106">
        <f t="shared" si="34"/>
        <v>5.4635381319327232</v>
      </c>
      <c r="BH39" s="106">
        <f t="shared" si="34"/>
        <v>5.4635382135910655</v>
      </c>
      <c r="BI39" s="106">
        <f t="shared" si="34"/>
        <v>5.4635403719355091</v>
      </c>
      <c r="BJ39" s="106">
        <f t="shared" si="34"/>
        <v>5.4635974181956843</v>
      </c>
      <c r="BK39" s="106">
        <f t="shared" si="34"/>
        <v>5.4651039223707052</v>
      </c>
      <c r="BL39" s="106">
        <f t="shared" si="8"/>
        <v>5.5040563967453728</v>
      </c>
    </row>
    <row r="40" spans="1:64" s="106" customFormat="1" ht="12.95" customHeight="1" x14ac:dyDescent="0.2">
      <c r="A40" s="113" t="s">
        <v>70</v>
      </c>
      <c r="B40" s="8"/>
      <c r="C40" s="11">
        <v>21242.256399999998</v>
      </c>
      <c r="D40" s="11" t="s">
        <v>72</v>
      </c>
      <c r="E40" s="113">
        <f t="shared" si="11"/>
        <v>0</v>
      </c>
      <c r="F40" s="113">
        <f t="shared" si="12"/>
        <v>0</v>
      </c>
      <c r="G40" s="113">
        <f t="shared" si="13"/>
        <v>0</v>
      </c>
      <c r="H40" s="113">
        <f>+G40</f>
        <v>0</v>
      </c>
      <c r="I40" s="113"/>
      <c r="J40" s="113"/>
      <c r="K40" s="113"/>
      <c r="L40" s="113"/>
      <c r="M40" s="113"/>
      <c r="N40" s="113"/>
      <c r="O40" s="113">
        <f t="shared" ca="1" si="15"/>
        <v>-5.3417968552500767E-3</v>
      </c>
      <c r="P40" s="113"/>
      <c r="Q40" s="161">
        <f t="shared" si="16"/>
        <v>6223.7563999999984</v>
      </c>
      <c r="R40" s="113"/>
      <c r="S40" s="8">
        <f>S$14</f>
        <v>0.2</v>
      </c>
      <c r="T40" s="113"/>
      <c r="Z40" s="106">
        <f t="shared" si="18"/>
        <v>0</v>
      </c>
      <c r="AA40" s="113">
        <f t="shared" si="19"/>
        <v>-3.8363116913854066E-3</v>
      </c>
      <c r="AB40" s="113">
        <f t="shared" si="20"/>
        <v>2.4474608017208709E-3</v>
      </c>
      <c r="AC40" s="113">
        <f t="shared" si="21"/>
        <v>0</v>
      </c>
      <c r="AD40" s="113">
        <f t="shared" si="22"/>
        <v>3.8363116913854066E-3</v>
      </c>
      <c r="AE40" s="113">
        <f t="shared" si="23"/>
        <v>2.9434574786920721E-6</v>
      </c>
      <c r="AF40" s="106">
        <f t="shared" si="24"/>
        <v>0</v>
      </c>
      <c r="AG40" s="8"/>
      <c r="AH40" s="106">
        <f t="shared" si="25"/>
        <v>-2.4474608017208709E-3</v>
      </c>
      <c r="AI40" s="106">
        <f t="shared" si="26"/>
        <v>1.0321668776529105</v>
      </c>
      <c r="AJ40" s="106">
        <f t="shared" si="27"/>
        <v>-0.51771754786611579</v>
      </c>
      <c r="AK40" s="106">
        <f t="shared" si="28"/>
        <v>4.5148796761283048E-2</v>
      </c>
      <c r="AL40" s="106">
        <f t="shared" si="29"/>
        <v>0.9517543664533471</v>
      </c>
      <c r="AM40" s="106">
        <f t="shared" si="30"/>
        <v>0.51538179101374493</v>
      </c>
      <c r="AN40" s="113">
        <f t="shared" si="33"/>
        <v>0.90729389999819632</v>
      </c>
      <c r="AO40" s="113">
        <f t="shared" si="33"/>
        <v>0.90729389992946941</v>
      </c>
      <c r="AP40" s="113">
        <f t="shared" si="33"/>
        <v>0.90729389791648363</v>
      </c>
      <c r="AQ40" s="113">
        <f t="shared" si="33"/>
        <v>0.90729383895685778</v>
      </c>
      <c r="AR40" s="113">
        <f t="shared" si="33"/>
        <v>0.90729211205272209</v>
      </c>
      <c r="AS40" s="113">
        <f t="shared" si="33"/>
        <v>0.90724153340524083</v>
      </c>
      <c r="AT40" s="113">
        <f t="shared" si="33"/>
        <v>0.90576160245814885</v>
      </c>
      <c r="AU40" s="113">
        <f t="shared" si="32"/>
        <v>0.8636194027081614</v>
      </c>
      <c r="AW40" s="106">
        <v>2600</v>
      </c>
      <c r="AX40" s="106">
        <f t="shared" si="0"/>
        <v>-9.0463058360251876E-3</v>
      </c>
      <c r="AY40" s="106">
        <f t="shared" si="1"/>
        <v>-4.8913849743195646E-3</v>
      </c>
      <c r="AZ40" s="106">
        <f t="shared" si="2"/>
        <v>-4.1549208617056238E-3</v>
      </c>
      <c r="BA40" s="106">
        <f t="shared" si="3"/>
        <v>1.0502096927843434</v>
      </c>
      <c r="BB40" s="106">
        <f t="shared" si="4"/>
        <v>-0.9348919503699199</v>
      </c>
      <c r="BC40" s="106">
        <f t="shared" si="5"/>
        <v>-0.43770279077504148</v>
      </c>
      <c r="BD40" s="106">
        <f t="shared" si="6"/>
        <v>-0.22241368935335568</v>
      </c>
      <c r="BE40" s="106">
        <f t="shared" si="34"/>
        <v>5.8684202653573374</v>
      </c>
      <c r="BF40" s="106">
        <f t="shared" si="34"/>
        <v>5.86842026572086</v>
      </c>
      <c r="BG40" s="106">
        <f t="shared" si="34"/>
        <v>5.868420272885924</v>
      </c>
      <c r="BH40" s="106">
        <f t="shared" si="34"/>
        <v>5.8684204141100604</v>
      </c>
      <c r="BI40" s="106">
        <f t="shared" si="34"/>
        <v>5.8684231976502614</v>
      </c>
      <c r="BJ40" s="106">
        <f t="shared" si="34"/>
        <v>5.8684780607771012</v>
      </c>
      <c r="BK40" s="106">
        <f t="shared" si="34"/>
        <v>5.8695591340206574</v>
      </c>
      <c r="BL40" s="106">
        <f t="shared" si="8"/>
        <v>5.8907594795818072</v>
      </c>
    </row>
    <row r="41" spans="1:64" s="106" customFormat="1" ht="12.95" customHeight="1" x14ac:dyDescent="0.2">
      <c r="A41" s="159" t="s">
        <v>268</v>
      </c>
      <c r="B41" s="160" t="s">
        <v>159</v>
      </c>
      <c r="C41" s="159">
        <v>21431.519</v>
      </c>
      <c r="D41" s="159" t="s">
        <v>178</v>
      </c>
      <c r="E41" s="47">
        <f t="shared" si="11"/>
        <v>142.01067729143591</v>
      </c>
      <c r="F41" s="113">
        <f t="shared" si="12"/>
        <v>142</v>
      </c>
      <c r="G41" s="113">
        <f t="shared" si="13"/>
        <v>1.4230000000679865E-2</v>
      </c>
      <c r="H41" s="113"/>
      <c r="I41" s="113">
        <f t="shared" ref="I41:I55" si="35">G41</f>
        <v>1.4230000000679865E-2</v>
      </c>
      <c r="J41" s="113"/>
      <c r="K41" s="113"/>
      <c r="M41" s="113"/>
      <c r="N41" s="113"/>
      <c r="O41" s="113">
        <f t="shared" ca="1" si="15"/>
        <v>-5.3888744595396955E-3</v>
      </c>
      <c r="P41" s="113"/>
      <c r="Q41" s="161">
        <f t="shared" si="16"/>
        <v>6413.0190000000002</v>
      </c>
      <c r="R41" s="113"/>
      <c r="S41" s="8">
        <f t="shared" ref="S41:S55" si="36">S$15</f>
        <v>0.1</v>
      </c>
      <c r="T41" s="113"/>
      <c r="Z41" s="106">
        <f t="shared" si="18"/>
        <v>142</v>
      </c>
      <c r="AA41" s="113">
        <f t="shared" si="19"/>
        <v>-2.9251498686183098E-3</v>
      </c>
      <c r="AB41" s="113">
        <f t="shared" si="20"/>
        <v>1.5559408240154669E-2</v>
      </c>
      <c r="AC41" s="113">
        <f t="shared" si="21"/>
        <v>1.4230000000679865E-2</v>
      </c>
      <c r="AD41" s="113">
        <f t="shared" si="22"/>
        <v>1.7155149869298177E-2</v>
      </c>
      <c r="AE41" s="113">
        <f t="shared" si="23"/>
        <v>2.9429916703808127E-5</v>
      </c>
      <c r="AF41" s="106">
        <f t="shared" si="24"/>
        <v>1.4230000000679865E-2</v>
      </c>
      <c r="AG41" s="8"/>
      <c r="AH41" s="106">
        <f t="shared" si="25"/>
        <v>-1.3294082394748039E-3</v>
      </c>
      <c r="AI41" s="106">
        <f t="shared" si="26"/>
        <v>1.0179183687338123</v>
      </c>
      <c r="AJ41" s="106">
        <f t="shared" si="27"/>
        <v>-0.25154602986804758</v>
      </c>
      <c r="AK41" s="106">
        <f t="shared" si="28"/>
        <v>5.2460022196412562E-2</v>
      </c>
      <c r="AL41" s="106">
        <f t="shared" si="29"/>
        <v>1.2416580256612459</v>
      </c>
      <c r="AM41" s="106">
        <f t="shared" si="30"/>
        <v>0.71516128063341811</v>
      </c>
      <c r="AN41" s="113">
        <f t="shared" ref="AN41:AT50" si="37">$AU41+$AB$7*SIN(AO41)</f>
        <v>1.1896359124228162</v>
      </c>
      <c r="AO41" s="113">
        <f t="shared" si="37"/>
        <v>1.1896359124186873</v>
      </c>
      <c r="AP41" s="113">
        <f t="shared" si="37"/>
        <v>1.1896359122184659</v>
      </c>
      <c r="AQ41" s="113">
        <f t="shared" si="37"/>
        <v>1.1896359025093401</v>
      </c>
      <c r="AR41" s="113">
        <f t="shared" si="37"/>
        <v>1.1896354316951576</v>
      </c>
      <c r="AS41" s="113">
        <f t="shared" si="37"/>
        <v>1.1896126016737663</v>
      </c>
      <c r="AT41" s="113">
        <f t="shared" si="37"/>
        <v>1.1885071181437747</v>
      </c>
      <c r="AU41" s="113">
        <f t="shared" si="32"/>
        <v>1.1381785915220299</v>
      </c>
      <c r="AW41" s="106">
        <v>2800</v>
      </c>
      <c r="AX41" s="106">
        <f t="shared" si="0"/>
        <v>-9.5326340447938473E-3</v>
      </c>
      <c r="AY41" s="106">
        <f t="shared" si="1"/>
        <v>-5.1357841536467993E-3</v>
      </c>
      <c r="AZ41" s="106">
        <f t="shared" si="2"/>
        <v>-4.3968498911470481E-3</v>
      </c>
      <c r="BA41" s="106">
        <f t="shared" si="3"/>
        <v>1.0554346085381445</v>
      </c>
      <c r="BB41" s="106">
        <f t="shared" si="4"/>
        <v>-0.99765775722755778</v>
      </c>
      <c r="BC41" s="106">
        <f t="shared" si="5"/>
        <v>-6.4043152874902259E-3</v>
      </c>
      <c r="BD41" s="106">
        <f t="shared" si="6"/>
        <v>-3.2021685885658428E-3</v>
      </c>
      <c r="BE41" s="106">
        <f t="shared" si="34"/>
        <v>6.27712670113117</v>
      </c>
      <c r="BF41" s="106">
        <f t="shared" si="34"/>
        <v>6.2771267011403769</v>
      </c>
      <c r="BG41" s="106">
        <f t="shared" si="34"/>
        <v>6.2771267013064511</v>
      </c>
      <c r="BH41" s="106">
        <f t="shared" si="34"/>
        <v>6.2771267043023009</v>
      </c>
      <c r="BI41" s="106">
        <f t="shared" si="34"/>
        <v>6.2771267583451387</v>
      </c>
      <c r="BJ41" s="106">
        <f t="shared" si="34"/>
        <v>6.2771277332365001</v>
      </c>
      <c r="BK41" s="106">
        <f t="shared" si="34"/>
        <v>6.2771453195283344</v>
      </c>
      <c r="BL41" s="106">
        <f t="shared" si="8"/>
        <v>6.2774625624182416</v>
      </c>
    </row>
    <row r="42" spans="1:64" s="106" customFormat="1" ht="12.95" customHeight="1" x14ac:dyDescent="0.2">
      <c r="A42" s="159" t="s">
        <v>268</v>
      </c>
      <c r="B42" s="160" t="s">
        <v>159</v>
      </c>
      <c r="C42" s="159">
        <v>21531.457999999999</v>
      </c>
      <c r="D42" s="159" t="s">
        <v>178</v>
      </c>
      <c r="E42" s="47">
        <f t="shared" si="11"/>
        <v>216.99857811192797</v>
      </c>
      <c r="F42" s="113">
        <f t="shared" si="12"/>
        <v>217</v>
      </c>
      <c r="G42" s="113">
        <f t="shared" si="13"/>
        <v>-1.8950000012409873E-3</v>
      </c>
      <c r="H42" s="113"/>
      <c r="I42" s="113">
        <f t="shared" si="35"/>
        <v>-1.8950000012409873E-3</v>
      </c>
      <c r="J42" s="113"/>
      <c r="K42" s="113"/>
      <c r="M42" s="113"/>
      <c r="N42" s="113"/>
      <c r="O42" s="113">
        <f t="shared" ca="1" si="15"/>
        <v>-5.4137393913828036E-3</v>
      </c>
      <c r="P42" s="113"/>
      <c r="Q42" s="161">
        <f t="shared" si="16"/>
        <v>6512.9579999999987</v>
      </c>
      <c r="R42" s="113"/>
      <c r="S42" s="8">
        <f t="shared" si="36"/>
        <v>0.1</v>
      </c>
      <c r="T42" s="113"/>
      <c r="Z42" s="106">
        <f t="shared" si="18"/>
        <v>217</v>
      </c>
      <c r="AA42" s="113">
        <f t="shared" si="19"/>
        <v>-2.4017798414712431E-3</v>
      </c>
      <c r="AB42" s="113">
        <f t="shared" si="20"/>
        <v>-1.197507733584325E-3</v>
      </c>
      <c r="AC42" s="113">
        <f t="shared" si="21"/>
        <v>-1.8950000012409873E-3</v>
      </c>
      <c r="AD42" s="113">
        <f t="shared" si="22"/>
        <v>5.0677984023025577E-4</v>
      </c>
      <c r="AE42" s="113">
        <f t="shared" si="23"/>
        <v>2.5682580646380359E-8</v>
      </c>
      <c r="AF42" s="106">
        <f t="shared" si="24"/>
        <v>-1.8950000012409873E-3</v>
      </c>
      <c r="AG42" s="8"/>
      <c r="AH42" s="106">
        <f t="shared" si="25"/>
        <v>-6.9749226765666232E-4</v>
      </c>
      <c r="AI42" s="106">
        <f t="shared" si="26"/>
        <v>1.0098902104426337</v>
      </c>
      <c r="AJ42" s="106">
        <f t="shared" si="27"/>
        <v>-0.10431768875514832</v>
      </c>
      <c r="AK42" s="106">
        <f t="shared" si="28"/>
        <v>5.4546361971531843E-2</v>
      </c>
      <c r="AL42" s="106">
        <f t="shared" si="29"/>
        <v>1.3914275215851686</v>
      </c>
      <c r="AM42" s="106">
        <f t="shared" si="30"/>
        <v>0.83498758305811371</v>
      </c>
      <c r="AN42" s="113">
        <f t="shared" si="37"/>
        <v>1.3371213609762895</v>
      </c>
      <c r="AO42" s="113">
        <f t="shared" si="37"/>
        <v>1.337121360976024</v>
      </c>
      <c r="AP42" s="113">
        <f t="shared" si="37"/>
        <v>1.3371213609553445</v>
      </c>
      <c r="AQ42" s="113">
        <f t="shared" si="37"/>
        <v>1.3371213593443263</v>
      </c>
      <c r="AR42" s="113">
        <f t="shared" si="37"/>
        <v>1.3371212338402623</v>
      </c>
      <c r="AS42" s="113">
        <f t="shared" si="37"/>
        <v>1.3371114568283058</v>
      </c>
      <c r="AT42" s="113">
        <f t="shared" si="37"/>
        <v>1.3363510386608477</v>
      </c>
      <c r="AU42" s="113">
        <f t="shared" si="32"/>
        <v>1.2831922475856925</v>
      </c>
      <c r="AW42" s="106">
        <v>3000</v>
      </c>
      <c r="AX42" s="106">
        <f t="shared" si="0"/>
        <v>-9.2909818907547133E-3</v>
      </c>
      <c r="AY42" s="106">
        <f t="shared" si="1"/>
        <v>-5.3766081159036935E-3</v>
      </c>
      <c r="AZ42" s="106">
        <f t="shared" si="2"/>
        <v>-3.9143737748510207E-3</v>
      </c>
      <c r="BA42" s="106">
        <f t="shared" si="3"/>
        <v>1.0505037200183343</v>
      </c>
      <c r="BB42" s="106">
        <f t="shared" si="4"/>
        <v>-0.87764099793622219</v>
      </c>
      <c r="BC42" s="106">
        <f t="shared" si="5"/>
        <v>0.42501711551391969</v>
      </c>
      <c r="BD42" s="106">
        <f t="shared" si="6"/>
        <v>0.21576637363679482</v>
      </c>
      <c r="BE42" s="106">
        <f t="shared" si="34"/>
        <v>6.6858914362426125</v>
      </c>
      <c r="BF42" s="106">
        <f t="shared" si="34"/>
        <v>6.6858914358780286</v>
      </c>
      <c r="BG42" s="106">
        <f t="shared" si="34"/>
        <v>6.685891428729474</v>
      </c>
      <c r="BH42" s="106">
        <f t="shared" si="34"/>
        <v>6.6858912885647577</v>
      </c>
      <c r="BI42" s="106">
        <f t="shared" si="34"/>
        <v>6.6858885402978663</v>
      </c>
      <c r="BJ42" s="106">
        <f t="shared" si="34"/>
        <v>6.6858346545555198</v>
      </c>
      <c r="BK42" s="106">
        <f t="shared" si="34"/>
        <v>6.6847783570645296</v>
      </c>
      <c r="BL42" s="106">
        <f t="shared" si="8"/>
        <v>6.6641656452546751</v>
      </c>
    </row>
    <row r="43" spans="1:64" s="106" customFormat="1" ht="12.95" customHeight="1" x14ac:dyDescent="0.2">
      <c r="A43" s="159" t="s">
        <v>268</v>
      </c>
      <c r="B43" s="160" t="s">
        <v>159</v>
      </c>
      <c r="C43" s="159">
        <v>21907.277999999998</v>
      </c>
      <c r="D43" s="159" t="s">
        <v>178</v>
      </c>
      <c r="E43" s="47">
        <f t="shared" si="11"/>
        <v>498.99012181716546</v>
      </c>
      <c r="F43" s="113">
        <f t="shared" si="12"/>
        <v>499</v>
      </c>
      <c r="G43" s="113">
        <f t="shared" si="13"/>
        <v>-1.3165000000299187E-2</v>
      </c>
      <c r="H43" s="113"/>
      <c r="I43" s="113">
        <f t="shared" si="35"/>
        <v>-1.3165000000299187E-2</v>
      </c>
      <c r="J43" s="113"/>
      <c r="K43" s="113"/>
      <c r="M43" s="113"/>
      <c r="N43" s="113"/>
      <c r="O43" s="113">
        <f t="shared" ca="1" si="15"/>
        <v>-5.5072315351128911E-3</v>
      </c>
      <c r="P43" s="113"/>
      <c r="Q43" s="161">
        <f t="shared" si="16"/>
        <v>6888.7779999999984</v>
      </c>
      <c r="R43" s="113"/>
      <c r="S43" s="8">
        <f t="shared" si="36"/>
        <v>0.1</v>
      </c>
      <c r="T43" s="113"/>
      <c r="Z43" s="106">
        <f t="shared" si="18"/>
        <v>499</v>
      </c>
      <c r="AA43" s="113">
        <f t="shared" si="19"/>
        <v>-4.5200762388745768E-4</v>
      </c>
      <c r="AB43" s="113">
        <f t="shared" si="20"/>
        <v>-1.4820913559647809E-2</v>
      </c>
      <c r="AC43" s="113">
        <f t="shared" si="21"/>
        <v>-1.3165000000299187E-2</v>
      </c>
      <c r="AD43" s="113">
        <f t="shared" si="22"/>
        <v>-1.2712992376411729E-2</v>
      </c>
      <c r="AE43" s="113">
        <f t="shared" si="23"/>
        <v>1.6162017516270276E-5</v>
      </c>
      <c r="AF43" s="106">
        <f t="shared" si="24"/>
        <v>-1.3165000000299187E-2</v>
      </c>
      <c r="AG43" s="8"/>
      <c r="AH43" s="106">
        <f t="shared" si="25"/>
        <v>1.6559135593486219E-3</v>
      </c>
      <c r="AI43" s="106">
        <f t="shared" si="26"/>
        <v>0.98032601350976289</v>
      </c>
      <c r="AJ43" s="106">
        <f t="shared" si="27"/>
        <v>0.4238257170777851</v>
      </c>
      <c r="AK43" s="106">
        <f t="shared" si="28"/>
        <v>5.182717552125455E-2</v>
      </c>
      <c r="AL43" s="106">
        <f t="shared" si="29"/>
        <v>1.9336003505946191</v>
      </c>
      <c r="AM43" s="106">
        <f t="shared" si="30"/>
        <v>1.4492345207832211</v>
      </c>
      <c r="AN43" s="113">
        <f t="shared" si="37"/>
        <v>1.8812295838602722</v>
      </c>
      <c r="AO43" s="113">
        <f t="shared" si="37"/>
        <v>1.8812295838591095</v>
      </c>
      <c r="AP43" s="113">
        <f t="shared" si="37"/>
        <v>1.8812295839277628</v>
      </c>
      <c r="AQ43" s="113">
        <f t="shared" si="37"/>
        <v>1.8812295798736001</v>
      </c>
      <c r="AR43" s="113">
        <f t="shared" si="37"/>
        <v>1.8812298192828116</v>
      </c>
      <c r="AS43" s="113">
        <f t="shared" si="37"/>
        <v>1.8812156812193543</v>
      </c>
      <c r="AT43" s="113">
        <f t="shared" si="37"/>
        <v>1.8820495247110283</v>
      </c>
      <c r="AU43" s="113">
        <f t="shared" si="32"/>
        <v>1.8284435943850648</v>
      </c>
      <c r="AW43" s="106">
        <v>3200</v>
      </c>
      <c r="AX43" s="106">
        <f t="shared" si="0"/>
        <v>-8.4134527562420708E-3</v>
      </c>
      <c r="AY43" s="106">
        <f t="shared" si="1"/>
        <v>-5.6138568610902481E-3</v>
      </c>
      <c r="AZ43" s="106">
        <f t="shared" si="2"/>
        <v>-2.7995958951518231E-3</v>
      </c>
      <c r="BA43" s="106">
        <f t="shared" si="3"/>
        <v>1.0366439815823254</v>
      </c>
      <c r="BB43" s="106">
        <f t="shared" si="4"/>
        <v>-0.60304480772017099</v>
      </c>
      <c r="BC43" s="106">
        <f t="shared" si="5"/>
        <v>0.84862276815182203</v>
      </c>
      <c r="BD43" s="106">
        <f t="shared" si="6"/>
        <v>0.45175374462224382</v>
      </c>
      <c r="BE43" s="106">
        <f t="shared" si="34"/>
        <v>7.0909339733770436</v>
      </c>
      <c r="BF43" s="106">
        <f t="shared" si="34"/>
        <v>7.0909339732525494</v>
      </c>
      <c r="BG43" s="106">
        <f t="shared" si="34"/>
        <v>7.0909339700031753</v>
      </c>
      <c r="BH43" s="106">
        <f t="shared" si="34"/>
        <v>7.0909338851922543</v>
      </c>
      <c r="BI43" s="106">
        <f t="shared" si="34"/>
        <v>7.0909316715710977</v>
      </c>
      <c r="BJ43" s="106">
        <f t="shared" si="34"/>
        <v>7.0908738964059976</v>
      </c>
      <c r="BK43" s="106">
        <f t="shared" si="34"/>
        <v>7.089367205456389</v>
      </c>
      <c r="BL43" s="106">
        <f t="shared" si="8"/>
        <v>7.0508687280911104</v>
      </c>
    </row>
    <row r="44" spans="1:64" s="106" customFormat="1" ht="12.95" customHeight="1" x14ac:dyDescent="0.2">
      <c r="A44" s="159" t="s">
        <v>268</v>
      </c>
      <c r="B44" s="160" t="s">
        <v>159</v>
      </c>
      <c r="C44" s="159">
        <v>22180.505000000001</v>
      </c>
      <c r="D44" s="159" t="s">
        <v>178</v>
      </c>
      <c r="E44" s="47">
        <f t="shared" si="11"/>
        <v>704.00237106401698</v>
      </c>
      <c r="F44" s="113">
        <f t="shared" si="12"/>
        <v>704</v>
      </c>
      <c r="G44" s="113">
        <f t="shared" si="13"/>
        <v>3.1600000038451981E-3</v>
      </c>
      <c r="H44" s="113"/>
      <c r="I44" s="113">
        <f t="shared" si="35"/>
        <v>3.1600000038451981E-3</v>
      </c>
      <c r="J44" s="113"/>
      <c r="K44" s="113"/>
      <c r="M44" s="113"/>
      <c r="N44" s="113"/>
      <c r="O44" s="113">
        <f t="shared" ca="1" si="15"/>
        <v>-5.5751956821507211E-3</v>
      </c>
      <c r="P44" s="113"/>
      <c r="Q44" s="161">
        <f t="shared" si="16"/>
        <v>7162.005000000001</v>
      </c>
      <c r="R44" s="113"/>
      <c r="S44" s="8">
        <f t="shared" si="36"/>
        <v>0.1</v>
      </c>
      <c r="T44" s="113"/>
      <c r="Z44" s="106">
        <f t="shared" si="18"/>
        <v>704</v>
      </c>
      <c r="AA44" s="113">
        <f t="shared" si="19"/>
        <v>6.7522552595200049E-4</v>
      </c>
      <c r="AB44" s="113">
        <f t="shared" si="20"/>
        <v>8.7893346608392073E-5</v>
      </c>
      <c r="AC44" s="113">
        <f t="shared" si="21"/>
        <v>3.1600000038451981E-3</v>
      </c>
      <c r="AD44" s="113">
        <f t="shared" si="22"/>
        <v>2.4847744778931976E-3</v>
      </c>
      <c r="AE44" s="113">
        <f t="shared" si="23"/>
        <v>6.1741042059894135E-7</v>
      </c>
      <c r="AF44" s="106">
        <f t="shared" si="24"/>
        <v>3.1600000038451981E-3</v>
      </c>
      <c r="AG44" s="8"/>
      <c r="AH44" s="106">
        <f t="shared" si="25"/>
        <v>3.072106657236806E-3</v>
      </c>
      <c r="AI44" s="106">
        <f t="shared" si="26"/>
        <v>0.96268809999049187</v>
      </c>
      <c r="AJ44" s="106">
        <f t="shared" si="27"/>
        <v>0.72649480405366973</v>
      </c>
      <c r="AK44" s="106">
        <f t="shared" si="28"/>
        <v>4.0999316879789888E-2</v>
      </c>
      <c r="AL44" s="106">
        <f t="shared" si="29"/>
        <v>2.3091425423149432</v>
      </c>
      <c r="AM44" s="106">
        <f t="shared" si="30"/>
        <v>2.2621753838314094</v>
      </c>
      <c r="AN44" s="113">
        <f t="shared" si="37"/>
        <v>2.2673371341949946</v>
      </c>
      <c r="AO44" s="113">
        <f t="shared" si="37"/>
        <v>2.2673371341080886</v>
      </c>
      <c r="AP44" s="113">
        <f t="shared" si="37"/>
        <v>2.2673371365516171</v>
      </c>
      <c r="AQ44" s="113">
        <f t="shared" si="37"/>
        <v>2.2673370678471798</v>
      </c>
      <c r="AR44" s="113">
        <f t="shared" si="37"/>
        <v>2.2673389996004958</v>
      </c>
      <c r="AS44" s="113">
        <f t="shared" si="37"/>
        <v>2.2672846830544513</v>
      </c>
      <c r="AT44" s="113">
        <f t="shared" si="37"/>
        <v>2.2688105999102861</v>
      </c>
      <c r="AU44" s="113">
        <f t="shared" si="32"/>
        <v>2.2248142542924101</v>
      </c>
      <c r="AW44" s="106">
        <v>3400</v>
      </c>
      <c r="AX44" s="106">
        <f t="shared" si="0"/>
        <v>-7.1072511711618392E-3</v>
      </c>
      <c r="AY44" s="106">
        <f t="shared" si="1"/>
        <v>-5.8475303892064606E-3</v>
      </c>
      <c r="AZ44" s="106">
        <f t="shared" si="2"/>
        <v>-1.2597207819553785E-3</v>
      </c>
      <c r="BA44" s="106">
        <f t="shared" si="3"/>
        <v>1.0170315471520448</v>
      </c>
      <c r="BB44" s="106">
        <f t="shared" si="4"/>
        <v>-0.23519611165155127</v>
      </c>
      <c r="BC44" s="106">
        <f t="shared" si="5"/>
        <v>1.2585150086098011</v>
      </c>
      <c r="BD44" s="106">
        <f t="shared" si="6"/>
        <v>0.72797813178495541</v>
      </c>
      <c r="BE44" s="106">
        <f t="shared" si="34"/>
        <v>7.4893632045676561</v>
      </c>
      <c r="BF44" s="106">
        <f t="shared" si="34"/>
        <v>7.4893632045644178</v>
      </c>
      <c r="BG44" s="106">
        <f t="shared" si="34"/>
        <v>7.4893632044006031</v>
      </c>
      <c r="BH44" s="106">
        <f t="shared" si="34"/>
        <v>7.4893631961137288</v>
      </c>
      <c r="BI44" s="106">
        <f t="shared" si="34"/>
        <v>7.4893627769072397</v>
      </c>
      <c r="BJ44" s="106">
        <f t="shared" si="34"/>
        <v>7.4893415711911517</v>
      </c>
      <c r="BK44" s="106">
        <f t="shared" si="34"/>
        <v>7.4882704047230826</v>
      </c>
      <c r="BL44" s="106">
        <f t="shared" si="8"/>
        <v>7.4375718109275439</v>
      </c>
    </row>
    <row r="45" spans="1:64" s="106" customFormat="1" ht="12.95" customHeight="1" x14ac:dyDescent="0.2">
      <c r="A45" s="159" t="s">
        <v>268</v>
      </c>
      <c r="B45" s="160" t="s">
        <v>159</v>
      </c>
      <c r="C45" s="159">
        <v>22256.466</v>
      </c>
      <c r="D45" s="159" t="s">
        <v>178</v>
      </c>
      <c r="E45" s="47">
        <f t="shared" si="11"/>
        <v>760.99869816580338</v>
      </c>
      <c r="F45" s="113">
        <f t="shared" si="12"/>
        <v>761</v>
      </c>
      <c r="G45" s="113">
        <f t="shared" si="13"/>
        <v>-1.7349999980069697E-3</v>
      </c>
      <c r="H45" s="113"/>
      <c r="I45" s="113">
        <f t="shared" si="35"/>
        <v>-1.7349999980069697E-3</v>
      </c>
      <c r="J45" s="113"/>
      <c r="K45" s="113"/>
      <c r="M45" s="113"/>
      <c r="N45" s="113"/>
      <c r="O45" s="113">
        <f t="shared" ca="1" si="15"/>
        <v>-5.5940930303514831E-3</v>
      </c>
      <c r="P45" s="113"/>
      <c r="Q45" s="161">
        <f t="shared" si="16"/>
        <v>7237.9660000000003</v>
      </c>
      <c r="R45" s="113"/>
      <c r="S45" s="8">
        <f t="shared" si="36"/>
        <v>0.1</v>
      </c>
      <c r="T45" s="113"/>
      <c r="Z45" s="106">
        <f t="shared" si="18"/>
        <v>761</v>
      </c>
      <c r="AA45" s="113">
        <f t="shared" si="19"/>
        <v>9.1320951827646287E-4</v>
      </c>
      <c r="AB45" s="113">
        <f t="shared" si="20"/>
        <v>-5.1247682050864002E-3</v>
      </c>
      <c r="AC45" s="113">
        <f t="shared" si="21"/>
        <v>-1.7349999980069697E-3</v>
      </c>
      <c r="AD45" s="113">
        <f t="shared" si="22"/>
        <v>-2.6482095162834326E-3</v>
      </c>
      <c r="AE45" s="113">
        <f t="shared" si="23"/>
        <v>7.0130136421341317E-7</v>
      </c>
      <c r="AF45" s="106">
        <f t="shared" si="24"/>
        <v>-1.7349999980069697E-3</v>
      </c>
      <c r="AG45" s="8"/>
      <c r="AH45" s="106">
        <f t="shared" si="25"/>
        <v>3.3897682070794305E-3</v>
      </c>
      <c r="AI45" s="106">
        <f t="shared" si="26"/>
        <v>0.95870069448019368</v>
      </c>
      <c r="AJ45" s="106">
        <f t="shared" si="27"/>
        <v>0.79279854157894802</v>
      </c>
      <c r="AK45" s="106">
        <f t="shared" si="28"/>
        <v>3.6979578560479252E-2</v>
      </c>
      <c r="AL45" s="106">
        <f t="shared" si="29"/>
        <v>2.4113223847416352</v>
      </c>
      <c r="AM45" s="106">
        <f t="shared" si="30"/>
        <v>2.6159046337278959</v>
      </c>
      <c r="AN45" s="113">
        <f t="shared" si="37"/>
        <v>2.3735379183102996</v>
      </c>
      <c r="AO45" s="113">
        <f t="shared" si="37"/>
        <v>2.3735379181522842</v>
      </c>
      <c r="AP45" s="113">
        <f t="shared" si="37"/>
        <v>2.3735379221152617</v>
      </c>
      <c r="AQ45" s="113">
        <f t="shared" si="37"/>
        <v>2.3735378227250248</v>
      </c>
      <c r="AR45" s="113">
        <f t="shared" si="37"/>
        <v>2.3735403153982131</v>
      </c>
      <c r="AS45" s="113">
        <f t="shared" si="37"/>
        <v>2.3734777981937514</v>
      </c>
      <c r="AT45" s="113">
        <f t="shared" si="37"/>
        <v>2.3750446160215253</v>
      </c>
      <c r="AU45" s="113">
        <f t="shared" si="32"/>
        <v>2.3350246329007938</v>
      </c>
      <c r="AW45" s="106">
        <v>3600</v>
      </c>
      <c r="AX45" s="106">
        <f t="shared" si="0"/>
        <v>-5.6356347175763573E-3</v>
      </c>
      <c r="AY45" s="106">
        <f t="shared" si="1"/>
        <v>-6.0776287002523343E-3</v>
      </c>
      <c r="AZ45" s="106">
        <f t="shared" si="2"/>
        <v>4.4199398267597684E-4</v>
      </c>
      <c r="BA45" s="106">
        <f t="shared" si="3"/>
        <v>0.99550814574134516</v>
      </c>
      <c r="BB45" s="106">
        <f t="shared" si="4"/>
        <v>0.15534633273124096</v>
      </c>
      <c r="BC45" s="106">
        <f t="shared" si="5"/>
        <v>1.6519133760893607</v>
      </c>
      <c r="BD45" s="106">
        <f t="shared" si="6"/>
        <v>1.0845944669496583</v>
      </c>
      <c r="BE45" s="106">
        <f t="shared" si="34"/>
        <v>7.87969231756135</v>
      </c>
      <c r="BF45" s="106">
        <f t="shared" si="34"/>
        <v>7.87969231756135</v>
      </c>
      <c r="BG45" s="106">
        <f t="shared" si="34"/>
        <v>7.87969231756135</v>
      </c>
      <c r="BH45" s="106">
        <f t="shared" si="34"/>
        <v>7.8796923175613678</v>
      </c>
      <c r="BI45" s="106">
        <f t="shared" si="34"/>
        <v>7.8796923175488871</v>
      </c>
      <c r="BJ45" s="106">
        <f t="shared" si="34"/>
        <v>7.8796923263068743</v>
      </c>
      <c r="BK45" s="106">
        <f t="shared" si="34"/>
        <v>7.8796861801956988</v>
      </c>
      <c r="BL45" s="106">
        <f t="shared" si="8"/>
        <v>7.8242748937639783</v>
      </c>
    </row>
    <row r="46" spans="1:64" s="106" customFormat="1" ht="12.95" customHeight="1" x14ac:dyDescent="0.2">
      <c r="A46" s="159" t="s">
        <v>268</v>
      </c>
      <c r="B46" s="160" t="s">
        <v>159</v>
      </c>
      <c r="C46" s="159">
        <v>22416.401999999998</v>
      </c>
      <c r="D46" s="159" t="s">
        <v>178</v>
      </c>
      <c r="E46" s="47">
        <f t="shared" si="11"/>
        <v>881.00455079216783</v>
      </c>
      <c r="F46" s="113">
        <f t="shared" si="12"/>
        <v>881</v>
      </c>
      <c r="G46" s="113">
        <f t="shared" si="13"/>
        <v>6.0650000013993122E-3</v>
      </c>
      <c r="H46" s="113"/>
      <c r="I46" s="113">
        <f t="shared" si="35"/>
        <v>6.0650000013993122E-3</v>
      </c>
      <c r="J46" s="113"/>
      <c r="K46" s="113"/>
      <c r="M46" s="113"/>
      <c r="N46" s="113"/>
      <c r="O46" s="113">
        <f t="shared" ca="1" si="15"/>
        <v>-5.6338769213004573E-3</v>
      </c>
      <c r="P46" s="113"/>
      <c r="Q46" s="161">
        <f t="shared" si="16"/>
        <v>7397.9019999999982</v>
      </c>
      <c r="R46" s="113"/>
      <c r="S46" s="8">
        <f t="shared" si="36"/>
        <v>0.1</v>
      </c>
      <c r="T46" s="113"/>
      <c r="Z46" s="106">
        <f t="shared" si="18"/>
        <v>881</v>
      </c>
      <c r="AA46" s="113">
        <f t="shared" si="19"/>
        <v>1.2839590924771686E-3</v>
      </c>
      <c r="AB46" s="113">
        <f t="shared" si="20"/>
        <v>2.1376892138973268E-3</v>
      </c>
      <c r="AC46" s="113">
        <f t="shared" si="21"/>
        <v>6.0650000013993122E-3</v>
      </c>
      <c r="AD46" s="113">
        <f t="shared" si="22"/>
        <v>4.7810409089221436E-3</v>
      </c>
      <c r="AE46" s="113">
        <f t="shared" si="23"/>
        <v>2.2858352172787077E-6</v>
      </c>
      <c r="AF46" s="106">
        <f t="shared" si="24"/>
        <v>6.0650000013993122E-3</v>
      </c>
      <c r="AG46" s="8"/>
      <c r="AH46" s="106">
        <f t="shared" si="25"/>
        <v>3.9273107875019853E-3</v>
      </c>
      <c r="AI46" s="106">
        <f t="shared" si="26"/>
        <v>0.95182697984361231</v>
      </c>
      <c r="AJ46" s="106">
        <f t="shared" si="27"/>
        <v>0.90356362046515404</v>
      </c>
      <c r="AK46" s="106">
        <f t="shared" si="28"/>
        <v>2.7431405285570396E-2</v>
      </c>
      <c r="AL46" s="106">
        <f t="shared" si="29"/>
        <v>2.6239506517287503</v>
      </c>
      <c r="AM46" s="106">
        <f t="shared" si="30"/>
        <v>3.7770126782656912</v>
      </c>
      <c r="AN46" s="113">
        <f t="shared" si="37"/>
        <v>2.5958219044200881</v>
      </c>
      <c r="AO46" s="113">
        <f t="shared" si="37"/>
        <v>2.5958219040819217</v>
      </c>
      <c r="AP46" s="113">
        <f t="shared" si="37"/>
        <v>2.5958219112188794</v>
      </c>
      <c r="AQ46" s="113">
        <f t="shared" si="37"/>
        <v>2.5958217605943892</v>
      </c>
      <c r="AR46" s="113">
        <f t="shared" si="37"/>
        <v>2.5958249395001762</v>
      </c>
      <c r="AS46" s="113">
        <f t="shared" si="37"/>
        <v>2.5957578478995864</v>
      </c>
      <c r="AT46" s="113">
        <f t="shared" si="37"/>
        <v>2.5971732537958898</v>
      </c>
      <c r="AU46" s="113">
        <f t="shared" si="32"/>
        <v>2.5670464826026542</v>
      </c>
      <c r="AW46" s="106">
        <v>3800</v>
      </c>
      <c r="AX46" s="106">
        <f t="shared" si="0"/>
        <v>-4.2587026870780018E-3</v>
      </c>
      <c r="AY46" s="106">
        <f t="shared" si="1"/>
        <v>-6.3041517942278667E-3</v>
      </c>
      <c r="AZ46" s="106">
        <f t="shared" si="2"/>
        <v>2.0454491071498645E-3</v>
      </c>
      <c r="BA46" s="106">
        <f t="shared" si="3"/>
        <v>0.97547654993960897</v>
      </c>
      <c r="BB46" s="106">
        <f t="shared" si="4"/>
        <v>0.5082119822740403</v>
      </c>
      <c r="BC46" s="106">
        <f t="shared" si="5"/>
        <v>2.0290427428373694</v>
      </c>
      <c r="BD46" s="106">
        <f t="shared" si="6"/>
        <v>1.6083056248603194</v>
      </c>
      <c r="BE46" s="106">
        <f t="shared" si="34"/>
        <v>8.2618658912012215</v>
      </c>
      <c r="BF46" s="106">
        <f t="shared" si="34"/>
        <v>8.2618658911956828</v>
      </c>
      <c r="BG46" s="106">
        <f t="shared" si="34"/>
        <v>8.2618658914475169</v>
      </c>
      <c r="BH46" s="106">
        <f t="shared" si="34"/>
        <v>8.2618658799950904</v>
      </c>
      <c r="BI46" s="106">
        <f t="shared" si="34"/>
        <v>8.2618664008061042</v>
      </c>
      <c r="BJ46" s="106">
        <f t="shared" si="34"/>
        <v>8.2618427157486511</v>
      </c>
      <c r="BK46" s="106">
        <f t="shared" si="34"/>
        <v>8.262918537679198</v>
      </c>
      <c r="BL46" s="106">
        <f t="shared" si="8"/>
        <v>8.2109779766004127</v>
      </c>
    </row>
    <row r="47" spans="1:64" s="106" customFormat="1" ht="12.95" customHeight="1" x14ac:dyDescent="0.2">
      <c r="A47" s="159" t="s">
        <v>268</v>
      </c>
      <c r="B47" s="160" t="s">
        <v>159</v>
      </c>
      <c r="C47" s="159">
        <v>22612.304</v>
      </c>
      <c r="D47" s="159" t="s">
        <v>178</v>
      </c>
      <c r="E47" s="47">
        <f t="shared" si="11"/>
        <v>1027.9970136598811</v>
      </c>
      <c r="F47" s="113">
        <f t="shared" si="12"/>
        <v>1028</v>
      </c>
      <c r="G47" s="113">
        <f t="shared" si="13"/>
        <v>-3.9799999976821709E-3</v>
      </c>
      <c r="H47" s="113"/>
      <c r="I47" s="113">
        <f t="shared" si="35"/>
        <v>-3.9799999976821709E-3</v>
      </c>
      <c r="J47" s="113"/>
      <c r="K47" s="113"/>
      <c r="M47" s="113"/>
      <c r="N47" s="113"/>
      <c r="O47" s="113">
        <f t="shared" ca="1" si="15"/>
        <v>-5.6826121877129494E-3</v>
      </c>
      <c r="P47" s="113"/>
      <c r="Q47" s="161">
        <f t="shared" si="16"/>
        <v>7593.8040000000001</v>
      </c>
      <c r="R47" s="113"/>
      <c r="S47" s="8">
        <f t="shared" si="36"/>
        <v>0.1</v>
      </c>
      <c r="T47" s="113"/>
      <c r="Z47" s="106">
        <f t="shared" si="18"/>
        <v>1028</v>
      </c>
      <c r="AA47" s="113">
        <f t="shared" si="19"/>
        <v>1.4730281785632457E-3</v>
      </c>
      <c r="AB47" s="113">
        <f t="shared" si="20"/>
        <v>-8.2989472577070771E-3</v>
      </c>
      <c r="AC47" s="113">
        <f t="shared" si="21"/>
        <v>-3.9799999976821709E-3</v>
      </c>
      <c r="AD47" s="113">
        <f t="shared" si="22"/>
        <v>-5.4530281762454162E-3</v>
      </c>
      <c r="AE47" s="113">
        <f t="shared" si="23"/>
        <v>2.9735516290926412E-6</v>
      </c>
      <c r="AF47" s="106">
        <f t="shared" si="24"/>
        <v>-3.9799999976821709E-3</v>
      </c>
      <c r="AG47" s="8"/>
      <c r="AH47" s="106">
        <f t="shared" si="25"/>
        <v>4.3189472600249062E-3</v>
      </c>
      <c r="AI47" s="106">
        <f t="shared" si="26"/>
        <v>0.94643553142563819</v>
      </c>
      <c r="AJ47" s="106">
        <f t="shared" si="27"/>
        <v>0.98280625247232078</v>
      </c>
      <c r="AK47" s="106">
        <f t="shared" si="28"/>
        <v>1.4281791668945734E-2</v>
      </c>
      <c r="AL47" s="106">
        <f t="shared" si="29"/>
        <v>2.8810262826097515</v>
      </c>
      <c r="AM47" s="106">
        <f t="shared" si="30"/>
        <v>7.6321106266539021</v>
      </c>
      <c r="AN47" s="113">
        <f t="shared" si="37"/>
        <v>2.8663401278310414</v>
      </c>
      <c r="AO47" s="113">
        <f t="shared" si="37"/>
        <v>2.8663401274659042</v>
      </c>
      <c r="AP47" s="113">
        <f t="shared" si="37"/>
        <v>2.8663401343102253</v>
      </c>
      <c r="AQ47" s="113">
        <f t="shared" si="37"/>
        <v>2.866340006016781</v>
      </c>
      <c r="AR47" s="113">
        <f t="shared" si="37"/>
        <v>2.866342410813739</v>
      </c>
      <c r="AS47" s="113">
        <f t="shared" si="37"/>
        <v>2.8662973338162749</v>
      </c>
      <c r="AT47" s="113">
        <f t="shared" si="37"/>
        <v>2.8671421895298992</v>
      </c>
      <c r="AU47" s="113">
        <f t="shared" si="32"/>
        <v>2.8512732484874337</v>
      </c>
      <c r="AW47" s="106">
        <v>4000</v>
      </c>
      <c r="AX47" s="106">
        <f t="shared" si="0"/>
        <v>-3.1936139600890257E-3</v>
      </c>
      <c r="AY47" s="106">
        <f t="shared" si="1"/>
        <v>-6.5270996711330595E-3</v>
      </c>
      <c r="AZ47" s="106">
        <f t="shared" si="2"/>
        <v>3.3334857110440337E-3</v>
      </c>
      <c r="BA47" s="106">
        <f t="shared" si="3"/>
        <v>0.95940956757882023</v>
      </c>
      <c r="BB47" s="106">
        <f t="shared" si="4"/>
        <v>0.78109498468408034</v>
      </c>
      <c r="BC47" s="106">
        <f t="shared" si="5"/>
        <v>2.3923528671328529</v>
      </c>
      <c r="BD47" s="106">
        <f t="shared" si="6"/>
        <v>2.5433149402005064</v>
      </c>
      <c r="BE47" s="106">
        <f t="shared" si="34"/>
        <v>8.6369742331125998</v>
      </c>
      <c r="BF47" s="106">
        <f t="shared" si="34"/>
        <v>8.6369742329694184</v>
      </c>
      <c r="BG47" s="106">
        <f t="shared" si="34"/>
        <v>8.6369742366309126</v>
      </c>
      <c r="BH47" s="106">
        <f t="shared" si="34"/>
        <v>8.6369741429975342</v>
      </c>
      <c r="BI47" s="106">
        <f t="shared" si="34"/>
        <v>8.6369765374298382</v>
      </c>
      <c r="BJ47" s="106">
        <f t="shared" si="34"/>
        <v>8.6369153041861502</v>
      </c>
      <c r="BK47" s="106">
        <f t="shared" si="34"/>
        <v>8.6384800513821478</v>
      </c>
      <c r="BL47" s="106">
        <f t="shared" si="8"/>
        <v>8.597681059436848</v>
      </c>
    </row>
    <row r="48" spans="1:64" s="106" customFormat="1" ht="12.95" customHeight="1" x14ac:dyDescent="0.2">
      <c r="A48" s="159" t="s">
        <v>268</v>
      </c>
      <c r="B48" s="160" t="s">
        <v>159</v>
      </c>
      <c r="C48" s="159">
        <v>22652.280999999999</v>
      </c>
      <c r="D48" s="159" t="s">
        <v>178</v>
      </c>
      <c r="E48" s="47">
        <f t="shared" si="11"/>
        <v>1057.9932244594768</v>
      </c>
      <c r="F48" s="113">
        <f t="shared" si="12"/>
        <v>1058</v>
      </c>
      <c r="G48" s="113">
        <f t="shared" si="13"/>
        <v>-9.0299999974376988E-3</v>
      </c>
      <c r="H48" s="113"/>
      <c r="I48" s="113">
        <f t="shared" si="35"/>
        <v>-9.0299999974376988E-3</v>
      </c>
      <c r="J48" s="113"/>
      <c r="K48" s="113"/>
      <c r="M48" s="113"/>
      <c r="N48" s="113"/>
      <c r="O48" s="113">
        <f t="shared" ca="1" si="15"/>
        <v>-5.6925581604501925E-3</v>
      </c>
      <c r="P48" s="113"/>
      <c r="Q48" s="161">
        <f t="shared" si="16"/>
        <v>7633.780999999999</v>
      </c>
      <c r="R48" s="113"/>
      <c r="S48" s="8">
        <f t="shared" si="36"/>
        <v>0.1</v>
      </c>
      <c r="T48" s="113"/>
      <c r="Z48" s="106">
        <f t="shared" si="18"/>
        <v>1058</v>
      </c>
      <c r="AA48" s="113">
        <f t="shared" si="19"/>
        <v>1.473677761800424E-3</v>
      </c>
      <c r="AB48" s="113">
        <f t="shared" si="20"/>
        <v>-1.3390699818613034E-2</v>
      </c>
      <c r="AC48" s="113">
        <f t="shared" si="21"/>
        <v>-9.0299999974376988E-3</v>
      </c>
      <c r="AD48" s="113">
        <f t="shared" si="22"/>
        <v>-1.0503677759238123E-2</v>
      </c>
      <c r="AE48" s="113">
        <f t="shared" si="23"/>
        <v>1.1032724646991361E-5</v>
      </c>
      <c r="AF48" s="106">
        <f t="shared" si="24"/>
        <v>-9.0299999974376988E-3</v>
      </c>
      <c r="AG48" s="8"/>
      <c r="AH48" s="106">
        <f t="shared" si="25"/>
        <v>4.3606998211753352E-3</v>
      </c>
      <c r="AI48" s="106">
        <f t="shared" si="26"/>
        <v>0.94576378148953688</v>
      </c>
      <c r="AJ48" s="106">
        <f t="shared" si="27"/>
        <v>0.99109604106682692</v>
      </c>
      <c r="AK48" s="106">
        <f t="shared" si="28"/>
        <v>1.1469719639740934E-2</v>
      </c>
      <c r="AL48" s="106">
        <f t="shared" si="29"/>
        <v>2.9331861439379399</v>
      </c>
      <c r="AM48" s="106">
        <f t="shared" si="30"/>
        <v>9.5618696310868394</v>
      </c>
      <c r="AN48" s="113">
        <f t="shared" si="37"/>
        <v>2.9213875296223373</v>
      </c>
      <c r="AO48" s="113">
        <f t="shared" si="37"/>
        <v>2.9213875293028466</v>
      </c>
      <c r="AP48" s="113">
        <f t="shared" si="37"/>
        <v>2.921387535208714</v>
      </c>
      <c r="AQ48" s="113">
        <f t="shared" si="37"/>
        <v>2.9213874260371471</v>
      </c>
      <c r="AR48" s="113">
        <f t="shared" si="37"/>
        <v>2.9213894441028985</v>
      </c>
      <c r="AS48" s="113">
        <f t="shared" si="37"/>
        <v>2.9213521394678676</v>
      </c>
      <c r="AT48" s="113">
        <f t="shared" si="37"/>
        <v>2.922041678106762</v>
      </c>
      <c r="AU48" s="113">
        <f t="shared" si="32"/>
        <v>2.9092787109128988</v>
      </c>
      <c r="AW48" s="106">
        <v>4200</v>
      </c>
      <c r="AX48" s="106">
        <f t="shared" si="0"/>
        <v>-2.5961736305043503E-3</v>
      </c>
      <c r="AY48" s="106">
        <f t="shared" si="1"/>
        <v>-6.7464723309679101E-3</v>
      </c>
      <c r="AZ48" s="106">
        <f t="shared" si="2"/>
        <v>4.1502987004635597E-3</v>
      </c>
      <c r="BA48" s="106">
        <f t="shared" si="3"/>
        <v>0.94885303353449879</v>
      </c>
      <c r="BB48" s="106">
        <f t="shared" si="4"/>
        <v>0.9488960146828932</v>
      </c>
      <c r="BC48" s="106">
        <f t="shared" si="5"/>
        <v>2.7456544651485664</v>
      </c>
      <c r="BD48" s="106">
        <f t="shared" si="6"/>
        <v>4.9851307448749846</v>
      </c>
      <c r="BE48" s="106">
        <f t="shared" si="34"/>
        <v>9.0068820906355178</v>
      </c>
      <c r="BF48" s="106">
        <f t="shared" si="34"/>
        <v>9.0068820902376316</v>
      </c>
      <c r="BG48" s="106">
        <f t="shared" si="34"/>
        <v>9.0068820980908786</v>
      </c>
      <c r="BH48" s="106">
        <f t="shared" si="34"/>
        <v>9.0068819430881462</v>
      </c>
      <c r="BI48" s="106">
        <f t="shared" si="34"/>
        <v>9.0068850024382758</v>
      </c>
      <c r="BJ48" s="106">
        <f t="shared" si="34"/>
        <v>9.0068246180683094</v>
      </c>
      <c r="BK48" s="106">
        <f t="shared" si="34"/>
        <v>9.0080161643748191</v>
      </c>
      <c r="BL48" s="106">
        <f t="shared" si="8"/>
        <v>8.9843841422732815</v>
      </c>
    </row>
    <row r="49" spans="1:64" s="106" customFormat="1" ht="12.95" customHeight="1" x14ac:dyDescent="0.2">
      <c r="A49" s="159" t="s">
        <v>268</v>
      </c>
      <c r="B49" s="160" t="s">
        <v>159</v>
      </c>
      <c r="C49" s="159">
        <v>22921.502</v>
      </c>
      <c r="D49" s="159" t="s">
        <v>178</v>
      </c>
      <c r="E49" s="47">
        <f t="shared" si="11"/>
        <v>1259.9996248316447</v>
      </c>
      <c r="F49" s="113">
        <f t="shared" si="12"/>
        <v>1260</v>
      </c>
      <c r="G49" s="113">
        <f t="shared" si="13"/>
        <v>-4.99999998282874E-4</v>
      </c>
      <c r="H49" s="113"/>
      <c r="I49" s="113">
        <f t="shared" si="35"/>
        <v>-4.99999998282874E-4</v>
      </c>
      <c r="J49" s="113"/>
      <c r="K49" s="113"/>
      <c r="M49" s="113"/>
      <c r="N49" s="113"/>
      <c r="O49" s="113">
        <f t="shared" ca="1" si="15"/>
        <v>-5.7595277102142984E-3</v>
      </c>
      <c r="P49" s="113"/>
      <c r="Q49" s="161">
        <f t="shared" si="16"/>
        <v>7903.0020000000004</v>
      </c>
      <c r="R49" s="113"/>
      <c r="S49" s="8">
        <f t="shared" si="36"/>
        <v>0.1</v>
      </c>
      <c r="T49" s="113"/>
      <c r="Z49" s="106">
        <f t="shared" si="18"/>
        <v>1260</v>
      </c>
      <c r="AA49" s="113">
        <f t="shared" si="19"/>
        <v>1.1347416923432295E-3</v>
      </c>
      <c r="AB49" s="113">
        <f t="shared" si="20"/>
        <v>-4.7964294391237648E-3</v>
      </c>
      <c r="AC49" s="113">
        <f t="shared" si="21"/>
        <v>-4.99999998282874E-4</v>
      </c>
      <c r="AD49" s="113">
        <f t="shared" si="22"/>
        <v>-1.6347416906261035E-3</v>
      </c>
      <c r="AE49" s="113">
        <f t="shared" si="23"/>
        <v>2.6723803950710913E-7</v>
      </c>
      <c r="AF49" s="106">
        <f t="shared" si="24"/>
        <v>-4.99999998282874E-4</v>
      </c>
      <c r="AG49" s="8"/>
      <c r="AH49" s="106">
        <f t="shared" si="25"/>
        <v>4.2964294408408907E-3</v>
      </c>
      <c r="AI49" s="106">
        <f t="shared" si="26"/>
        <v>0.9451214790029735</v>
      </c>
      <c r="AJ49" s="106">
        <f t="shared" si="27"/>
        <v>0.97659797156351336</v>
      </c>
      <c r="AK49" s="106">
        <f t="shared" si="28"/>
        <v>-7.8402678594473255E-3</v>
      </c>
      <c r="AL49" s="106">
        <f t="shared" si="29"/>
        <v>-2.9996870425943096</v>
      </c>
      <c r="AM49" s="106">
        <f t="shared" si="30"/>
        <v>-14.070216523783287</v>
      </c>
      <c r="AN49" s="113">
        <f t="shared" si="37"/>
        <v>3.2915660675707237</v>
      </c>
      <c r="AO49" s="113">
        <f t="shared" si="37"/>
        <v>3.2915660678075405</v>
      </c>
      <c r="AP49" s="113">
        <f t="shared" si="37"/>
        <v>3.291566063487132</v>
      </c>
      <c r="AQ49" s="113">
        <f t="shared" si="37"/>
        <v>3.2915661423073121</v>
      </c>
      <c r="AR49" s="113">
        <f t="shared" si="37"/>
        <v>3.2915647043367628</v>
      </c>
      <c r="AS49" s="113">
        <f t="shared" si="37"/>
        <v>3.2915909382677642</v>
      </c>
      <c r="AT49" s="113">
        <f t="shared" si="37"/>
        <v>3.2911123501368746</v>
      </c>
      <c r="AU49" s="113">
        <f t="shared" si="32"/>
        <v>3.2998488245776976</v>
      </c>
      <c r="AW49" s="106">
        <v>4400</v>
      </c>
      <c r="AX49" s="106">
        <f t="shared" si="0"/>
        <v>-2.556283269802135E-3</v>
      </c>
      <c r="AY49" s="106">
        <f t="shared" si="1"/>
        <v>-6.9622697737324228E-3</v>
      </c>
      <c r="AZ49" s="106">
        <f t="shared" si="2"/>
        <v>4.4059865039302879E-3</v>
      </c>
      <c r="BA49" s="106">
        <f t="shared" si="3"/>
        <v>0.9446284420773563</v>
      </c>
      <c r="BB49" s="106">
        <f t="shared" si="4"/>
        <v>0.99964266330103024</v>
      </c>
      <c r="BC49" s="106">
        <f t="shared" si="5"/>
        <v>3.0934658425775523</v>
      </c>
      <c r="BD49" s="106">
        <f t="shared" si="6"/>
        <v>41.548856269162883</v>
      </c>
      <c r="BE49" s="106">
        <f t="shared" si="34"/>
        <v>9.3739061269164843</v>
      </c>
      <c r="BF49" s="106">
        <f t="shared" si="34"/>
        <v>9.3739061268308177</v>
      </c>
      <c r="BG49" s="106">
        <f t="shared" si="34"/>
        <v>9.3739061283781737</v>
      </c>
      <c r="BH49" s="106">
        <f t="shared" si="34"/>
        <v>9.3739061004293944</v>
      </c>
      <c r="BI49" s="106">
        <f t="shared" si="34"/>
        <v>9.3739066052477895</v>
      </c>
      <c r="BJ49" s="106">
        <f t="shared" si="34"/>
        <v>9.3738974870800185</v>
      </c>
      <c r="BK49" s="106">
        <f t="shared" si="34"/>
        <v>9.3740621812654403</v>
      </c>
      <c r="BL49" s="106">
        <f t="shared" si="8"/>
        <v>9.371087225109715</v>
      </c>
    </row>
    <row r="50" spans="1:64" s="106" customFormat="1" ht="12.95" customHeight="1" x14ac:dyDescent="0.2">
      <c r="A50" s="159" t="s">
        <v>268</v>
      </c>
      <c r="B50" s="160" t="s">
        <v>159</v>
      </c>
      <c r="C50" s="159">
        <v>22969.474999999999</v>
      </c>
      <c r="D50" s="159" t="s">
        <v>178</v>
      </c>
      <c r="E50" s="47">
        <f t="shared" si="11"/>
        <v>1295.9955279931871</v>
      </c>
      <c r="F50" s="113">
        <f t="shared" si="12"/>
        <v>1296</v>
      </c>
      <c r="G50" s="113">
        <f t="shared" si="13"/>
        <v>-5.9599999985948671E-3</v>
      </c>
      <c r="H50" s="113"/>
      <c r="I50" s="113">
        <f t="shared" si="35"/>
        <v>-5.9599999985948671E-3</v>
      </c>
      <c r="J50" s="113"/>
      <c r="K50" s="113"/>
      <c r="M50" s="113"/>
      <c r="N50" s="113"/>
      <c r="O50" s="113">
        <f t="shared" ca="1" si="15"/>
        <v>-5.7714628774989899E-3</v>
      </c>
      <c r="P50" s="113"/>
      <c r="Q50" s="161">
        <f t="shared" si="16"/>
        <v>7950.9749999999985</v>
      </c>
      <c r="R50" s="113"/>
      <c r="S50" s="8">
        <f t="shared" si="36"/>
        <v>0.1</v>
      </c>
      <c r="T50" s="113"/>
      <c r="Z50" s="106">
        <f t="shared" si="18"/>
        <v>1296</v>
      </c>
      <c r="AA50" s="113">
        <f t="shared" si="19"/>
        <v>1.0120384279087261E-3</v>
      </c>
      <c r="AB50" s="113">
        <f t="shared" si="20"/>
        <v>-1.0182293590086778E-2</v>
      </c>
      <c r="AC50" s="113">
        <f t="shared" si="21"/>
        <v>-5.9599999985948671E-3</v>
      </c>
      <c r="AD50" s="113">
        <f t="shared" si="22"/>
        <v>-6.9720384265035927E-3</v>
      </c>
      <c r="AE50" s="113">
        <f t="shared" si="23"/>
        <v>4.86093198206427E-6</v>
      </c>
      <c r="AF50" s="106">
        <f t="shared" si="24"/>
        <v>-5.9599999985948671E-3</v>
      </c>
      <c r="AG50" s="8"/>
      <c r="AH50" s="106">
        <f t="shared" si="25"/>
        <v>4.2222935914919112E-3</v>
      </c>
      <c r="AI50" s="106">
        <f t="shared" si="26"/>
        <v>0.94571833991613807</v>
      </c>
      <c r="AJ50" s="106">
        <f t="shared" si="27"/>
        <v>0.96125753224920563</v>
      </c>
      <c r="AK50" s="106">
        <f t="shared" si="28"/>
        <v>-1.12526994747493E-2</v>
      </c>
      <c r="AL50" s="106">
        <f t="shared" si="29"/>
        <v>-2.9371858512393509</v>
      </c>
      <c r="AM50" s="106">
        <f t="shared" si="30"/>
        <v>-9.7503186430883151</v>
      </c>
      <c r="AN50" s="113">
        <f t="shared" si="37"/>
        <v>3.3575751026088749</v>
      </c>
      <c r="AO50" s="113">
        <f t="shared" si="37"/>
        <v>3.3575751029241312</v>
      </c>
      <c r="AP50" s="113">
        <f t="shared" si="37"/>
        <v>3.3575750971019827</v>
      </c>
      <c r="AQ50" s="113">
        <f t="shared" si="37"/>
        <v>3.3575752046253182</v>
      </c>
      <c r="AR50" s="113">
        <f t="shared" si="37"/>
        <v>3.3575732188867242</v>
      </c>
      <c r="AS50" s="113">
        <f t="shared" si="37"/>
        <v>3.3576098916028618</v>
      </c>
      <c r="AT50" s="113">
        <f t="shared" si="37"/>
        <v>3.3569326656571485</v>
      </c>
      <c r="AU50" s="113">
        <f t="shared" si="32"/>
        <v>3.3694553794882554</v>
      </c>
      <c r="AW50" s="106">
        <v>4600</v>
      </c>
      <c r="AX50" s="106">
        <f t="shared" si="0"/>
        <v>-3.0991019412982442E-3</v>
      </c>
      <c r="AY50" s="106">
        <f t="shared" si="1"/>
        <v>-7.1744919994265926E-3</v>
      </c>
      <c r="AZ50" s="106">
        <f t="shared" si="2"/>
        <v>4.0753900581283484E-3</v>
      </c>
      <c r="BA50" s="106">
        <f t="shared" si="3"/>
        <v>0.94702399208469734</v>
      </c>
      <c r="BB50" s="106">
        <f t="shared" si="4"/>
        <v>0.93092111436075986</v>
      </c>
      <c r="BC50" s="106">
        <f t="shared" si="5"/>
        <v>-2.8425841807870023</v>
      </c>
      <c r="BD50" s="106">
        <f t="shared" si="6"/>
        <v>-6.6388645073258337</v>
      </c>
      <c r="BE50" s="106">
        <f t="shared" si="34"/>
        <v>9.7405734762346956</v>
      </c>
      <c r="BF50" s="106">
        <f t="shared" si="34"/>
        <v>9.7405734766216501</v>
      </c>
      <c r="BG50" s="106">
        <f t="shared" si="34"/>
        <v>9.7405734692782833</v>
      </c>
      <c r="BH50" s="106">
        <f t="shared" si="34"/>
        <v>9.7405736086358274</v>
      </c>
      <c r="BI50" s="106">
        <f t="shared" si="34"/>
        <v>9.7405709640014937</v>
      </c>
      <c r="BJ50" s="106">
        <f t="shared" si="34"/>
        <v>9.7406211524944322</v>
      </c>
      <c r="BK50" s="106">
        <f t="shared" si="34"/>
        <v>9.7396688416406398</v>
      </c>
      <c r="BL50" s="106">
        <f t="shared" si="8"/>
        <v>9.7577903079461485</v>
      </c>
    </row>
    <row r="51" spans="1:64" s="106" customFormat="1" ht="12.95" customHeight="1" x14ac:dyDescent="0.2">
      <c r="A51" s="159" t="s">
        <v>268</v>
      </c>
      <c r="B51" s="160" t="s">
        <v>159</v>
      </c>
      <c r="C51" s="159">
        <v>23049.440999999999</v>
      </c>
      <c r="D51" s="159" t="s">
        <v>178</v>
      </c>
      <c r="E51" s="47">
        <f t="shared" si="11"/>
        <v>1355.9969536329431</v>
      </c>
      <c r="F51" s="113">
        <f t="shared" si="12"/>
        <v>1356</v>
      </c>
      <c r="G51" s="113">
        <f t="shared" si="13"/>
        <v>-4.0599999992991798E-3</v>
      </c>
      <c r="H51" s="113"/>
      <c r="I51" s="113">
        <f t="shared" si="35"/>
        <v>-4.0599999992991798E-3</v>
      </c>
      <c r="J51" s="113"/>
      <c r="K51" s="113"/>
      <c r="M51" s="113"/>
      <c r="N51" s="113"/>
      <c r="O51" s="113">
        <f t="shared" ca="1" si="15"/>
        <v>-5.791354822973477E-3</v>
      </c>
      <c r="P51" s="113"/>
      <c r="Q51" s="161">
        <f t="shared" si="16"/>
        <v>8030.9409999999989</v>
      </c>
      <c r="R51" s="113"/>
      <c r="S51" s="8">
        <f t="shared" si="36"/>
        <v>0.1</v>
      </c>
      <c r="T51" s="113"/>
      <c r="Z51" s="106">
        <f t="shared" si="18"/>
        <v>1356</v>
      </c>
      <c r="AA51" s="113">
        <f t="shared" si="19"/>
        <v>7.6691768227415101E-4</v>
      </c>
      <c r="AB51" s="113">
        <f t="shared" si="20"/>
        <v>-8.1178611213366583E-3</v>
      </c>
      <c r="AC51" s="113">
        <f t="shared" si="21"/>
        <v>-4.0599999992991798E-3</v>
      </c>
      <c r="AD51" s="113">
        <f t="shared" si="22"/>
        <v>-4.8269176815733308E-3</v>
      </c>
      <c r="AE51" s="113">
        <f t="shared" si="23"/>
        <v>2.3299134304685258E-6</v>
      </c>
      <c r="AF51" s="106">
        <f t="shared" si="24"/>
        <v>-4.0599999992991798E-3</v>
      </c>
      <c r="AG51" s="8"/>
      <c r="AH51" s="106">
        <f t="shared" si="25"/>
        <v>4.0578611220374785E-3</v>
      </c>
      <c r="AI51" s="106">
        <f t="shared" si="26"/>
        <v>0.94718635974844423</v>
      </c>
      <c r="AJ51" s="106">
        <f t="shared" si="27"/>
        <v>0.92730189418715581</v>
      </c>
      <c r="AK51" s="106">
        <f t="shared" si="28"/>
        <v>-1.6847589450963263E-2</v>
      </c>
      <c r="AL51" s="106">
        <f t="shared" si="29"/>
        <v>-2.8327964272668082</v>
      </c>
      <c r="AM51" s="106">
        <f t="shared" si="30"/>
        <v>-6.4252150704694841</v>
      </c>
      <c r="AN51" s="113">
        <f t="shared" ref="AN51:AT60" si="38">$AU51+$AB$7*SIN(AO51)</f>
        <v>3.4677066712636657</v>
      </c>
      <c r="AO51" s="113">
        <f t="shared" si="38"/>
        <v>3.4677066716545486</v>
      </c>
      <c r="AP51" s="113">
        <f t="shared" si="38"/>
        <v>3.4677066642111378</v>
      </c>
      <c r="AQ51" s="113">
        <f t="shared" si="38"/>
        <v>3.4677068059526701</v>
      </c>
      <c r="AR51" s="113">
        <f t="shared" si="38"/>
        <v>3.4677041068334207</v>
      </c>
      <c r="AS51" s="113">
        <f t="shared" si="38"/>
        <v>3.4677555053516289</v>
      </c>
      <c r="AT51" s="113">
        <f t="shared" si="38"/>
        <v>3.4667768920886486</v>
      </c>
      <c r="AU51" s="113">
        <f t="shared" si="32"/>
        <v>3.4854663043391856</v>
      </c>
      <c r="AW51" s="106">
        <v>4800</v>
      </c>
      <c r="AX51" s="106">
        <f t="shared" si="0"/>
        <v>-4.1868011029888661E-3</v>
      </c>
      <c r="AY51" s="106">
        <f t="shared" si="1"/>
        <v>-7.3831390080504244E-3</v>
      </c>
      <c r="AZ51" s="106">
        <f t="shared" si="2"/>
        <v>3.1963379050615579E-3</v>
      </c>
      <c r="BA51" s="106">
        <f t="shared" si="3"/>
        <v>0.95587903396127483</v>
      </c>
      <c r="BB51" s="106">
        <f t="shared" si="4"/>
        <v>0.74838344844510729</v>
      </c>
      <c r="BC51" s="106">
        <f t="shared" si="5"/>
        <v>-2.491278767468069</v>
      </c>
      <c r="BD51" s="106">
        <f t="shared" si="6"/>
        <v>-2.9662805674154962</v>
      </c>
      <c r="BE51" s="106">
        <f t="shared" si="34"/>
        <v>10.109435399187978</v>
      </c>
      <c r="BF51" s="106">
        <f t="shared" si="34"/>
        <v>10.109435399414064</v>
      </c>
      <c r="BG51" s="106">
        <f t="shared" si="34"/>
        <v>10.109435394149203</v>
      </c>
      <c r="BH51" s="106">
        <f t="shared" si="34"/>
        <v>10.109435516751757</v>
      </c>
      <c r="BI51" s="106">
        <f t="shared" si="34"/>
        <v>10.10943266171544</v>
      </c>
      <c r="BJ51" s="106">
        <f t="shared" si="34"/>
        <v>10.1094991484551</v>
      </c>
      <c r="BK51" s="106">
        <f t="shared" si="34"/>
        <v>10.1079517714711</v>
      </c>
      <c r="BL51" s="106">
        <f t="shared" si="8"/>
        <v>10.144493390782584</v>
      </c>
    </row>
    <row r="52" spans="1:64" s="106" customFormat="1" ht="12.95" customHeight="1" x14ac:dyDescent="0.2">
      <c r="A52" s="159" t="s">
        <v>268</v>
      </c>
      <c r="B52" s="160" t="s">
        <v>159</v>
      </c>
      <c r="C52" s="159">
        <v>23341.308000000001</v>
      </c>
      <c r="D52" s="159" t="s">
        <v>178</v>
      </c>
      <c r="E52" s="47">
        <f t="shared" si="11"/>
        <v>1574.9954792213025</v>
      </c>
      <c r="F52" s="113">
        <f t="shared" si="12"/>
        <v>1575</v>
      </c>
      <c r="G52" s="113">
        <f t="shared" si="13"/>
        <v>-6.0249999987718184E-3</v>
      </c>
      <c r="H52" s="113"/>
      <c r="I52" s="113">
        <f t="shared" si="35"/>
        <v>-6.0249999987718184E-3</v>
      </c>
      <c r="J52" s="113"/>
      <c r="K52" s="113"/>
      <c r="M52" s="113"/>
      <c r="N52" s="113"/>
      <c r="O52" s="113">
        <f t="shared" ca="1" si="15"/>
        <v>-5.8639604239553531E-3</v>
      </c>
      <c r="P52" s="113"/>
      <c r="Q52" s="161">
        <f t="shared" si="16"/>
        <v>8322.8080000000009</v>
      </c>
      <c r="R52" s="113"/>
      <c r="S52" s="8">
        <f t="shared" si="36"/>
        <v>0.1</v>
      </c>
      <c r="T52" s="113"/>
      <c r="Z52" s="106">
        <f t="shared" si="18"/>
        <v>1575</v>
      </c>
      <c r="AA52" s="113">
        <f t="shared" si="19"/>
        <v>-5.2826265578028147E-4</v>
      </c>
      <c r="AB52" s="113">
        <f t="shared" si="20"/>
        <v>-9.0794623740846972E-3</v>
      </c>
      <c r="AC52" s="113">
        <f t="shared" si="21"/>
        <v>-6.0249999987718184E-3</v>
      </c>
      <c r="AD52" s="113">
        <f t="shared" si="22"/>
        <v>-5.4967373429915369E-3</v>
      </c>
      <c r="AE52" s="113">
        <f t="shared" si="23"/>
        <v>3.0214121417837662E-6</v>
      </c>
      <c r="AF52" s="106">
        <f t="shared" si="24"/>
        <v>-6.0249999987718184E-3</v>
      </c>
      <c r="AG52" s="8"/>
      <c r="AH52" s="106">
        <f t="shared" si="25"/>
        <v>3.0544623753128784E-3</v>
      </c>
      <c r="AI52" s="106">
        <f t="shared" si="26"/>
        <v>0.95738952095020657</v>
      </c>
      <c r="AJ52" s="106">
        <f t="shared" si="27"/>
        <v>0.71865155260596869</v>
      </c>
      <c r="AK52" s="106">
        <f t="shared" si="28"/>
        <v>-3.5460808536694047E-2</v>
      </c>
      <c r="AL52" s="106">
        <f t="shared" si="29"/>
        <v>-2.4475185020068877</v>
      </c>
      <c r="AM52" s="106">
        <f t="shared" si="30"/>
        <v>-2.7649179047396384</v>
      </c>
      <c r="AN52" s="113">
        <f t="shared" si="38"/>
        <v>3.871924075948475</v>
      </c>
      <c r="AO52" s="113">
        <f t="shared" si="38"/>
        <v>3.8719240761364104</v>
      </c>
      <c r="AP52" s="113">
        <f t="shared" si="38"/>
        <v>3.8719240715855898</v>
      </c>
      <c r="AQ52" s="113">
        <f t="shared" si="38"/>
        <v>3.8719241817828416</v>
      </c>
      <c r="AR52" s="113">
        <f t="shared" si="38"/>
        <v>3.8719215133804656</v>
      </c>
      <c r="AS52" s="113">
        <f t="shared" si="38"/>
        <v>3.8719861299534819</v>
      </c>
      <c r="AT52" s="113">
        <f t="shared" si="38"/>
        <v>3.8704224593691179</v>
      </c>
      <c r="AU52" s="113">
        <f t="shared" si="32"/>
        <v>3.9089061800450815</v>
      </c>
      <c r="AW52" s="106">
        <v>5000</v>
      </c>
      <c r="AX52" s="106">
        <f t="shared" si="0"/>
        <v>-5.7192108683332627E-3</v>
      </c>
      <c r="AY52" s="106">
        <f t="shared" si="1"/>
        <v>-7.5882107996039141E-3</v>
      </c>
      <c r="AZ52" s="106">
        <f t="shared" si="2"/>
        <v>1.8689999312706512E-3</v>
      </c>
      <c r="BA52" s="106">
        <f t="shared" si="3"/>
        <v>0.97053574707263246</v>
      </c>
      <c r="BB52" s="106">
        <f t="shared" si="4"/>
        <v>0.46666188841720108</v>
      </c>
      <c r="BC52" s="106">
        <f t="shared" si="5"/>
        <v>-2.131170029735296</v>
      </c>
      <c r="BD52" s="106">
        <f t="shared" si="6"/>
        <v>-1.8080289795973388</v>
      </c>
      <c r="BE52" s="106">
        <f t="shared" si="34"/>
        <v>10.482888100617076</v>
      </c>
      <c r="BF52" s="106">
        <f t="shared" si="34"/>
        <v>10.482888100636291</v>
      </c>
      <c r="BG52" s="106">
        <f t="shared" si="34"/>
        <v>10.482888099929717</v>
      </c>
      <c r="BH52" s="106">
        <f t="shared" si="34"/>
        <v>10.48288812591403</v>
      </c>
      <c r="BI52" s="106">
        <f t="shared" si="34"/>
        <v>10.482887170339767</v>
      </c>
      <c r="BJ52" s="106">
        <f t="shared" si="34"/>
        <v>10.482922312691111</v>
      </c>
      <c r="BK52" s="106">
        <f t="shared" si="34"/>
        <v>10.481631351769034</v>
      </c>
      <c r="BL52" s="106">
        <f t="shared" si="8"/>
        <v>10.531196473619019</v>
      </c>
    </row>
    <row r="53" spans="1:64" s="106" customFormat="1" ht="12.95" customHeight="1" x14ac:dyDescent="0.2">
      <c r="A53" s="159" t="s">
        <v>268</v>
      </c>
      <c r="B53" s="160" t="s">
        <v>159</v>
      </c>
      <c r="C53" s="159">
        <v>23413.277999999998</v>
      </c>
      <c r="D53" s="159" t="s">
        <v>178</v>
      </c>
      <c r="E53" s="47">
        <f t="shared" si="11"/>
        <v>1628.9972124991091</v>
      </c>
      <c r="F53" s="113">
        <f t="shared" si="12"/>
        <v>1629</v>
      </c>
      <c r="G53" s="113">
        <f t="shared" si="13"/>
        <v>-3.7149999989196658E-3</v>
      </c>
      <c r="H53" s="113"/>
      <c r="I53" s="113">
        <f t="shared" si="35"/>
        <v>-3.7149999989196658E-3</v>
      </c>
      <c r="J53" s="113"/>
      <c r="K53" s="113"/>
      <c r="M53" s="113"/>
      <c r="N53" s="113"/>
      <c r="O53" s="113">
        <f t="shared" ref="O53:O84" ca="1" si="39">+C$11+C$12*F53</f>
        <v>-5.8818631748823909E-3</v>
      </c>
      <c r="P53" s="113"/>
      <c r="Q53" s="161">
        <f t="shared" si="16"/>
        <v>8394.7779999999984</v>
      </c>
      <c r="R53" s="113"/>
      <c r="S53" s="8">
        <f t="shared" si="36"/>
        <v>0.1</v>
      </c>
      <c r="T53" s="113"/>
      <c r="Z53" s="106">
        <f t="shared" si="18"/>
        <v>1629</v>
      </c>
      <c r="AA53" s="113">
        <f t="shared" si="19"/>
        <v>-9.3356815913032184E-4</v>
      </c>
      <c r="AB53" s="113">
        <f t="shared" si="20"/>
        <v>-6.4354441935642222E-3</v>
      </c>
      <c r="AC53" s="113">
        <f t="shared" si="21"/>
        <v>-3.7149999989196658E-3</v>
      </c>
      <c r="AD53" s="113">
        <f t="shared" si="22"/>
        <v>-2.781431839789344E-3</v>
      </c>
      <c r="AE53" s="113">
        <f t="shared" si="23"/>
        <v>7.7363630793939351E-7</v>
      </c>
      <c r="AF53" s="106">
        <f t="shared" si="24"/>
        <v>-3.7149999989196658E-3</v>
      </c>
      <c r="AG53" s="8"/>
      <c r="AH53" s="106">
        <f t="shared" si="25"/>
        <v>2.7204441946445568E-3</v>
      </c>
      <c r="AI53" s="106">
        <f t="shared" si="26"/>
        <v>0.96100446562049324</v>
      </c>
      <c r="AJ53" s="106">
        <f t="shared" si="27"/>
        <v>0.64830811370747043</v>
      </c>
      <c r="AK53" s="106">
        <f t="shared" si="28"/>
        <v>-3.9401398013086619E-2</v>
      </c>
      <c r="AL53" s="106">
        <f t="shared" si="29"/>
        <v>-2.3510175018165458</v>
      </c>
      <c r="AM53" s="106">
        <f t="shared" si="30"/>
        <v>-2.3966479498519027</v>
      </c>
      <c r="AN53" s="113">
        <f t="shared" si="38"/>
        <v>3.9723788365805213</v>
      </c>
      <c r="AO53" s="113">
        <f t="shared" si="38"/>
        <v>3.9723788366938315</v>
      </c>
      <c r="AP53" s="113">
        <f t="shared" si="38"/>
        <v>3.9723788336625243</v>
      </c>
      <c r="AQ53" s="113">
        <f t="shared" si="38"/>
        <v>3.972378914756741</v>
      </c>
      <c r="AR53" s="113">
        <f t="shared" si="38"/>
        <v>3.9723767453084</v>
      </c>
      <c r="AS53" s="113">
        <f t="shared" si="38"/>
        <v>3.9724347845904155</v>
      </c>
      <c r="AT53" s="113">
        <f t="shared" si="38"/>
        <v>3.9708833270715687</v>
      </c>
      <c r="AU53" s="113">
        <f t="shared" si="32"/>
        <v>4.0133160124109182</v>
      </c>
      <c r="AW53" s="106">
        <v>5200</v>
      </c>
      <c r="AX53" s="106">
        <f t="shared" si="0"/>
        <v>-7.5347701780771889E-3</v>
      </c>
      <c r="AY53" s="106">
        <f t="shared" si="1"/>
        <v>-7.7897073740870642E-3</v>
      </c>
      <c r="AZ53" s="106">
        <f t="shared" si="2"/>
        <v>2.5493719600987522E-4</v>
      </c>
      <c r="BA53" s="106">
        <f t="shared" si="3"/>
        <v>0.98967203021340677</v>
      </c>
      <c r="BB53" s="106">
        <f t="shared" si="4"/>
        <v>0.11230180799384</v>
      </c>
      <c r="BC53" s="106">
        <f t="shared" si="5"/>
        <v>-1.7581965205545314</v>
      </c>
      <c r="BD53" s="106">
        <f t="shared" si="6"/>
        <v>-1.207445296871936</v>
      </c>
      <c r="BE53" s="106">
        <f t="shared" si="34"/>
        <v>10.862950627523544</v>
      </c>
      <c r="BF53" s="106">
        <f t="shared" si="34"/>
        <v>10.862950627523551</v>
      </c>
      <c r="BG53" s="106">
        <f t="shared" si="34"/>
        <v>10.86295062752262</v>
      </c>
      <c r="BH53" s="106">
        <f t="shared" si="34"/>
        <v>10.862950627649619</v>
      </c>
      <c r="BI53" s="106">
        <f t="shared" si="34"/>
        <v>10.862950610325063</v>
      </c>
      <c r="BJ53" s="106">
        <f t="shared" si="34"/>
        <v>10.862952973679526</v>
      </c>
      <c r="BK53" s="106">
        <f t="shared" si="34"/>
        <v>10.862630959012735</v>
      </c>
      <c r="BL53" s="106">
        <f t="shared" si="8"/>
        <v>10.917899556455453</v>
      </c>
    </row>
    <row r="54" spans="1:64" s="106" customFormat="1" ht="12.95" customHeight="1" x14ac:dyDescent="0.2">
      <c r="A54" s="159" t="s">
        <v>302</v>
      </c>
      <c r="B54" s="160" t="s">
        <v>159</v>
      </c>
      <c r="C54" s="159">
        <v>23575.871999999999</v>
      </c>
      <c r="D54" s="159" t="s">
        <v>178</v>
      </c>
      <c r="E54" s="47">
        <f t="shared" si="11"/>
        <v>1750.9974601102251</v>
      </c>
      <c r="F54" s="113">
        <f t="shared" si="12"/>
        <v>1751</v>
      </c>
      <c r="G54" s="113">
        <f t="shared" si="13"/>
        <v>-3.3849999999802094E-3</v>
      </c>
      <c r="H54" s="113"/>
      <c r="I54" s="113">
        <f t="shared" si="35"/>
        <v>-3.3849999999802094E-3</v>
      </c>
      <c r="J54" s="113"/>
      <c r="K54" s="113"/>
      <c r="M54" s="113"/>
      <c r="N54" s="113"/>
      <c r="O54" s="113">
        <f t="shared" ca="1" si="39"/>
        <v>-5.9223101306805142E-3</v>
      </c>
      <c r="P54" s="113"/>
      <c r="Q54" s="161">
        <f t="shared" si="16"/>
        <v>8557.3719999999994</v>
      </c>
      <c r="R54" s="113"/>
      <c r="S54" s="8">
        <f t="shared" si="36"/>
        <v>0.1</v>
      </c>
      <c r="T54" s="113"/>
      <c r="Z54" s="106">
        <f t="shared" si="18"/>
        <v>1751</v>
      </c>
      <c r="AA54" s="113">
        <f t="shared" si="19"/>
        <v>-1.9497491796811948E-3</v>
      </c>
      <c r="AB54" s="113">
        <f t="shared" si="20"/>
        <v>-5.24936012964869E-3</v>
      </c>
      <c r="AC54" s="113">
        <f t="shared" si="21"/>
        <v>-3.3849999999802094E-3</v>
      </c>
      <c r="AD54" s="113">
        <f t="shared" si="22"/>
        <v>-1.4352508202990146E-3</v>
      </c>
      <c r="AE54" s="113">
        <f t="shared" si="23"/>
        <v>2.0599449171689943E-7</v>
      </c>
      <c r="AF54" s="106">
        <f t="shared" si="24"/>
        <v>-3.3849999999802094E-3</v>
      </c>
      <c r="AG54" s="8"/>
      <c r="AH54" s="106">
        <f t="shared" si="25"/>
        <v>1.8643601296684808E-3</v>
      </c>
      <c r="AI54" s="106">
        <f t="shared" si="26"/>
        <v>0.97058881263736485</v>
      </c>
      <c r="AJ54" s="106">
        <f t="shared" si="27"/>
        <v>0.46566245854230393</v>
      </c>
      <c r="AK54" s="106">
        <f t="shared" si="28"/>
        <v>-4.6990466318700505E-2</v>
      </c>
      <c r="AL54" s="106">
        <f t="shared" si="29"/>
        <v>-2.1300403464776645</v>
      </c>
      <c r="AM54" s="106">
        <f t="shared" si="30"/>
        <v>-1.8056201480751284</v>
      </c>
      <c r="AN54" s="113">
        <f t="shared" si="38"/>
        <v>4.2008649507994091</v>
      </c>
      <c r="AO54" s="113">
        <f t="shared" si="38"/>
        <v>4.2008649508183948</v>
      </c>
      <c r="AP54" s="113">
        <f t="shared" si="38"/>
        <v>4.2008649501187731</v>
      </c>
      <c r="AQ54" s="113">
        <f t="shared" si="38"/>
        <v>4.2008649759006333</v>
      </c>
      <c r="AR54" s="113">
        <f t="shared" si="38"/>
        <v>4.2008640258094054</v>
      </c>
      <c r="AS54" s="113">
        <f t="shared" si="38"/>
        <v>4.2008990388272398</v>
      </c>
      <c r="AT54" s="113">
        <f t="shared" si="38"/>
        <v>4.1996101687882019</v>
      </c>
      <c r="AU54" s="113">
        <f t="shared" si="32"/>
        <v>4.2492048929411439</v>
      </c>
      <c r="AW54" s="106">
        <v>5400</v>
      </c>
      <c r="AX54" s="106">
        <f t="shared" si="0"/>
        <v>-9.4163360402604555E-3</v>
      </c>
      <c r="AY54" s="106">
        <f t="shared" si="1"/>
        <v>-7.9876287314998729E-3</v>
      </c>
      <c r="AZ54" s="106">
        <f t="shared" si="2"/>
        <v>-1.4287073087605833E-3</v>
      </c>
      <c r="BA54" s="106">
        <f t="shared" si="3"/>
        <v>1.011086506286609</v>
      </c>
      <c r="BB54" s="106">
        <f t="shared" si="4"/>
        <v>-0.2727084531444941</v>
      </c>
      <c r="BC54" s="106">
        <f t="shared" si="5"/>
        <v>-1.3694502403433995</v>
      </c>
      <c r="BD54" s="106">
        <f t="shared" si="6"/>
        <v>-0.816506442924401</v>
      </c>
      <c r="BE54" s="106">
        <f t="shared" si="34"/>
        <v>11.250964970381604</v>
      </c>
      <c r="BF54" s="106">
        <f t="shared" si="34"/>
        <v>11.250964970382045</v>
      </c>
      <c r="BG54" s="106">
        <f t="shared" si="34"/>
        <v>11.250964970413495</v>
      </c>
      <c r="BH54" s="106">
        <f t="shared" si="34"/>
        <v>11.250964972659251</v>
      </c>
      <c r="BI54" s="106">
        <f t="shared" si="34"/>
        <v>11.250965133020346</v>
      </c>
      <c r="BJ54" s="106">
        <f t="shared" si="34"/>
        <v>11.250976583552868</v>
      </c>
      <c r="BK54" s="106">
        <f t="shared" si="34"/>
        <v>11.251792911216672</v>
      </c>
      <c r="BL54" s="106">
        <f t="shared" si="8"/>
        <v>11.304602639291886</v>
      </c>
    </row>
    <row r="55" spans="1:64" s="106" customFormat="1" ht="12.95" customHeight="1" x14ac:dyDescent="0.2">
      <c r="A55" s="159" t="s">
        <v>307</v>
      </c>
      <c r="B55" s="160" t="s">
        <v>159</v>
      </c>
      <c r="C55" s="159">
        <v>25324.404999999999</v>
      </c>
      <c r="D55" s="159" t="s">
        <v>178</v>
      </c>
      <c r="E55" s="47">
        <f t="shared" si="11"/>
        <v>3062.9859649517725</v>
      </c>
      <c r="F55" s="113">
        <f t="shared" si="12"/>
        <v>3063</v>
      </c>
      <c r="G55" s="113">
        <f t="shared" si="13"/>
        <v>-1.870499999859021E-2</v>
      </c>
      <c r="H55" s="113"/>
      <c r="I55" s="113">
        <f t="shared" si="35"/>
        <v>-1.870499999859021E-2</v>
      </c>
      <c r="J55" s="113"/>
      <c r="K55" s="113"/>
      <c r="M55" s="113"/>
      <c r="N55" s="113"/>
      <c r="O55" s="113">
        <f t="shared" ca="1" si="39"/>
        <v>-6.3572806717226236E-3</v>
      </c>
      <c r="P55" s="113"/>
      <c r="Q55" s="161">
        <f t="shared" si="16"/>
        <v>10305.904999999999</v>
      </c>
      <c r="R55" s="113"/>
      <c r="S55" s="8">
        <f t="shared" si="36"/>
        <v>0.1</v>
      </c>
      <c r="T55" s="113"/>
      <c r="Z55" s="106">
        <f t="shared" si="18"/>
        <v>3063</v>
      </c>
      <c r="AA55" s="113">
        <f t="shared" si="19"/>
        <v>-9.0751793866846418E-3</v>
      </c>
      <c r="AB55" s="113">
        <f t="shared" si="20"/>
        <v>-1.5081547803774704E-2</v>
      </c>
      <c r="AC55" s="113">
        <f t="shared" si="21"/>
        <v>-1.870499999859021E-2</v>
      </c>
      <c r="AD55" s="113">
        <f t="shared" si="22"/>
        <v>-9.6298206119055686E-3</v>
      </c>
      <c r="AE55" s="113">
        <f t="shared" si="23"/>
        <v>9.2733445017481353E-6</v>
      </c>
      <c r="AF55" s="106">
        <f t="shared" si="24"/>
        <v>-1.870499999859021E-2</v>
      </c>
      <c r="AG55" s="8"/>
      <c r="AH55" s="106">
        <f t="shared" si="25"/>
        <v>-3.6234521948155071E-3</v>
      </c>
      <c r="AI55" s="106">
        <f t="shared" si="26"/>
        <v>1.0469790808947781</v>
      </c>
      <c r="AJ55" s="106">
        <f t="shared" si="27"/>
        <v>-0.80537292953516393</v>
      </c>
      <c r="AK55" s="106">
        <f t="shared" si="28"/>
        <v>2.9429370112370082E-2</v>
      </c>
      <c r="AL55" s="106">
        <f t="shared" si="29"/>
        <v>0.55963101206587851</v>
      </c>
      <c r="AM55" s="106">
        <f t="shared" si="30"/>
        <v>0.28735458702609279</v>
      </c>
      <c r="AN55" s="113">
        <f t="shared" si="38"/>
        <v>6.8140427346751196</v>
      </c>
      <c r="AO55" s="113">
        <f t="shared" si="38"/>
        <v>6.814042734353384</v>
      </c>
      <c r="AP55" s="113">
        <f t="shared" si="38"/>
        <v>6.8140427276234137</v>
      </c>
      <c r="AQ55" s="113">
        <f t="shared" si="38"/>
        <v>6.814042586847628</v>
      </c>
      <c r="AR55" s="113">
        <f t="shared" si="38"/>
        <v>6.8140396421388143</v>
      </c>
      <c r="AS55" s="113">
        <f t="shared" si="38"/>
        <v>6.8139780467040447</v>
      </c>
      <c r="AT55" s="113">
        <f t="shared" si="38"/>
        <v>6.8126901446511159</v>
      </c>
      <c r="AU55" s="113">
        <f t="shared" si="32"/>
        <v>6.7859771163481524</v>
      </c>
      <c r="AW55" s="106">
        <v>5600</v>
      </c>
      <c r="AX55" s="106">
        <f t="shared" si="0"/>
        <v>-1.1109195087278088E-2</v>
      </c>
      <c r="AY55" s="106">
        <f t="shared" si="1"/>
        <v>-8.1819748718423412E-3</v>
      </c>
      <c r="AZ55" s="106">
        <f t="shared" si="2"/>
        <v>-2.9272202154357468E-3</v>
      </c>
      <c r="BA55" s="106">
        <f t="shared" si="3"/>
        <v>1.0316117008009345</v>
      </c>
      <c r="BB55" s="106">
        <f t="shared" si="4"/>
        <v>-0.63008248823467539</v>
      </c>
      <c r="BC55" s="106">
        <f t="shared" si="5"/>
        <v>-0.96399787609305676</v>
      </c>
      <c r="BD55" s="106">
        <f t="shared" si="6"/>
        <v>-0.52315421590793088</v>
      </c>
      <c r="BE55" s="106">
        <f t="shared" si="34"/>
        <v>11.647229825389074</v>
      </c>
      <c r="BF55" s="106">
        <f t="shared" si="34"/>
        <v>11.647229825452428</v>
      </c>
      <c r="BG55" s="106">
        <f t="shared" si="34"/>
        <v>11.647229827336698</v>
      </c>
      <c r="BH55" s="106">
        <f t="shared" si="34"/>
        <v>11.647229883379524</v>
      </c>
      <c r="BI55" s="106">
        <f t="shared" si="34"/>
        <v>11.647231550228671</v>
      </c>
      <c r="BJ55" s="106">
        <f t="shared" si="34"/>
        <v>11.647281124687803</v>
      </c>
      <c r="BK55" s="106">
        <f t="shared" si="34"/>
        <v>11.648754070162788</v>
      </c>
      <c r="BL55" s="106">
        <f t="shared" si="8"/>
        <v>11.69130572212832</v>
      </c>
    </row>
    <row r="56" spans="1:64" s="106" customFormat="1" ht="12.95" customHeight="1" x14ac:dyDescent="0.2">
      <c r="A56" s="159" t="s">
        <v>312</v>
      </c>
      <c r="B56" s="160" t="s">
        <v>159</v>
      </c>
      <c r="C56" s="159">
        <v>26221.399000000001</v>
      </c>
      <c r="D56" s="159" t="s">
        <v>178</v>
      </c>
      <c r="E56" s="47">
        <f t="shared" si="11"/>
        <v>3736.033495030897</v>
      </c>
      <c r="F56" s="113">
        <f t="shared" si="12"/>
        <v>3736</v>
      </c>
      <c r="H56" s="113"/>
      <c r="I56" s="113"/>
      <c r="J56" s="113"/>
      <c r="K56" s="113"/>
      <c r="M56" s="113"/>
      <c r="N56" s="113"/>
      <c r="O56" s="113">
        <f t="shared" ca="1" si="39"/>
        <v>-6.5804019934614499E-3</v>
      </c>
      <c r="P56" s="113"/>
      <c r="Q56" s="161">
        <f t="shared" si="16"/>
        <v>11202.899000000001</v>
      </c>
      <c r="R56" s="113"/>
      <c r="S56" s="8"/>
      <c r="T56" s="113"/>
      <c r="U56" s="113">
        <f>+C56-(C$7+F56*C$8)</f>
        <v>4.4640000003710156E-2</v>
      </c>
      <c r="Z56" s="106">
        <f t="shared" si="18"/>
        <v>3736</v>
      </c>
      <c r="AA56" s="113">
        <f t="shared" si="19"/>
        <v>-4.674650397779102E-3</v>
      </c>
      <c r="AB56" s="113">
        <f>IF(S56&lt;&gt;0,U56-AH56, -9999)</f>
        <v>-9999</v>
      </c>
      <c r="AC56" s="113">
        <f>+U56-P56</f>
        <v>4.4640000003710156E-2</v>
      </c>
      <c r="AD56" s="113">
        <f>IF(S56&lt;&gt;0,U56-AA56, -9999)</f>
        <v>-9999</v>
      </c>
      <c r="AE56" s="113">
        <f>+(U56-AA56)^2*S56</f>
        <v>0</v>
      </c>
      <c r="AF56" s="106">
        <f>IF(S56&lt;&gt;0,U56-P56, -9999)</f>
        <v>-9999</v>
      </c>
      <c r="AG56" s="8"/>
      <c r="AH56" s="106">
        <f t="shared" si="25"/>
        <v>1.5574029899938487E-3</v>
      </c>
      <c r="AI56" s="106">
        <f t="shared" si="26"/>
        <v>0.98155363052393285</v>
      </c>
      <c r="AJ56" s="106">
        <f t="shared" si="27"/>
        <v>0.40234935131760624</v>
      </c>
      <c r="AK56" s="106">
        <f t="shared" si="28"/>
        <v>5.2276699590557328E-2</v>
      </c>
      <c r="AL56" s="106">
        <f t="shared" si="29"/>
        <v>1.9100169803349258</v>
      </c>
      <c r="AM56" s="106">
        <f t="shared" si="30"/>
        <v>1.4132895811056232</v>
      </c>
      <c r="AN56" s="113">
        <f t="shared" si="38"/>
        <v>8.1404102285287472</v>
      </c>
      <c r="AO56" s="113">
        <f t="shared" si="38"/>
        <v>8.1404102285280207</v>
      </c>
      <c r="AP56" s="113">
        <f t="shared" si="38"/>
        <v>8.140410228574364</v>
      </c>
      <c r="AQ56" s="113">
        <f t="shared" si="38"/>
        <v>8.1404102256154935</v>
      </c>
      <c r="AR56" s="113">
        <f t="shared" si="38"/>
        <v>8.1404104145337932</v>
      </c>
      <c r="AS56" s="113">
        <f t="shared" si="38"/>
        <v>8.1403983522079137</v>
      </c>
      <c r="AT56" s="113">
        <f t="shared" si="38"/>
        <v>8.141167536258699</v>
      </c>
      <c r="AU56" s="113">
        <f t="shared" si="32"/>
        <v>8.0872329900927546</v>
      </c>
      <c r="AW56" s="106">
        <v>5800</v>
      </c>
      <c r="AX56" s="106">
        <f t="shared" si="0"/>
        <v>-1.2358414407616364E-2</v>
      </c>
      <c r="AY56" s="106">
        <f t="shared" si="1"/>
        <v>-8.3727457951144699E-3</v>
      </c>
      <c r="AZ56" s="106">
        <f t="shared" si="2"/>
        <v>-3.9856686125018942E-3</v>
      </c>
      <c r="BA56" s="106">
        <f t="shared" si="3"/>
        <v>1.0474409896727086</v>
      </c>
      <c r="BB56" s="106">
        <f t="shared" si="4"/>
        <v>-0.89207851839866081</v>
      </c>
      <c r="BC56" s="106">
        <f t="shared" si="5"/>
        <v>-0.54373311206528008</v>
      </c>
      <c r="BD56" s="106">
        <f t="shared" si="6"/>
        <v>-0.27876870185207547</v>
      </c>
      <c r="BE56" s="106">
        <f t="shared" si="34"/>
        <v>12.050671023173651</v>
      </c>
      <c r="BF56" s="106">
        <f t="shared" si="34"/>
        <v>12.050671023503615</v>
      </c>
      <c r="BG56" s="106">
        <f t="shared" si="34"/>
        <v>12.050671030345608</v>
      </c>
      <c r="BH56" s="106">
        <f t="shared" si="34"/>
        <v>12.050671172218527</v>
      </c>
      <c r="BI56" s="106">
        <f t="shared" si="34"/>
        <v>12.050674114037514</v>
      </c>
      <c r="BJ56" s="106">
        <f t="shared" si="34"/>
        <v>12.050735113291571</v>
      </c>
      <c r="BK56" s="106">
        <f t="shared" si="34"/>
        <v>12.051999471482352</v>
      </c>
      <c r="BL56" s="106">
        <f t="shared" si="8"/>
        <v>12.078008804964755</v>
      </c>
    </row>
    <row r="57" spans="1:64" s="106" customFormat="1" ht="12.95" customHeight="1" x14ac:dyDescent="0.2">
      <c r="A57" s="159" t="s">
        <v>317</v>
      </c>
      <c r="B57" s="160" t="s">
        <v>159</v>
      </c>
      <c r="C57" s="159">
        <v>26827.742999999999</v>
      </c>
      <c r="D57" s="159" t="s">
        <v>178</v>
      </c>
      <c r="E57" s="47">
        <f t="shared" si="11"/>
        <v>4190.9956593021116</v>
      </c>
      <c r="F57" s="113">
        <f t="shared" si="12"/>
        <v>4191</v>
      </c>
      <c r="G57" s="113">
        <f t="shared" ref="G57:G88" si="40">+C57-(C$7+F57*C$8)</f>
        <v>-5.7849999975587707E-3</v>
      </c>
      <c r="H57" s="113"/>
      <c r="I57" s="113">
        <f t="shared" ref="I57:I85" si="41">G57</f>
        <v>-5.7849999975587707E-3</v>
      </c>
      <c r="J57" s="113"/>
      <c r="K57" s="113"/>
      <c r="M57" s="113"/>
      <c r="N57" s="113"/>
      <c r="O57" s="113">
        <f t="shared" ca="1" si="39"/>
        <v>-6.7312492466429751E-3</v>
      </c>
      <c r="P57" s="113"/>
      <c r="Q57" s="161">
        <f t="shared" si="16"/>
        <v>11809.242999999999</v>
      </c>
      <c r="R57" s="113"/>
      <c r="S57" s="8">
        <f t="shared" ref="S57:S85" si="42">S$15</f>
        <v>0.1</v>
      </c>
      <c r="T57" s="113"/>
      <c r="Z57" s="106">
        <f t="shared" si="18"/>
        <v>4191</v>
      </c>
      <c r="AA57" s="113">
        <f t="shared" si="19"/>
        <v>-2.6115108996913649E-3</v>
      </c>
      <c r="AB57" s="113">
        <f t="shared" ref="AB57:AB88" si="43">IF(S57&lt;&gt;0,G57-AH57, -9999)</f>
        <v>-9.9101664816195478E-3</v>
      </c>
      <c r="AC57" s="113">
        <f t="shared" ref="AC57:AC88" si="44">+G57-P57</f>
        <v>-5.7849999975587707E-3</v>
      </c>
      <c r="AD57" s="113">
        <f t="shared" ref="AD57:AD88" si="45">IF(S57&lt;&gt;0,G57-AA57, -9999)</f>
        <v>-3.1734890978674058E-3</v>
      </c>
      <c r="AE57" s="113">
        <f t="shared" ref="AE57:AE88" si="46">+(G57-AA57)^2*S57</f>
        <v>1.0071033054283281E-6</v>
      </c>
      <c r="AF57" s="106">
        <f t="shared" ref="AF57:AF88" si="47">IF(S57&lt;&gt;0,G57-P57, -9999)</f>
        <v>-5.7849999975587707E-3</v>
      </c>
      <c r="AG57" s="8"/>
      <c r="AH57" s="106">
        <f t="shared" si="25"/>
        <v>4.1251664840607763E-3</v>
      </c>
      <c r="AI57" s="106">
        <f t="shared" si="26"/>
        <v>0.94919599449131831</v>
      </c>
      <c r="AJ57" s="106">
        <f t="shared" si="27"/>
        <v>0.94380958036297835</v>
      </c>
      <c r="AK57" s="106">
        <f t="shared" si="28"/>
        <v>2.218276112666772E-2</v>
      </c>
      <c r="AL57" s="106">
        <f t="shared" si="29"/>
        <v>2.7299092328019539</v>
      </c>
      <c r="AM57" s="106">
        <f t="shared" si="30"/>
        <v>4.789293374791753</v>
      </c>
      <c r="AN57" s="113">
        <f t="shared" si="38"/>
        <v>8.9903166198741928</v>
      </c>
      <c r="AO57" s="113">
        <f t="shared" si="38"/>
        <v>8.9903166194800317</v>
      </c>
      <c r="AP57" s="113">
        <f t="shared" si="38"/>
        <v>8.9903166273185029</v>
      </c>
      <c r="AQ57" s="113">
        <f t="shared" si="38"/>
        <v>8.990316471439435</v>
      </c>
      <c r="AR57" s="113">
        <f t="shared" si="38"/>
        <v>8.9903195713127033</v>
      </c>
      <c r="AS57" s="113">
        <f t="shared" si="38"/>
        <v>8.9902579251598951</v>
      </c>
      <c r="AT57" s="113">
        <f t="shared" si="38"/>
        <v>8.9914835310558612</v>
      </c>
      <c r="AU57" s="113">
        <f t="shared" si="32"/>
        <v>8.9669825035456405</v>
      </c>
      <c r="AW57" s="106">
        <v>6000</v>
      </c>
      <c r="AX57" s="106">
        <f t="shared" si="0"/>
        <v>-1.2964803831962832E-2</v>
      </c>
      <c r="AY57" s="106">
        <f t="shared" si="1"/>
        <v>-8.5599415013162573E-3</v>
      </c>
      <c r="AZ57" s="106">
        <f t="shared" si="2"/>
        <v>-4.4048623306465759E-3</v>
      </c>
      <c r="BA57" s="106">
        <f t="shared" si="3"/>
        <v>1.0550775486672797</v>
      </c>
      <c r="BB57" s="106">
        <f t="shared" si="4"/>
        <v>-0.99924428832787104</v>
      </c>
      <c r="BC57" s="106">
        <f t="shared" si="5"/>
        <v>-0.11374046047435263</v>
      </c>
      <c r="BD57" s="106">
        <f t="shared" si="6"/>
        <v>-5.6931619994871334E-2</v>
      </c>
      <c r="BE57" s="106">
        <f t="shared" si="34"/>
        <v>12.458757798606698</v>
      </c>
      <c r="BF57" s="106">
        <f t="shared" si="34"/>
        <v>12.458757798764445</v>
      </c>
      <c r="BG57" s="106">
        <f t="shared" si="34"/>
        <v>12.458757801626588</v>
      </c>
      <c r="BH57" s="106">
        <f t="shared" si="34"/>
        <v>12.458757853556891</v>
      </c>
      <c r="BI57" s="106">
        <f t="shared" si="34"/>
        <v>12.45875879577294</v>
      </c>
      <c r="BJ57" s="106">
        <f t="shared" si="34"/>
        <v>12.458775891190168</v>
      </c>
      <c r="BK57" s="106">
        <f t="shared" si="34"/>
        <v>12.459086062227597</v>
      </c>
      <c r="BL57" s="106">
        <f t="shared" si="8"/>
        <v>12.46471188780119</v>
      </c>
    </row>
    <row r="58" spans="1:64" s="106" customFormat="1" ht="12.95" customHeight="1" x14ac:dyDescent="0.2">
      <c r="A58" s="159" t="s">
        <v>321</v>
      </c>
      <c r="B58" s="160" t="s">
        <v>159</v>
      </c>
      <c r="C58" s="159">
        <v>27739.333999999999</v>
      </c>
      <c r="D58" s="159" t="s">
        <v>178</v>
      </c>
      <c r="E58" s="47">
        <f t="shared" si="11"/>
        <v>4874.9958543896573</v>
      </c>
      <c r="F58" s="113">
        <f t="shared" si="12"/>
        <v>4875</v>
      </c>
      <c r="G58" s="113">
        <f t="shared" si="40"/>
        <v>-5.5250000004889444E-3</v>
      </c>
      <c r="H58" s="113"/>
      <c r="I58" s="113">
        <f t="shared" si="41"/>
        <v>-5.5250000004889444E-3</v>
      </c>
      <c r="J58" s="113"/>
      <c r="K58" s="113"/>
      <c r="M58" s="113"/>
      <c r="N58" s="113"/>
      <c r="O58" s="113">
        <f t="shared" ca="1" si="39"/>
        <v>-6.9580174250521232E-3</v>
      </c>
      <c r="P58" s="113"/>
      <c r="Q58" s="161">
        <f t="shared" si="16"/>
        <v>12720.833999999999</v>
      </c>
      <c r="R58" s="113"/>
      <c r="S58" s="8">
        <f t="shared" si="42"/>
        <v>0.1</v>
      </c>
      <c r="T58" s="113"/>
      <c r="Z58" s="106">
        <f t="shared" si="18"/>
        <v>4875</v>
      </c>
      <c r="AA58" s="113">
        <f t="shared" si="19"/>
        <v>-4.7167026305052918E-3</v>
      </c>
      <c r="AB58" s="113">
        <f t="shared" si="43"/>
        <v>-8.2687572706170651E-3</v>
      </c>
      <c r="AC58" s="113">
        <f t="shared" si="44"/>
        <v>-5.5250000004889444E-3</v>
      </c>
      <c r="AD58" s="113">
        <f t="shared" si="45"/>
        <v>-8.0829736998365258E-4</v>
      </c>
      <c r="AE58" s="113">
        <f t="shared" si="46"/>
        <v>6.5334463832248986E-8</v>
      </c>
      <c r="AF58" s="106">
        <f t="shared" si="47"/>
        <v>-5.5250000004889444E-3</v>
      </c>
      <c r="AG58" s="8"/>
      <c r="AH58" s="106">
        <f t="shared" si="25"/>
        <v>2.7437572701281211E-3</v>
      </c>
      <c r="AI58" s="106">
        <f t="shared" si="26"/>
        <v>0.96074966808797102</v>
      </c>
      <c r="AJ58" s="106">
        <f t="shared" si="27"/>
        <v>0.65323394170349536</v>
      </c>
      <c r="AK58" s="106">
        <f t="shared" si="28"/>
        <v>-3.9147583727792382E-2</v>
      </c>
      <c r="AL58" s="106">
        <f t="shared" si="29"/>
        <v>-2.3575050878602681</v>
      </c>
      <c r="AM58" s="106">
        <f t="shared" si="30"/>
        <v>-2.4186953136181395</v>
      </c>
      <c r="AN58" s="113">
        <f t="shared" si="38"/>
        <v>10.248822791522178</v>
      </c>
      <c r="AO58" s="113">
        <f t="shared" si="38"/>
        <v>10.248822791639936</v>
      </c>
      <c r="AP58" s="113">
        <f t="shared" si="38"/>
        <v>10.248822788512639</v>
      </c>
      <c r="AQ58" s="113">
        <f t="shared" si="38"/>
        <v>10.248822871563544</v>
      </c>
      <c r="AR58" s="113">
        <f t="shared" si="38"/>
        <v>10.248820666002624</v>
      </c>
      <c r="AS58" s="113">
        <f t="shared" si="38"/>
        <v>10.248879240284801</v>
      </c>
      <c r="AT58" s="113">
        <f t="shared" si="38"/>
        <v>10.247324906624108</v>
      </c>
      <c r="AU58" s="113">
        <f t="shared" si="32"/>
        <v>10.289507046846246</v>
      </c>
      <c r="AW58" s="106">
        <v>6200</v>
      </c>
      <c r="AX58" s="106">
        <f t="shared" si="0"/>
        <v>-1.2842509163506131E-2</v>
      </c>
      <c r="AY58" s="106">
        <f t="shared" si="1"/>
        <v>-8.7435619904477069E-3</v>
      </c>
      <c r="AZ58" s="106">
        <f t="shared" si="2"/>
        <v>-4.098947173058423E-3</v>
      </c>
      <c r="BA58" s="106">
        <f t="shared" si="3"/>
        <v>1.052648900466264</v>
      </c>
      <c r="BB58" s="106">
        <f t="shared" si="4"/>
        <v>-0.92365317674750447</v>
      </c>
      <c r="BC58" s="106">
        <f t="shared" si="5"/>
        <v>0.31842917287449635</v>
      </c>
      <c r="BD58" s="106">
        <f t="shared" si="6"/>
        <v>0.1605736943524802</v>
      </c>
      <c r="BE58" s="106">
        <f t="shared" si="34"/>
        <v>12.867877119108632</v>
      </c>
      <c r="BF58" s="106">
        <f t="shared" si="34"/>
        <v>12.867877118764694</v>
      </c>
      <c r="BG58" s="106">
        <f t="shared" si="34"/>
        <v>12.867877112267351</v>
      </c>
      <c r="BH58" s="106">
        <f t="shared" si="34"/>
        <v>12.867876989525548</v>
      </c>
      <c r="BI58" s="106">
        <f t="shared" si="34"/>
        <v>12.867874670801882</v>
      </c>
      <c r="BJ58" s="106">
        <f t="shared" si="34"/>
        <v>12.867830867950977</v>
      </c>
      <c r="BK58" s="106">
        <f t="shared" si="34"/>
        <v>12.867003503241211</v>
      </c>
      <c r="BL58" s="106">
        <f t="shared" si="8"/>
        <v>12.851414970637624</v>
      </c>
    </row>
    <row r="59" spans="1:64" s="106" customFormat="1" ht="12.95" customHeight="1" x14ac:dyDescent="0.2">
      <c r="A59" s="159" t="s">
        <v>321</v>
      </c>
      <c r="B59" s="160" t="s">
        <v>159</v>
      </c>
      <c r="C59" s="159">
        <v>27751.33</v>
      </c>
      <c r="D59" s="159" t="s">
        <v>178</v>
      </c>
      <c r="E59" s="47">
        <f t="shared" si="11"/>
        <v>4883.9968936060086</v>
      </c>
      <c r="F59" s="113">
        <f t="shared" si="12"/>
        <v>4884</v>
      </c>
      <c r="G59" s="113">
        <f t="shared" si="40"/>
        <v>-4.1399999972782098E-3</v>
      </c>
      <c r="H59" s="113"/>
      <c r="I59" s="113">
        <f t="shared" si="41"/>
        <v>-4.1399999972782098E-3</v>
      </c>
      <c r="J59" s="113"/>
      <c r="K59" s="113"/>
      <c r="M59" s="113"/>
      <c r="N59" s="113"/>
      <c r="O59" s="113">
        <f t="shared" ca="1" si="39"/>
        <v>-6.9610012168732967E-3</v>
      </c>
      <c r="P59" s="113"/>
      <c r="Q59" s="161">
        <f t="shared" si="16"/>
        <v>12732.830000000002</v>
      </c>
      <c r="R59" s="113"/>
      <c r="S59" s="8">
        <f t="shared" si="42"/>
        <v>0.1</v>
      </c>
      <c r="T59" s="113"/>
      <c r="Z59" s="106">
        <f t="shared" si="18"/>
        <v>4884</v>
      </c>
      <c r="AA59" s="113">
        <f t="shared" si="19"/>
        <v>-4.7841900555142605E-3</v>
      </c>
      <c r="AB59" s="113">
        <f t="shared" si="43"/>
        <v>-6.8255145637060068E-3</v>
      </c>
      <c r="AC59" s="113">
        <f t="shared" si="44"/>
        <v>-4.1399999972782098E-3</v>
      </c>
      <c r="AD59" s="113">
        <f t="shared" si="45"/>
        <v>6.4419005823605074E-4</v>
      </c>
      <c r="AE59" s="113">
        <f t="shared" si="46"/>
        <v>4.1498083113016644E-8</v>
      </c>
      <c r="AF59" s="106">
        <f t="shared" si="47"/>
        <v>-4.1399999972782098E-3</v>
      </c>
      <c r="AG59" s="8"/>
      <c r="AH59" s="106">
        <f t="shared" si="25"/>
        <v>2.6855145664277966E-3</v>
      </c>
      <c r="AI59" s="106">
        <f t="shared" si="26"/>
        <v>0.96138688962279073</v>
      </c>
      <c r="AJ59" s="106">
        <f t="shared" si="27"/>
        <v>0.6409232027590509</v>
      </c>
      <c r="AK59" s="106">
        <f t="shared" si="28"/>
        <v>-3.9776243838834442E-2</v>
      </c>
      <c r="AL59" s="106">
        <f t="shared" si="29"/>
        <v>-2.3413576781690342</v>
      </c>
      <c r="AM59" s="106">
        <f t="shared" si="30"/>
        <v>-2.3644478887481917</v>
      </c>
      <c r="AN59" s="113">
        <f t="shared" si="38"/>
        <v>10.265598492330751</v>
      </c>
      <c r="AO59" s="113">
        <f t="shared" si="38"/>
        <v>10.265598492437611</v>
      </c>
      <c r="AP59" s="113">
        <f t="shared" si="38"/>
        <v>10.265598489546933</v>
      </c>
      <c r="AQ59" s="113">
        <f t="shared" si="38"/>
        <v>10.265598567742243</v>
      </c>
      <c r="AR59" s="113">
        <f t="shared" si="38"/>
        <v>10.265596452494993</v>
      </c>
      <c r="AS59" s="113">
        <f t="shared" si="38"/>
        <v>10.265653673429568</v>
      </c>
      <c r="AT59" s="113">
        <f t="shared" si="38"/>
        <v>10.264107039145646</v>
      </c>
      <c r="AU59" s="113">
        <f t="shared" si="32"/>
        <v>10.306908685573887</v>
      </c>
      <c r="AW59" s="106">
        <v>6400</v>
      </c>
      <c r="AX59" s="106">
        <f t="shared" si="0"/>
        <v>-1.2048906402620531E-2</v>
      </c>
      <c r="AY59" s="106">
        <f t="shared" si="1"/>
        <v>-8.9236072625088134E-3</v>
      </c>
      <c r="AZ59" s="106">
        <f t="shared" si="2"/>
        <v>-3.1252991401117167E-3</v>
      </c>
      <c r="BA59" s="106">
        <f t="shared" si="3"/>
        <v>1.0407639997174416</v>
      </c>
      <c r="BB59" s="106">
        <f t="shared" si="4"/>
        <v>-0.68259232495297373</v>
      </c>
      <c r="BC59" s="106">
        <f t="shared" si="5"/>
        <v>0.74463131282687089</v>
      </c>
      <c r="BD59" s="106">
        <f t="shared" si="6"/>
        <v>0.39052958003069582</v>
      </c>
      <c r="BE59" s="106">
        <f t="shared" si="34"/>
        <v>13.27415991773683</v>
      </c>
      <c r="BF59" s="106">
        <f t="shared" si="34"/>
        <v>13.274159917540986</v>
      </c>
      <c r="BG59" s="106">
        <f t="shared" si="34"/>
        <v>13.274159912891356</v>
      </c>
      <c r="BH59" s="106">
        <f t="shared" si="34"/>
        <v>13.274159802501645</v>
      </c>
      <c r="BI59" s="106">
        <f t="shared" si="34"/>
        <v>13.27415718167499</v>
      </c>
      <c r="BJ59" s="106">
        <f t="shared" si="34"/>
        <v>13.274094960823382</v>
      </c>
      <c r="BK59" s="106">
        <f t="shared" si="34"/>
        <v>13.272618751211729</v>
      </c>
      <c r="BL59" s="106">
        <f t="shared" si="8"/>
        <v>13.238118053474057</v>
      </c>
    </row>
    <row r="60" spans="1:64" s="106" customFormat="1" ht="12.95" customHeight="1" x14ac:dyDescent="0.2">
      <c r="A60" s="159" t="s">
        <v>321</v>
      </c>
      <c r="B60" s="160" t="s">
        <v>159</v>
      </c>
      <c r="C60" s="159">
        <v>27755.327000000001</v>
      </c>
      <c r="D60" s="159" t="s">
        <v>178</v>
      </c>
      <c r="E60" s="47">
        <f t="shared" si="11"/>
        <v>4886.9959894502681</v>
      </c>
      <c r="F60" s="113">
        <f t="shared" si="12"/>
        <v>4887</v>
      </c>
      <c r="G60" s="113">
        <f t="shared" si="40"/>
        <v>-5.3449999977601692E-3</v>
      </c>
      <c r="H60" s="113"/>
      <c r="I60" s="113">
        <f t="shared" si="41"/>
        <v>-5.3449999977601692E-3</v>
      </c>
      <c r="J60" s="113"/>
      <c r="K60" s="113"/>
      <c r="M60" s="113"/>
      <c r="N60" s="113"/>
      <c r="O60" s="113">
        <f t="shared" ca="1" si="39"/>
        <v>-6.961995814147021E-3</v>
      </c>
      <c r="P60" s="113"/>
      <c r="Q60" s="161">
        <f t="shared" si="16"/>
        <v>12736.827000000001</v>
      </c>
      <c r="R60" s="113"/>
      <c r="S60" s="8">
        <f t="shared" si="42"/>
        <v>0.1</v>
      </c>
      <c r="T60" s="113"/>
      <c r="Z60" s="106">
        <f t="shared" si="18"/>
        <v>4887</v>
      </c>
      <c r="AA60" s="113">
        <f t="shared" si="19"/>
        <v>-4.8068617313731E-3</v>
      </c>
      <c r="AB60" s="113">
        <f t="shared" si="43"/>
        <v>-8.0109228532509926E-3</v>
      </c>
      <c r="AC60" s="113">
        <f t="shared" si="44"/>
        <v>-5.3449999977601692E-3</v>
      </c>
      <c r="AD60" s="113">
        <f t="shared" si="45"/>
        <v>-5.3813826638706916E-4</v>
      </c>
      <c r="AE60" s="113">
        <f t="shared" si="46"/>
        <v>2.8959279375008019E-8</v>
      </c>
      <c r="AF60" s="106">
        <f t="shared" si="47"/>
        <v>-5.3449999977601692E-3</v>
      </c>
      <c r="AG60" s="8"/>
      <c r="AH60" s="106">
        <f t="shared" si="25"/>
        <v>2.665922855490823E-3</v>
      </c>
      <c r="AI60" s="106">
        <f t="shared" si="26"/>
        <v>0.96160173355503731</v>
      </c>
      <c r="AJ60" s="106">
        <f t="shared" si="27"/>
        <v>0.63677864064112422</v>
      </c>
      <c r="AK60" s="106">
        <f t="shared" si="28"/>
        <v>-3.9983684184309649E-2</v>
      </c>
      <c r="AL60" s="106">
        <f t="shared" si="29"/>
        <v>-2.3359704262503693</v>
      </c>
      <c r="AM60" s="106">
        <f t="shared" si="30"/>
        <v>-2.3468075478557582</v>
      </c>
      <c r="AN60" s="113">
        <f t="shared" si="38"/>
        <v>10.271192876183962</v>
      </c>
      <c r="AO60" s="113">
        <f t="shared" si="38"/>
        <v>10.271192876287317</v>
      </c>
      <c r="AP60" s="113">
        <f t="shared" si="38"/>
        <v>10.271192873473819</v>
      </c>
      <c r="AQ60" s="113">
        <f t="shared" si="38"/>
        <v>10.271192950061378</v>
      </c>
      <c r="AR60" s="113">
        <f t="shared" si="38"/>
        <v>10.271190865239038</v>
      </c>
      <c r="AS60" s="113">
        <f t="shared" si="38"/>
        <v>10.271247618821752</v>
      </c>
      <c r="AT60" s="113">
        <f t="shared" si="38"/>
        <v>10.269703954332725</v>
      </c>
      <c r="AU60" s="113">
        <f t="shared" si="32"/>
        <v>10.312709231816433</v>
      </c>
      <c r="AW60" s="106">
        <v>6600</v>
      </c>
      <c r="AX60" s="106">
        <f t="shared" si="0"/>
        <v>-1.076747859000402E-2</v>
      </c>
      <c r="AY60" s="106">
        <f t="shared" si="1"/>
        <v>-9.1000773174995803E-3</v>
      </c>
      <c r="AZ60" s="106">
        <f t="shared" si="2"/>
        <v>-1.6674012725044396E-3</v>
      </c>
      <c r="BA60" s="106">
        <f t="shared" si="3"/>
        <v>1.0222234440567577</v>
      </c>
      <c r="BB60" s="106">
        <f t="shared" si="4"/>
        <v>-0.33124556359703405</v>
      </c>
      <c r="BC60" s="106">
        <f t="shared" si="5"/>
        <v>1.1583119839362741</v>
      </c>
      <c r="BD60" s="106">
        <f t="shared" si="6"/>
        <v>0.65396282030136388</v>
      </c>
      <c r="BE60" s="106">
        <f t="shared" si="34"/>
        <v>13.674426852825688</v>
      </c>
      <c r="BF60" s="106">
        <f t="shared" si="34"/>
        <v>13.674426852814014</v>
      </c>
      <c r="BG60" s="106">
        <f t="shared" si="34"/>
        <v>13.674426852342275</v>
      </c>
      <c r="BH60" s="106">
        <f t="shared" si="34"/>
        <v>13.674426833279529</v>
      </c>
      <c r="BI60" s="106">
        <f t="shared" si="34"/>
        <v>13.67442606296267</v>
      </c>
      <c r="BJ60" s="106">
        <f t="shared" si="34"/>
        <v>13.674394935807207</v>
      </c>
      <c r="BK60" s="106">
        <f t="shared" si="34"/>
        <v>13.673138762296682</v>
      </c>
      <c r="BL60" s="106">
        <f t="shared" si="8"/>
        <v>13.624821136310493</v>
      </c>
    </row>
    <row r="61" spans="1:64" s="106" customFormat="1" ht="12.95" customHeight="1" x14ac:dyDescent="0.2">
      <c r="A61" s="159" t="s">
        <v>321</v>
      </c>
      <c r="B61" s="160" t="s">
        <v>159</v>
      </c>
      <c r="C61" s="159">
        <v>27871.294000000002</v>
      </c>
      <c r="D61" s="159" t="s">
        <v>178</v>
      </c>
      <c r="E61" s="47">
        <f t="shared" si="11"/>
        <v>4974.0102871163463</v>
      </c>
      <c r="F61" s="113">
        <f t="shared" si="12"/>
        <v>4974</v>
      </c>
      <c r="G61" s="113">
        <f t="shared" si="40"/>
        <v>1.3710000002902234E-2</v>
      </c>
      <c r="H61" s="113"/>
      <c r="I61" s="113">
        <f t="shared" si="41"/>
        <v>1.3710000002902234E-2</v>
      </c>
      <c r="J61" s="113"/>
      <c r="K61" s="113"/>
      <c r="M61" s="113"/>
      <c r="N61" s="113"/>
      <c r="O61" s="113">
        <f t="shared" ca="1" si="39"/>
        <v>-6.9908391350850261E-3</v>
      </c>
      <c r="P61" s="113"/>
      <c r="Q61" s="161">
        <f t="shared" si="16"/>
        <v>12852.794000000002</v>
      </c>
      <c r="R61" s="113"/>
      <c r="S61" s="8">
        <f t="shared" si="42"/>
        <v>0.1</v>
      </c>
      <c r="T61" s="113"/>
      <c r="Z61" s="106">
        <f t="shared" si="18"/>
        <v>4974</v>
      </c>
      <c r="AA61" s="113">
        <f t="shared" si="19"/>
        <v>-5.4999488637111262E-3</v>
      </c>
      <c r="AB61" s="113">
        <f t="shared" si="43"/>
        <v>1.1648195221386073E-2</v>
      </c>
      <c r="AC61" s="113">
        <f t="shared" si="44"/>
        <v>1.3710000002902234E-2</v>
      </c>
      <c r="AD61" s="113">
        <f t="shared" si="45"/>
        <v>1.9209948866613362E-2</v>
      </c>
      <c r="AE61" s="113">
        <f t="shared" si="46"/>
        <v>3.6902213545789999E-5</v>
      </c>
      <c r="AF61" s="106">
        <f t="shared" si="47"/>
        <v>1.3710000002902234E-2</v>
      </c>
      <c r="AG61" s="8"/>
      <c r="AH61" s="106">
        <f t="shared" si="25"/>
        <v>2.0618047815161612E-3</v>
      </c>
      <c r="AI61" s="106">
        <f t="shared" si="26"/>
        <v>0.96834100736936557</v>
      </c>
      <c r="AJ61" s="106">
        <f t="shared" si="27"/>
        <v>0.50809909470443437</v>
      </c>
      <c r="AK61" s="106">
        <f t="shared" si="28"/>
        <v>-4.5506373757336335E-2</v>
      </c>
      <c r="AL61" s="106">
        <f t="shared" si="29"/>
        <v>-2.1786336375646882</v>
      </c>
      <c r="AM61" s="106">
        <f t="shared" si="30"/>
        <v>-1.913901962061954</v>
      </c>
      <c r="AN61" s="113">
        <f t="shared" ref="AN61:AT70" si="48">$AU61+$AB$7*SIN(AO61)</f>
        <v>10.434003176232384</v>
      </c>
      <c r="AO61" s="113">
        <f t="shared" si="48"/>
        <v>10.434003176263182</v>
      </c>
      <c r="AP61" s="113">
        <f t="shared" si="48"/>
        <v>10.434003175219893</v>
      </c>
      <c r="AQ61" s="113">
        <f t="shared" si="48"/>
        <v>10.434003210561171</v>
      </c>
      <c r="AR61" s="113">
        <f t="shared" si="48"/>
        <v>10.434002013383031</v>
      </c>
      <c r="AS61" s="113">
        <f t="shared" si="48"/>
        <v>10.43404256880004</v>
      </c>
      <c r="AT61" s="113">
        <f t="shared" si="48"/>
        <v>10.43267017219657</v>
      </c>
      <c r="AU61" s="113">
        <f t="shared" si="32"/>
        <v>10.480925072850281</v>
      </c>
      <c r="AW61" s="106">
        <v>6800</v>
      </c>
      <c r="AX61" s="106">
        <f t="shared" si="0"/>
        <v>-9.2535705724316828E-3</v>
      </c>
      <c r="AY61" s="106">
        <f t="shared" si="1"/>
        <v>-9.2729721554200058E-3</v>
      </c>
      <c r="AZ61" s="106">
        <f t="shared" si="2"/>
        <v>1.9401582988323259E-5</v>
      </c>
      <c r="BA61" s="106">
        <f t="shared" si="3"/>
        <v>1.0008264593675205</v>
      </c>
      <c r="BB61" s="106">
        <f t="shared" si="4"/>
        <v>5.9916103838073206E-2</v>
      </c>
      <c r="BC61" s="106">
        <f t="shared" si="5"/>
        <v>1.5558873546197096</v>
      </c>
      <c r="BD61" s="106">
        <f t="shared" si="6"/>
        <v>0.98520107210358143</v>
      </c>
      <c r="BE61" s="106">
        <f t="shared" si="34"/>
        <v>14.066822865038974</v>
      </c>
      <c r="BF61" s="106">
        <f t="shared" si="34"/>
        <v>14.066822865038974</v>
      </c>
      <c r="BG61" s="106">
        <f t="shared" si="34"/>
        <v>14.066822865038905</v>
      </c>
      <c r="BH61" s="106">
        <f t="shared" si="34"/>
        <v>14.066822865021198</v>
      </c>
      <c r="BI61" s="106">
        <f t="shared" si="34"/>
        <v>14.066822860476549</v>
      </c>
      <c r="BJ61" s="106">
        <f t="shared" si="34"/>
        <v>14.066821694103465</v>
      </c>
      <c r="BK61" s="106">
        <f t="shared" si="34"/>
        <v>14.066522982910966</v>
      </c>
      <c r="BL61" s="106">
        <f t="shared" si="8"/>
        <v>14.011524219146926</v>
      </c>
    </row>
    <row r="62" spans="1:64" s="106" customFormat="1" ht="12.95" customHeight="1" x14ac:dyDescent="0.2">
      <c r="A62" s="159" t="s">
        <v>321</v>
      </c>
      <c r="B62" s="160" t="s">
        <v>159</v>
      </c>
      <c r="C62" s="159">
        <v>27883.27</v>
      </c>
      <c r="D62" s="159" t="s">
        <v>178</v>
      </c>
      <c r="E62" s="47">
        <f t="shared" si="11"/>
        <v>4982.996319598421</v>
      </c>
      <c r="F62" s="113">
        <f t="shared" si="12"/>
        <v>4983</v>
      </c>
      <c r="G62" s="113">
        <f t="shared" si="40"/>
        <v>-4.9049999979615677E-3</v>
      </c>
      <c r="H62" s="113"/>
      <c r="I62" s="113">
        <f t="shared" si="41"/>
        <v>-4.9049999979615677E-3</v>
      </c>
      <c r="J62" s="113"/>
      <c r="K62" s="113"/>
      <c r="M62" s="113"/>
      <c r="N62" s="113"/>
      <c r="O62" s="113">
        <f t="shared" ca="1" si="39"/>
        <v>-6.9938229269061996E-3</v>
      </c>
      <c r="P62" s="113"/>
      <c r="Q62" s="161">
        <f t="shared" si="16"/>
        <v>12864.77</v>
      </c>
      <c r="R62" s="113"/>
      <c r="S62" s="8">
        <f t="shared" si="42"/>
        <v>0.1</v>
      </c>
      <c r="T62" s="113"/>
      <c r="Z62" s="106">
        <f t="shared" si="18"/>
        <v>4983</v>
      </c>
      <c r="AA62" s="113">
        <f t="shared" si="19"/>
        <v>-5.5752706420280768E-3</v>
      </c>
      <c r="AB62" s="113">
        <f t="shared" si="43"/>
        <v>-6.9006480845091797E-3</v>
      </c>
      <c r="AC62" s="113">
        <f t="shared" si="44"/>
        <v>-4.9049999979615677E-3</v>
      </c>
      <c r="AD62" s="113">
        <f t="shared" si="45"/>
        <v>6.7027064406650905E-4</v>
      </c>
      <c r="AE62" s="113">
        <f t="shared" si="46"/>
        <v>4.4926273629733288E-8</v>
      </c>
      <c r="AF62" s="106">
        <f t="shared" si="47"/>
        <v>-4.9049999979615677E-3</v>
      </c>
      <c r="AG62" s="8"/>
      <c r="AH62" s="106">
        <f t="shared" si="25"/>
        <v>1.9956480865476124E-3</v>
      </c>
      <c r="AI62" s="106">
        <f t="shared" si="26"/>
        <v>0.96909178604895352</v>
      </c>
      <c r="AJ62" s="106">
        <f t="shared" si="27"/>
        <v>0.49390137554107122</v>
      </c>
      <c r="AK62" s="106">
        <f t="shared" si="28"/>
        <v>-4.6019606444267815E-2</v>
      </c>
      <c r="AL62" s="106">
        <f t="shared" si="29"/>
        <v>-2.1622282007860338</v>
      </c>
      <c r="AM62" s="106">
        <f t="shared" si="30"/>
        <v>-1.8762428888971419</v>
      </c>
      <c r="AN62" s="113">
        <f t="shared" si="48"/>
        <v>10.45091237914129</v>
      </c>
      <c r="AO62" s="113">
        <f t="shared" si="48"/>
        <v>10.450912379167624</v>
      </c>
      <c r="AP62" s="113">
        <f t="shared" si="48"/>
        <v>10.450912378250774</v>
      </c>
      <c r="AQ62" s="113">
        <f t="shared" si="48"/>
        <v>10.450912410171364</v>
      </c>
      <c r="AR62" s="113">
        <f t="shared" si="48"/>
        <v>10.450911298841971</v>
      </c>
      <c r="AS62" s="113">
        <f t="shared" si="48"/>
        <v>10.45094999146273</v>
      </c>
      <c r="AT62" s="113">
        <f t="shared" si="48"/>
        <v>10.449604300458768</v>
      </c>
      <c r="AU62" s="113">
        <f t="shared" si="32"/>
        <v>10.498326711577921</v>
      </c>
      <c r="AW62" s="106">
        <v>7000</v>
      </c>
      <c r="AX62" s="106">
        <f t="shared" si="0"/>
        <v>-7.772680700694261E-3</v>
      </c>
      <c r="AY62" s="106">
        <f t="shared" si="1"/>
        <v>-9.4422917762700918E-3</v>
      </c>
      <c r="AZ62" s="106">
        <f t="shared" si="2"/>
        <v>1.6696110755758308E-3</v>
      </c>
      <c r="BA62" s="106">
        <f t="shared" si="3"/>
        <v>0.98015536452404395</v>
      </c>
      <c r="BB62" s="106">
        <f t="shared" si="4"/>
        <v>0.42680758420353565</v>
      </c>
      <c r="BC62" s="106">
        <f t="shared" si="5"/>
        <v>1.9368950714669038</v>
      </c>
      <c r="BD62" s="106">
        <f t="shared" si="6"/>
        <v>1.454354027544116</v>
      </c>
      <c r="BE62" s="106">
        <f t="shared" si="34"/>
        <v>14.450956164302694</v>
      </c>
      <c r="BF62" s="106">
        <f t="shared" si="34"/>
        <v>14.450956164301456</v>
      </c>
      <c r="BG62" s="106">
        <f t="shared" si="34"/>
        <v>14.450956164373789</v>
      </c>
      <c r="BH62" s="106">
        <f t="shared" si="34"/>
        <v>14.450956160146509</v>
      </c>
      <c r="BI62" s="106">
        <f t="shared" si="34"/>
        <v>14.45095640719574</v>
      </c>
      <c r="BJ62" s="106">
        <f t="shared" si="34"/>
        <v>14.450941968914265</v>
      </c>
      <c r="BK62" s="106">
        <f t="shared" si="34"/>
        <v>14.451784708962336</v>
      </c>
      <c r="BL62" s="106">
        <f t="shared" si="8"/>
        <v>14.398227301983361</v>
      </c>
    </row>
    <row r="63" spans="1:64" s="106" customFormat="1" ht="12.95" customHeight="1" x14ac:dyDescent="0.2">
      <c r="A63" s="159" t="s">
        <v>321</v>
      </c>
      <c r="B63" s="160" t="s">
        <v>159</v>
      </c>
      <c r="C63" s="159">
        <v>27887.255000000001</v>
      </c>
      <c r="D63" s="159" t="s">
        <v>178</v>
      </c>
      <c r="E63" s="47">
        <f t="shared" si="11"/>
        <v>4985.9864114021184</v>
      </c>
      <c r="F63" s="113">
        <f t="shared" si="12"/>
        <v>4986</v>
      </c>
      <c r="G63" s="113">
        <f t="shared" si="40"/>
        <v>-1.810999999725027E-2</v>
      </c>
      <c r="H63" s="113"/>
      <c r="I63" s="113">
        <f t="shared" si="41"/>
        <v>-1.810999999725027E-2</v>
      </c>
      <c r="J63" s="113"/>
      <c r="K63" s="113"/>
      <c r="M63" s="113"/>
      <c r="N63" s="113"/>
      <c r="O63" s="113">
        <f t="shared" ca="1" si="39"/>
        <v>-6.9948175241799238E-3</v>
      </c>
      <c r="P63" s="113"/>
      <c r="Q63" s="161">
        <f t="shared" si="16"/>
        <v>12868.755000000001</v>
      </c>
      <c r="R63" s="113"/>
      <c r="S63" s="8">
        <f t="shared" si="42"/>
        <v>0.1</v>
      </c>
      <c r="T63" s="113"/>
      <c r="Z63" s="106">
        <f t="shared" si="18"/>
        <v>4986</v>
      </c>
      <c r="AA63" s="113">
        <f t="shared" si="19"/>
        <v>-5.6005155448748886E-3</v>
      </c>
      <c r="AB63" s="113">
        <f t="shared" si="43"/>
        <v>-2.0083456599886189E-2</v>
      </c>
      <c r="AC63" s="113">
        <f t="shared" si="44"/>
        <v>-1.810999999725027E-2</v>
      </c>
      <c r="AD63" s="113">
        <f t="shared" si="45"/>
        <v>-1.2509484452375381E-2</v>
      </c>
      <c r="AE63" s="113">
        <f t="shared" si="46"/>
        <v>1.564872012642214E-5</v>
      </c>
      <c r="AF63" s="106">
        <f t="shared" si="47"/>
        <v>-1.810999999725027E-2</v>
      </c>
      <c r="AG63" s="8"/>
      <c r="AH63" s="106">
        <f t="shared" si="25"/>
        <v>1.9734566026359192E-3</v>
      </c>
      <c r="AI63" s="106">
        <f t="shared" si="26"/>
        <v>0.96934416617137142</v>
      </c>
      <c r="AJ63" s="106">
        <f t="shared" si="27"/>
        <v>0.489134126598115</v>
      </c>
      <c r="AK63" s="106">
        <f t="shared" si="28"/>
        <v>-4.6188112314755538E-2</v>
      </c>
      <c r="AL63" s="106">
        <f t="shared" si="29"/>
        <v>-2.156754049693868</v>
      </c>
      <c r="AM63" s="106">
        <f t="shared" si="30"/>
        <v>-1.8639337029364007</v>
      </c>
      <c r="AN63" s="113">
        <f t="shared" si="48"/>
        <v>10.456551702649842</v>
      </c>
      <c r="AO63" s="113">
        <f t="shared" si="48"/>
        <v>10.456551702674798</v>
      </c>
      <c r="AP63" s="113">
        <f t="shared" si="48"/>
        <v>10.456551701797737</v>
      </c>
      <c r="AQ63" s="113">
        <f t="shared" si="48"/>
        <v>10.45655173262042</v>
      </c>
      <c r="AR63" s="113">
        <f t="shared" si="48"/>
        <v>10.456550649414332</v>
      </c>
      <c r="AS63" s="113">
        <f t="shared" si="48"/>
        <v>10.456588717863578</v>
      </c>
      <c r="AT63" s="113">
        <f t="shared" si="48"/>
        <v>10.455252281595413</v>
      </c>
      <c r="AU63" s="113">
        <f t="shared" si="32"/>
        <v>10.504127257820468</v>
      </c>
      <c r="AW63" s="106">
        <v>7200</v>
      </c>
      <c r="AX63" s="106">
        <f t="shared" si="0"/>
        <v>-6.5550735369714315E-3</v>
      </c>
      <c r="AY63" s="106">
        <f t="shared" si="1"/>
        <v>-9.6080361800498365E-3</v>
      </c>
      <c r="AZ63" s="106">
        <f t="shared" si="2"/>
        <v>3.052962643078405E-3</v>
      </c>
      <c r="BA63" s="106">
        <f t="shared" si="3"/>
        <v>0.96292754144730475</v>
      </c>
      <c r="BB63" s="106">
        <f t="shared" si="4"/>
        <v>0.72247991306772352</v>
      </c>
      <c r="BC63" s="106">
        <f t="shared" si="5"/>
        <v>2.3033178145325763</v>
      </c>
      <c r="BD63" s="106">
        <f t="shared" si="6"/>
        <v>2.2444757399758228</v>
      </c>
      <c r="BE63" s="106">
        <f t="shared" si="34"/>
        <v>14.827667320353992</v>
      </c>
      <c r="BF63" s="106">
        <f t="shared" si="34"/>
        <v>14.827667320270432</v>
      </c>
      <c r="BG63" s="106">
        <f t="shared" si="34"/>
        <v>14.827667322636982</v>
      </c>
      <c r="BH63" s="106">
        <f t="shared" si="34"/>
        <v>14.827667255611697</v>
      </c>
      <c r="BI63" s="106">
        <f t="shared" si="34"/>
        <v>14.827669153896478</v>
      </c>
      <c r="BJ63" s="106">
        <f t="shared" si="34"/>
        <v>14.827615389138154</v>
      </c>
      <c r="BK63" s="106">
        <f t="shared" si="34"/>
        <v>14.829136807283579</v>
      </c>
      <c r="BL63" s="106">
        <f t="shared" si="8"/>
        <v>14.784930384819795</v>
      </c>
    </row>
    <row r="64" spans="1:64" s="106" customFormat="1" ht="12.95" customHeight="1" x14ac:dyDescent="0.2">
      <c r="A64" s="159" t="s">
        <v>321</v>
      </c>
      <c r="B64" s="160" t="s">
        <v>159</v>
      </c>
      <c r="C64" s="159">
        <v>28184.475999999999</v>
      </c>
      <c r="D64" s="159" t="s">
        <v>178</v>
      </c>
      <c r="E64" s="47">
        <f t="shared" si="11"/>
        <v>5209.0022397550902</v>
      </c>
      <c r="F64" s="113">
        <f t="shared" si="12"/>
        <v>5209</v>
      </c>
      <c r="G64" s="113">
        <f t="shared" si="40"/>
        <v>2.9849999991711229E-3</v>
      </c>
      <c r="H64" s="113"/>
      <c r="I64" s="113">
        <f t="shared" si="41"/>
        <v>2.9849999991711229E-3</v>
      </c>
      <c r="J64" s="113"/>
      <c r="K64" s="113"/>
      <c r="M64" s="113"/>
      <c r="N64" s="113"/>
      <c r="O64" s="113">
        <f t="shared" ca="1" si="39"/>
        <v>-7.0687492548600992E-3</v>
      </c>
      <c r="P64" s="113"/>
      <c r="Q64" s="161">
        <f t="shared" si="16"/>
        <v>13165.975999999999</v>
      </c>
      <c r="R64" s="113"/>
      <c r="S64" s="8">
        <f t="shared" si="42"/>
        <v>0.1</v>
      </c>
      <c r="T64" s="113"/>
      <c r="Z64" s="106">
        <f t="shared" si="18"/>
        <v>5209</v>
      </c>
      <c r="AA64" s="113">
        <f t="shared" si="19"/>
        <v>-7.619831269427604E-3</v>
      </c>
      <c r="AB64" s="113">
        <f t="shared" si="43"/>
        <v>2.8061406109512882E-3</v>
      </c>
      <c r="AC64" s="113">
        <f t="shared" si="44"/>
        <v>2.9849999991711229E-3</v>
      </c>
      <c r="AD64" s="113">
        <f t="shared" si="45"/>
        <v>1.0604831268598727E-2</v>
      </c>
      <c r="AE64" s="113">
        <f t="shared" si="46"/>
        <v>1.124624462354493E-5</v>
      </c>
      <c r="AF64" s="106">
        <f t="shared" si="47"/>
        <v>2.9849999991711229E-3</v>
      </c>
      <c r="AG64" s="8"/>
      <c r="AH64" s="106">
        <f t="shared" si="25"/>
        <v>1.7885938821983471E-4</v>
      </c>
      <c r="AI64" s="106">
        <f t="shared" si="26"/>
        <v>0.99060698465193198</v>
      </c>
      <c r="AJ64" s="106">
        <f t="shared" si="27"/>
        <v>9.5255481219588642E-2</v>
      </c>
      <c r="AK64" s="106">
        <f t="shared" si="28"/>
        <v>-5.4634175472866017E-2</v>
      </c>
      <c r="AL64" s="106">
        <f t="shared" si="29"/>
        <v>-1.7410574344363352</v>
      </c>
      <c r="AM64" s="106">
        <f t="shared" si="30"/>
        <v>-1.1865972200883919</v>
      </c>
      <c r="AN64" s="113">
        <f t="shared" si="48"/>
        <v>10.880233784007004</v>
      </c>
      <c r="AO64" s="113">
        <f t="shared" si="48"/>
        <v>10.880233784007007</v>
      </c>
      <c r="AP64" s="113">
        <f t="shared" si="48"/>
        <v>10.88023378400656</v>
      </c>
      <c r="AQ64" s="113">
        <f t="shared" si="48"/>
        <v>10.880233784076591</v>
      </c>
      <c r="AR64" s="113">
        <f t="shared" si="48"/>
        <v>10.880233773099771</v>
      </c>
      <c r="AS64" s="113">
        <f t="shared" si="48"/>
        <v>10.880235493665527</v>
      </c>
      <c r="AT64" s="113">
        <f t="shared" si="48"/>
        <v>10.879966114066553</v>
      </c>
      <c r="AU64" s="113">
        <f t="shared" si="32"/>
        <v>10.935301195183092</v>
      </c>
      <c r="AW64" s="106">
        <v>7400</v>
      </c>
      <c r="AX64" s="106">
        <f t="shared" si="0"/>
        <v>-5.7725828315696882E-3</v>
      </c>
      <c r="AY64" s="106">
        <f t="shared" si="1"/>
        <v>-9.7702053667592433E-3</v>
      </c>
      <c r="AZ64" s="106">
        <f t="shared" si="2"/>
        <v>3.9976225351895552E-3</v>
      </c>
      <c r="BA64" s="106">
        <f t="shared" si="3"/>
        <v>0.95090303511689112</v>
      </c>
      <c r="BB64" s="106">
        <f t="shared" si="4"/>
        <v>0.91790356391157624</v>
      </c>
      <c r="BC64" s="106">
        <f t="shared" si="5"/>
        <v>2.6586998075847634</v>
      </c>
      <c r="BD64" s="106">
        <f t="shared" si="6"/>
        <v>4.0609089150838038</v>
      </c>
      <c r="BE64" s="106">
        <f t="shared" si="34"/>
        <v>15.198662119333084</v>
      </c>
      <c r="BF64" s="106">
        <f t="shared" si="34"/>
        <v>15.198662118971477</v>
      </c>
      <c r="BG64" s="106">
        <f t="shared" si="34"/>
        <v>15.198662126442697</v>
      </c>
      <c r="BH64" s="106">
        <f t="shared" si="34"/>
        <v>15.198661972079083</v>
      </c>
      <c r="BI64" s="106">
        <f t="shared" si="34"/>
        <v>15.198665161397935</v>
      </c>
      <c r="BJ64" s="106">
        <f t="shared" si="34"/>
        <v>15.198599265474673</v>
      </c>
      <c r="BK64" s="106">
        <f t="shared" si="34"/>
        <v>15.199960278386062</v>
      </c>
      <c r="BL64" s="106">
        <f t="shared" si="8"/>
        <v>15.17163346765623</v>
      </c>
    </row>
    <row r="65" spans="1:64" s="106" customFormat="1" ht="12.95" customHeight="1" x14ac:dyDescent="0.2">
      <c r="A65" s="159" t="s">
        <v>321</v>
      </c>
      <c r="B65" s="160" t="s">
        <v>159</v>
      </c>
      <c r="C65" s="159">
        <v>28204.464</v>
      </c>
      <c r="D65" s="159" t="s">
        <v>178</v>
      </c>
      <c r="E65" s="47">
        <f t="shared" si="11"/>
        <v>5223.999969986533</v>
      </c>
      <c r="F65" s="113">
        <f t="shared" si="12"/>
        <v>5224</v>
      </c>
      <c r="G65" s="113">
        <f t="shared" si="40"/>
        <v>-3.9999998989515007E-5</v>
      </c>
      <c r="H65" s="113"/>
      <c r="I65" s="113">
        <f t="shared" si="41"/>
        <v>-3.9999998989515007E-5</v>
      </c>
      <c r="J65" s="113"/>
      <c r="K65" s="113"/>
      <c r="M65" s="113"/>
      <c r="N65" s="113"/>
      <c r="O65" s="113">
        <f t="shared" ca="1" si="39"/>
        <v>-7.0737222412287212E-3</v>
      </c>
      <c r="P65" s="113"/>
      <c r="Q65" s="161">
        <f t="shared" si="16"/>
        <v>13185.964</v>
      </c>
      <c r="R65" s="113"/>
      <c r="S65" s="8">
        <f t="shared" si="42"/>
        <v>0.1</v>
      </c>
      <c r="T65" s="113"/>
      <c r="Z65" s="106">
        <f t="shared" si="18"/>
        <v>5224</v>
      </c>
      <c r="AA65" s="113">
        <f t="shared" si="19"/>
        <v>-7.7618515437359202E-3</v>
      </c>
      <c r="AB65" s="113">
        <f t="shared" si="43"/>
        <v>-9.1795163691509279E-5</v>
      </c>
      <c r="AC65" s="113">
        <f t="shared" si="44"/>
        <v>-3.9999998989515007E-5</v>
      </c>
      <c r="AD65" s="113">
        <f t="shared" si="45"/>
        <v>7.7218515447464052E-3</v>
      </c>
      <c r="AE65" s="113">
        <f t="shared" si="46"/>
        <v>5.9626991279102449E-6</v>
      </c>
      <c r="AF65" s="106">
        <f t="shared" si="47"/>
        <v>-3.9999998989515007E-5</v>
      </c>
      <c r="AG65" s="8"/>
      <c r="AH65" s="106">
        <f t="shared" si="25"/>
        <v>5.1795164701994272E-5</v>
      </c>
      <c r="AI65" s="106">
        <f t="shared" si="26"/>
        <v>0.99217520141673221</v>
      </c>
      <c r="AJ65" s="106">
        <f t="shared" si="27"/>
        <v>6.6713165762936025E-2</v>
      </c>
      <c r="AK65" s="106">
        <f t="shared" si="28"/>
        <v>-5.4880728804018702E-2</v>
      </c>
      <c r="AL65" s="106">
        <f t="shared" si="29"/>
        <v>-1.712420061299694</v>
      </c>
      <c r="AM65" s="106">
        <f t="shared" si="30"/>
        <v>-1.1526913973578936</v>
      </c>
      <c r="AN65" s="113">
        <f t="shared" si="48"/>
        <v>10.909075438266997</v>
      </c>
      <c r="AO65" s="113">
        <f t="shared" si="48"/>
        <v>10.909075438266997</v>
      </c>
      <c r="AP65" s="113">
        <f t="shared" si="48"/>
        <v>10.909075438266902</v>
      </c>
      <c r="AQ65" s="113">
        <f t="shared" si="48"/>
        <v>10.909075438286806</v>
      </c>
      <c r="AR65" s="113">
        <f t="shared" si="48"/>
        <v>10.909075434130674</v>
      </c>
      <c r="AS65" s="113">
        <f t="shared" si="48"/>
        <v>10.909076301957267</v>
      </c>
      <c r="AT65" s="113">
        <f t="shared" si="48"/>
        <v>10.908895282317038</v>
      </c>
      <c r="AU65" s="113">
        <f t="shared" si="32"/>
        <v>10.964303926395825</v>
      </c>
      <c r="AW65" s="106">
        <v>7600</v>
      </c>
      <c r="AX65" s="106">
        <f t="shared" si="0"/>
        <v>-5.5314588882763686E-3</v>
      </c>
      <c r="AY65" s="106">
        <f t="shared" si="1"/>
        <v>-9.9287993363983071E-3</v>
      </c>
      <c r="AZ65" s="106">
        <f t="shared" si="2"/>
        <v>4.3973404481219384E-3</v>
      </c>
      <c r="BA65" s="106">
        <f t="shared" si="3"/>
        <v>0.94506241393915869</v>
      </c>
      <c r="BB65" s="106">
        <f t="shared" si="4"/>
        <v>0.99824220218448989</v>
      </c>
      <c r="BC65" s="106">
        <f t="shared" si="5"/>
        <v>3.0074305230913931</v>
      </c>
      <c r="BD65" s="106">
        <f t="shared" si="6"/>
        <v>14.884969248558461</v>
      </c>
      <c r="BE65" s="106">
        <f t="shared" si="34"/>
        <v>15.566170619117969</v>
      </c>
      <c r="BF65" s="106">
        <f t="shared" si="34"/>
        <v>15.566170618892331</v>
      </c>
      <c r="BG65" s="106">
        <f t="shared" si="34"/>
        <v>15.566170623003851</v>
      </c>
      <c r="BH65" s="106">
        <f t="shared" si="34"/>
        <v>15.566170548084663</v>
      </c>
      <c r="BI65" s="106">
        <f t="shared" si="34"/>
        <v>15.566171913244879</v>
      </c>
      <c r="BJ65" s="106">
        <f t="shared" si="34"/>
        <v>15.566147037567809</v>
      </c>
      <c r="BK65" s="106">
        <f t="shared" si="34"/>
        <v>15.566600303345554</v>
      </c>
      <c r="BL65" s="106">
        <f t="shared" si="8"/>
        <v>15.558336550492664</v>
      </c>
    </row>
    <row r="66" spans="1:64" s="106" customFormat="1" ht="12.95" customHeight="1" x14ac:dyDescent="0.2">
      <c r="A66" s="159" t="s">
        <v>321</v>
      </c>
      <c r="B66" s="160" t="s">
        <v>159</v>
      </c>
      <c r="C66" s="159">
        <v>28248.433000000001</v>
      </c>
      <c r="D66" s="159" t="s">
        <v>178</v>
      </c>
      <c r="E66" s="47">
        <f t="shared" si="11"/>
        <v>5256.9915249468222</v>
      </c>
      <c r="F66" s="113">
        <f t="shared" si="12"/>
        <v>5257</v>
      </c>
      <c r="G66" s="113">
        <f t="shared" si="40"/>
        <v>-1.1294999996607658E-2</v>
      </c>
      <c r="H66" s="113"/>
      <c r="I66" s="113">
        <f t="shared" si="41"/>
        <v>-1.1294999996607658E-2</v>
      </c>
      <c r="J66" s="113"/>
      <c r="K66" s="113"/>
      <c r="M66" s="113"/>
      <c r="N66" s="113"/>
      <c r="O66" s="113">
        <f t="shared" ca="1" si="39"/>
        <v>-7.0846628112396885E-3</v>
      </c>
      <c r="P66" s="113"/>
      <c r="Q66" s="161">
        <f t="shared" si="16"/>
        <v>13229.933000000001</v>
      </c>
      <c r="R66" s="113"/>
      <c r="S66" s="8">
        <f t="shared" si="42"/>
        <v>0.1</v>
      </c>
      <c r="T66" s="113"/>
      <c r="Z66" s="106">
        <f t="shared" si="18"/>
        <v>5257</v>
      </c>
      <c r="AA66" s="113">
        <f t="shared" si="19"/>
        <v>-8.0749395304883665E-3</v>
      </c>
      <c r="AB66" s="113">
        <f t="shared" si="43"/>
        <v>-1.106653969699826E-2</v>
      </c>
      <c r="AC66" s="113">
        <f t="shared" si="44"/>
        <v>-1.1294999996607658E-2</v>
      </c>
      <c r="AD66" s="113">
        <f t="shared" si="45"/>
        <v>-3.220060466119291E-3</v>
      </c>
      <c r="AE66" s="113">
        <f t="shared" si="46"/>
        <v>1.0368789405464386E-6</v>
      </c>
      <c r="AF66" s="106">
        <f t="shared" si="47"/>
        <v>-1.1294999996607658E-2</v>
      </c>
      <c r="AG66" s="8"/>
      <c r="AH66" s="106">
        <f t="shared" si="25"/>
        <v>-2.2846029960939721E-4</v>
      </c>
      <c r="AI66" s="106">
        <f t="shared" si="26"/>
        <v>0.99566381037125784</v>
      </c>
      <c r="AJ66" s="106">
        <f t="shared" si="27"/>
        <v>3.4390952825033255E-3</v>
      </c>
      <c r="AK66" s="106">
        <f t="shared" si="28"/>
        <v>-5.5265896594849033E-2</v>
      </c>
      <c r="AL66" s="106">
        <f t="shared" si="29"/>
        <v>-1.6490964121053684</v>
      </c>
      <c r="AM66" s="106">
        <f t="shared" si="30"/>
        <v>-1.0815337975385217</v>
      </c>
      <c r="AN66" s="113">
        <f t="shared" si="48"/>
        <v>10.972688706271516</v>
      </c>
      <c r="AO66" s="113">
        <f t="shared" si="48"/>
        <v>10.972688706271516</v>
      </c>
      <c r="AP66" s="113">
        <f t="shared" si="48"/>
        <v>10.972688706271516</v>
      </c>
      <c r="AQ66" s="113">
        <f t="shared" si="48"/>
        <v>10.972688706271486</v>
      </c>
      <c r="AR66" s="113">
        <f t="shared" si="48"/>
        <v>10.972688706295362</v>
      </c>
      <c r="AS66" s="113">
        <f t="shared" si="48"/>
        <v>10.972688687474783</v>
      </c>
      <c r="AT66" s="113">
        <f t="shared" si="48"/>
        <v>10.972703528348751</v>
      </c>
      <c r="AU66" s="113">
        <f t="shared" si="32"/>
        <v>11.028109935063835</v>
      </c>
      <c r="AW66" s="106">
        <v>7800</v>
      </c>
      <c r="AX66" s="106">
        <f t="shared" ref="AX66:AX127" si="49">AB$3+AB$4*AW66+AB$5*AW66^2+AZ66</f>
        <v>-5.8727282420521967E-3</v>
      </c>
      <c r="AY66" s="106">
        <f t="shared" ref="AY66:AY127" si="50">AB$3+AB$4*AW66+AB$5*AW66^2</f>
        <v>-1.0083818088967033E-2</v>
      </c>
      <c r="AZ66" s="106">
        <f t="shared" ref="AZ66:AZ127" si="51">$AB$6*($AB$11/BA66*BB66+$AB$12)</f>
        <v>4.2110898469148363E-3</v>
      </c>
      <c r="BA66" s="106">
        <f t="shared" ref="BA66:BA127" si="52">1+$AB$7*COS(BC66)</f>
        <v>0.9458133658772937</v>
      </c>
      <c r="BB66" s="106">
        <f t="shared" ref="BB66:BB127" si="53">SIN(BC66+RADIANS($AB$9))</f>
        <v>0.95894235640219416</v>
      </c>
      <c r="BC66" s="106">
        <f t="shared" ref="BC66:BC127" si="54">2*ATAN(BD66)</f>
        <v>-2.9289063680105745</v>
      </c>
      <c r="BD66" s="106">
        <f t="shared" ref="BD66:BD127" si="55">SQRT((1+$AB$7)/(1-$AB$7))*TAN(BE66/2)</f>
        <v>-9.3680467536874996</v>
      </c>
      <c r="BE66" s="106">
        <f t="shared" si="34"/>
        <v>15.932686521257924</v>
      </c>
      <c r="BF66" s="106">
        <f t="shared" si="34"/>
        <v>15.932686521581832</v>
      </c>
      <c r="BG66" s="106">
        <f t="shared" si="34"/>
        <v>15.93268651558817</v>
      </c>
      <c r="BH66" s="106">
        <f t="shared" si="34"/>
        <v>15.932686626495961</v>
      </c>
      <c r="BI66" s="106">
        <f t="shared" si="34"/>
        <v>15.932684574239213</v>
      </c>
      <c r="BJ66" s="106">
        <f t="shared" si="34"/>
        <v>15.93272254970478</v>
      </c>
      <c r="BK66" s="106">
        <f t="shared" si="34"/>
        <v>15.932019895643965</v>
      </c>
      <c r="BL66" s="106">
        <f t="shared" ref="BL66:BL127" si="56">RADIANS($AB$9)+$AB$18*(AW66-AB$15)</f>
        <v>15.945039633329099</v>
      </c>
    </row>
    <row r="67" spans="1:64" s="106" customFormat="1" ht="12.95" customHeight="1" x14ac:dyDescent="0.2">
      <c r="A67" s="159" t="s">
        <v>321</v>
      </c>
      <c r="B67" s="160" t="s">
        <v>159</v>
      </c>
      <c r="C67" s="159">
        <v>28284.409</v>
      </c>
      <c r="D67" s="159" t="s">
        <v>178</v>
      </c>
      <c r="E67" s="47">
        <f t="shared" si="11"/>
        <v>5283.985638555303</v>
      </c>
      <c r="F67" s="113">
        <f t="shared" si="12"/>
        <v>5284</v>
      </c>
      <c r="G67" s="113">
        <f t="shared" si="40"/>
        <v>-1.9139999996696133E-2</v>
      </c>
      <c r="H67" s="113"/>
      <c r="I67" s="113">
        <f t="shared" si="41"/>
        <v>-1.9139999996696133E-2</v>
      </c>
      <c r="J67" s="113"/>
      <c r="K67" s="113"/>
      <c r="M67" s="113"/>
      <c r="N67" s="113"/>
      <c r="O67" s="113">
        <f t="shared" ca="1" si="39"/>
        <v>-7.0936141867032083E-3</v>
      </c>
      <c r="P67" s="113"/>
      <c r="Q67" s="161">
        <f t="shared" si="16"/>
        <v>13265.909</v>
      </c>
      <c r="R67" s="113"/>
      <c r="S67" s="8">
        <f t="shared" si="42"/>
        <v>0.1</v>
      </c>
      <c r="T67" s="113"/>
      <c r="Z67" s="106">
        <f t="shared" si="18"/>
        <v>5284</v>
      </c>
      <c r="AA67" s="113">
        <f t="shared" si="19"/>
        <v>-8.3311257652643432E-3</v>
      </c>
      <c r="AB67" s="113">
        <f t="shared" si="43"/>
        <v>-1.8682144037071399E-2</v>
      </c>
      <c r="AC67" s="113">
        <f t="shared" si="44"/>
        <v>-1.9139999996696133E-2</v>
      </c>
      <c r="AD67" s="113">
        <f t="shared" si="45"/>
        <v>-1.080887423143179E-2</v>
      </c>
      <c r="AE67" s="113">
        <f t="shared" si="46"/>
        <v>1.1683176215091018E-5</v>
      </c>
      <c r="AF67" s="106">
        <f t="shared" si="47"/>
        <v>-1.9139999996696133E-2</v>
      </c>
      <c r="AG67" s="8"/>
      <c r="AH67" s="106">
        <f t="shared" si="25"/>
        <v>-4.5785595962473304E-4</v>
      </c>
      <c r="AI67" s="106">
        <f t="shared" si="26"/>
        <v>0.99855014419346955</v>
      </c>
      <c r="AJ67" s="106">
        <f t="shared" si="27"/>
        <v>-4.868494042210874E-2</v>
      </c>
      <c r="AK67" s="106">
        <f t="shared" si="28"/>
        <v>-5.5416782521806762E-2</v>
      </c>
      <c r="AL67" s="106">
        <f t="shared" si="29"/>
        <v>-1.5969531167148732</v>
      </c>
      <c r="AM67" s="106">
        <f t="shared" si="30"/>
        <v>-1.0265049432272946</v>
      </c>
      <c r="AN67" s="113">
        <f t="shared" si="48"/>
        <v>11.024902946236567</v>
      </c>
      <c r="AO67" s="113">
        <f t="shared" si="48"/>
        <v>11.024902946236567</v>
      </c>
      <c r="AP67" s="113">
        <f t="shared" si="48"/>
        <v>11.024902946236567</v>
      </c>
      <c r="AQ67" s="113">
        <f t="shared" si="48"/>
        <v>11.02490294623732</v>
      </c>
      <c r="AR67" s="113">
        <f t="shared" si="48"/>
        <v>11.024902946700628</v>
      </c>
      <c r="AS67" s="113">
        <f t="shared" si="48"/>
        <v>11.024903231702462</v>
      </c>
      <c r="AT67" s="113">
        <f t="shared" si="48"/>
        <v>11.025078027798505</v>
      </c>
      <c r="AU67" s="113">
        <f t="shared" si="32"/>
        <v>11.080314851246754</v>
      </c>
      <c r="AW67" s="106">
        <v>8000</v>
      </c>
      <c r="AX67" s="106">
        <f t="shared" si="49"/>
        <v>-6.7740861516971604E-3</v>
      </c>
      <c r="AY67" s="106">
        <f t="shared" si="50"/>
        <v>-1.0235261624465416E-2</v>
      </c>
      <c r="AZ67" s="106">
        <f t="shared" si="51"/>
        <v>3.461175472768255E-3</v>
      </c>
      <c r="BA67" s="106">
        <f t="shared" si="52"/>
        <v>0.95310589848424043</v>
      </c>
      <c r="BB67" s="106">
        <f t="shared" si="53"/>
        <v>0.80366185351804442</v>
      </c>
      <c r="BC67" s="106">
        <f t="shared" si="54"/>
        <v>-2.5790806917806006</v>
      </c>
      <c r="BD67" s="106">
        <f t="shared" si="55"/>
        <v>-3.4612297822366456</v>
      </c>
      <c r="BE67" s="106">
        <f t="shared" si="34"/>
        <v>16.300771205576684</v>
      </c>
      <c r="BF67" s="106">
        <f t="shared" si="34"/>
        <v>16.300771205879588</v>
      </c>
      <c r="BG67" s="106">
        <f t="shared" si="34"/>
        <v>16.300771199291461</v>
      </c>
      <c r="BH67" s="106">
        <f t="shared" si="34"/>
        <v>16.300771342583172</v>
      </c>
      <c r="BI67" s="106">
        <f t="shared" si="34"/>
        <v>16.300768225992734</v>
      </c>
      <c r="BJ67" s="106">
        <f t="shared" si="34"/>
        <v>16.300836013217364</v>
      </c>
      <c r="BK67" s="106">
        <f t="shared" si="34"/>
        <v>16.299362308408153</v>
      </c>
      <c r="BL67" s="106">
        <f t="shared" si="56"/>
        <v>16.331742716165532</v>
      </c>
    </row>
    <row r="68" spans="1:64" s="106" customFormat="1" ht="12.95" customHeight="1" x14ac:dyDescent="0.2">
      <c r="A68" s="159" t="s">
        <v>346</v>
      </c>
      <c r="B68" s="160" t="s">
        <v>159</v>
      </c>
      <c r="C68" s="159">
        <v>28460.339</v>
      </c>
      <c r="D68" s="159" t="s">
        <v>178</v>
      </c>
      <c r="E68" s="47">
        <f t="shared" si="11"/>
        <v>5415.9923765789908</v>
      </c>
      <c r="F68" s="113">
        <f t="shared" si="12"/>
        <v>5416</v>
      </c>
      <c r="G68" s="113">
        <f t="shared" si="40"/>
        <v>-1.0159999997995328E-2</v>
      </c>
      <c r="H68" s="113"/>
      <c r="I68" s="113">
        <f t="shared" si="41"/>
        <v>-1.0159999997995328E-2</v>
      </c>
      <c r="J68" s="113"/>
      <c r="K68" s="113"/>
      <c r="M68" s="113"/>
      <c r="N68" s="113"/>
      <c r="O68" s="113">
        <f t="shared" ca="1" si="39"/>
        <v>-7.1373764667470785E-3</v>
      </c>
      <c r="P68" s="113"/>
      <c r="Q68" s="161">
        <f t="shared" si="16"/>
        <v>13441.839</v>
      </c>
      <c r="R68" s="113"/>
      <c r="S68" s="8">
        <f t="shared" si="42"/>
        <v>0.1</v>
      </c>
      <c r="T68" s="113"/>
      <c r="Z68" s="106">
        <f t="shared" si="18"/>
        <v>5416</v>
      </c>
      <c r="AA68" s="113">
        <f t="shared" si="19"/>
        <v>-9.5622135801185209E-3</v>
      </c>
      <c r="AB68" s="113">
        <f t="shared" si="43"/>
        <v>-8.601094408592266E-3</v>
      </c>
      <c r="AC68" s="113">
        <f t="shared" si="44"/>
        <v>-1.0159999997995328E-2</v>
      </c>
      <c r="AD68" s="113">
        <f t="shared" si="45"/>
        <v>-5.9778641787680727E-4</v>
      </c>
      <c r="AE68" s="113">
        <f t="shared" si="46"/>
        <v>3.573486013979849E-8</v>
      </c>
      <c r="AF68" s="106">
        <f t="shared" si="47"/>
        <v>-1.0159999997995328E-2</v>
      </c>
      <c r="AG68" s="8"/>
      <c r="AH68" s="106">
        <f t="shared" si="25"/>
        <v>-1.5589055894030628E-3</v>
      </c>
      <c r="AI68" s="106">
        <f t="shared" si="26"/>
        <v>1.0128092858562676</v>
      </c>
      <c r="AJ68" s="106">
        <f t="shared" si="27"/>
        <v>-0.30318539473190831</v>
      </c>
      <c r="AK68" s="106">
        <f t="shared" si="28"/>
        <v>-5.3935554718398684E-2</v>
      </c>
      <c r="AL68" s="106">
        <f t="shared" si="29"/>
        <v>-1.3376236936701313</v>
      </c>
      <c r="AM68" s="106">
        <f t="shared" si="30"/>
        <v>-0.79032207522744902</v>
      </c>
      <c r="AN68" s="113">
        <f t="shared" si="48"/>
        <v>11.282367359517284</v>
      </c>
      <c r="AO68" s="113">
        <f t="shared" si="48"/>
        <v>11.282367359518133</v>
      </c>
      <c r="AP68" s="113">
        <f t="shared" si="48"/>
        <v>11.2823673595723</v>
      </c>
      <c r="AQ68" s="113">
        <f t="shared" si="48"/>
        <v>11.282367363026411</v>
      </c>
      <c r="AR68" s="113">
        <f t="shared" si="48"/>
        <v>11.282367583292453</v>
      </c>
      <c r="AS68" s="113">
        <f t="shared" si="48"/>
        <v>11.282381629148436</v>
      </c>
      <c r="AT68" s="113">
        <f t="shared" si="48"/>
        <v>11.283275923874266</v>
      </c>
      <c r="AU68" s="113">
        <f t="shared" si="32"/>
        <v>11.335538885918801</v>
      </c>
      <c r="AW68" s="106">
        <v>8200</v>
      </c>
      <c r="AX68" s="106">
        <f t="shared" si="49"/>
        <v>-8.1508047818994196E-3</v>
      </c>
      <c r="AY68" s="106">
        <f t="shared" si="50"/>
        <v>-1.0383129942893459E-2</v>
      </c>
      <c r="AZ68" s="106">
        <f t="shared" si="51"/>
        <v>2.2323251609940391E-3</v>
      </c>
      <c r="BA68" s="106">
        <f t="shared" si="52"/>
        <v>0.96641713514857319</v>
      </c>
      <c r="BB68" s="106">
        <f t="shared" si="53"/>
        <v>0.5445961515648422</v>
      </c>
      <c r="BC68" s="106">
        <f t="shared" si="54"/>
        <v>-2.2215648313987448</v>
      </c>
      <c r="BD68" s="106">
        <f t="shared" si="55"/>
        <v>-2.0183015748648505</v>
      </c>
      <c r="BE68" s="106">
        <f t="shared" si="34"/>
        <v>16.672877608664791</v>
      </c>
      <c r="BF68" s="106">
        <f t="shared" si="34"/>
        <v>16.672877608709825</v>
      </c>
      <c r="BG68" s="106">
        <f t="shared" si="34"/>
        <v>16.672877607283308</v>
      </c>
      <c r="BH68" s="106">
        <f t="shared" si="34"/>
        <v>16.672877652469204</v>
      </c>
      <c r="BI68" s="106">
        <f t="shared" si="34"/>
        <v>16.672876221176182</v>
      </c>
      <c r="BJ68" s="106">
        <f t="shared" si="34"/>
        <v>16.672921559761843</v>
      </c>
      <c r="BK68" s="106">
        <f t="shared" si="34"/>
        <v>16.671486822949806</v>
      </c>
      <c r="BL68" s="106">
        <f t="shared" si="56"/>
        <v>16.718445799001966</v>
      </c>
    </row>
    <row r="69" spans="1:64" s="106" customFormat="1" ht="12.95" customHeight="1" x14ac:dyDescent="0.2">
      <c r="A69" s="159" t="s">
        <v>346</v>
      </c>
      <c r="B69" s="160" t="s">
        <v>159</v>
      </c>
      <c r="C69" s="159">
        <v>28480.312000000002</v>
      </c>
      <c r="D69" s="159" t="s">
        <v>178</v>
      </c>
      <c r="E69" s="47">
        <f t="shared" si="11"/>
        <v>5430.9788517597299</v>
      </c>
      <c r="F69" s="113">
        <f t="shared" si="12"/>
        <v>5431</v>
      </c>
      <c r="G69" s="113">
        <f t="shared" si="40"/>
        <v>-2.8184999995573889E-2</v>
      </c>
      <c r="H69" s="113"/>
      <c r="I69" s="113">
        <f t="shared" si="41"/>
        <v>-2.8184999995573889E-2</v>
      </c>
      <c r="J69" s="113"/>
      <c r="K69" s="113"/>
      <c r="M69" s="113"/>
      <c r="N69" s="113"/>
      <c r="O69" s="113">
        <f t="shared" ca="1" si="39"/>
        <v>-7.1423494531157004E-3</v>
      </c>
      <c r="P69" s="113"/>
      <c r="Q69" s="161">
        <f t="shared" si="16"/>
        <v>13461.812000000002</v>
      </c>
      <c r="R69" s="113"/>
      <c r="S69" s="8">
        <f t="shared" si="42"/>
        <v>0.1</v>
      </c>
      <c r="T69" s="113"/>
      <c r="Z69" s="106">
        <f t="shared" si="18"/>
        <v>5431</v>
      </c>
      <c r="AA69" s="113">
        <f t="shared" si="19"/>
        <v>-9.6977568375695E-3</v>
      </c>
      <c r="AB69" s="113">
        <f t="shared" si="43"/>
        <v>-2.6505229673285238E-2</v>
      </c>
      <c r="AC69" s="113">
        <f t="shared" si="44"/>
        <v>-2.8184999995573889E-2</v>
      </c>
      <c r="AD69" s="113">
        <f t="shared" si="45"/>
        <v>-1.8487243158004388E-2</v>
      </c>
      <c r="AE69" s="113">
        <f t="shared" si="46"/>
        <v>3.4177815958318004E-5</v>
      </c>
      <c r="AF69" s="106">
        <f t="shared" si="47"/>
        <v>-2.8184999995573889E-2</v>
      </c>
      <c r="AG69" s="8"/>
      <c r="AH69" s="106">
        <f t="shared" si="25"/>
        <v>-1.6797703222886495E-3</v>
      </c>
      <c r="AI69" s="106">
        <f t="shared" si="26"/>
        <v>1.0144179041348149</v>
      </c>
      <c r="AJ69" s="106">
        <f t="shared" si="27"/>
        <v>-0.33157196767831693</v>
      </c>
      <c r="AK69" s="106">
        <f t="shared" si="28"/>
        <v>-5.3527991810717566E-2</v>
      </c>
      <c r="AL69" s="106">
        <f t="shared" si="29"/>
        <v>-1.3076879954921941</v>
      </c>
      <c r="AM69" s="106">
        <f t="shared" si="30"/>
        <v>-0.76628769112217232</v>
      </c>
      <c r="AN69" s="113">
        <f t="shared" si="48"/>
        <v>11.311855560148329</v>
      </c>
      <c r="AO69" s="113">
        <f t="shared" si="48"/>
        <v>11.311855560149802</v>
      </c>
      <c r="AP69" s="113">
        <f t="shared" si="48"/>
        <v>11.311855560235156</v>
      </c>
      <c r="AQ69" s="113">
        <f t="shared" si="48"/>
        <v>11.311855565185397</v>
      </c>
      <c r="AR69" s="113">
        <f t="shared" si="48"/>
        <v>11.311855852281816</v>
      </c>
      <c r="AS69" s="113">
        <f t="shared" si="48"/>
        <v>11.311872502424594</v>
      </c>
      <c r="AT69" s="113">
        <f t="shared" si="48"/>
        <v>11.31283668199619</v>
      </c>
      <c r="AU69" s="113">
        <f t="shared" si="32"/>
        <v>11.364541617131534</v>
      </c>
      <c r="AW69" s="106">
        <v>8400</v>
      </c>
      <c r="AX69" s="106">
        <f t="shared" si="49"/>
        <v>-9.8563075892468786E-3</v>
      </c>
      <c r="AY69" s="106">
        <f t="shared" si="50"/>
        <v>-1.0527423044251163E-2</v>
      </c>
      <c r="AZ69" s="106">
        <f t="shared" si="51"/>
        <v>6.7111545500428329E-4</v>
      </c>
      <c r="BA69" s="106">
        <f t="shared" si="52"/>
        <v>0.98460997628320279</v>
      </c>
      <c r="BB69" s="106">
        <f t="shared" si="53"/>
        <v>0.20499045257510279</v>
      </c>
      <c r="BC69" s="106">
        <f t="shared" si="54"/>
        <v>-1.8521112627213303</v>
      </c>
      <c r="BD69" s="106">
        <f t="shared" si="55"/>
        <v>-1.3298957169788412</v>
      </c>
      <c r="BE69" s="106">
        <f t="shared" si="34"/>
        <v>17.051142991193817</v>
      </c>
      <c r="BF69" s="106">
        <f t="shared" si="34"/>
        <v>17.051142991194002</v>
      </c>
      <c r="BG69" s="106">
        <f t="shared" si="34"/>
        <v>17.051142991179194</v>
      </c>
      <c r="BH69" s="106">
        <f t="shared" si="34"/>
        <v>17.051142992363012</v>
      </c>
      <c r="BI69" s="106">
        <f t="shared" si="34"/>
        <v>17.051142897729026</v>
      </c>
      <c r="BJ69" s="106">
        <f t="shared" si="34"/>
        <v>17.051150462866065</v>
      </c>
      <c r="BK69" s="106">
        <f t="shared" si="34"/>
        <v>17.050546475693846</v>
      </c>
      <c r="BL69" s="106">
        <f t="shared" si="56"/>
        <v>17.105148881838403</v>
      </c>
    </row>
    <row r="70" spans="1:64" s="106" customFormat="1" ht="12.95" customHeight="1" x14ac:dyDescent="0.2">
      <c r="A70" s="159" t="s">
        <v>346</v>
      </c>
      <c r="B70" s="160" t="s">
        <v>159</v>
      </c>
      <c r="C70" s="159">
        <v>28496.331999999999</v>
      </c>
      <c r="D70" s="159" t="s">
        <v>178</v>
      </c>
      <c r="E70" s="47">
        <f t="shared" si="11"/>
        <v>5442.9992459116029</v>
      </c>
      <c r="F70" s="113">
        <f t="shared" si="12"/>
        <v>5443</v>
      </c>
      <c r="G70" s="113">
        <f t="shared" si="40"/>
        <v>-1.0050000018964056E-3</v>
      </c>
      <c r="H70" s="113"/>
      <c r="I70" s="113">
        <f t="shared" si="41"/>
        <v>-1.0050000018964056E-3</v>
      </c>
      <c r="J70" s="113"/>
      <c r="K70" s="113"/>
      <c r="M70" s="113"/>
      <c r="N70" s="113"/>
      <c r="O70" s="113">
        <f t="shared" ca="1" si="39"/>
        <v>-7.1463278422105973E-3</v>
      </c>
      <c r="P70" s="113"/>
      <c r="Q70" s="161">
        <f t="shared" si="16"/>
        <v>13477.831999999999</v>
      </c>
      <c r="R70" s="113"/>
      <c r="S70" s="8">
        <f t="shared" si="42"/>
        <v>0.1</v>
      </c>
      <c r="T70" s="113"/>
      <c r="Z70" s="106">
        <f t="shared" si="18"/>
        <v>5443</v>
      </c>
      <c r="AA70" s="113">
        <f t="shared" si="19"/>
        <v>-9.8052660151817534E-3</v>
      </c>
      <c r="AB70" s="113">
        <f t="shared" si="43"/>
        <v>7.7055115798132004E-4</v>
      </c>
      <c r="AC70" s="113">
        <f t="shared" si="44"/>
        <v>-1.0050000018964056E-3</v>
      </c>
      <c r="AD70" s="113">
        <f t="shared" si="45"/>
        <v>8.8002660132853478E-3</v>
      </c>
      <c r="AE70" s="113">
        <f t="shared" si="46"/>
        <v>7.7444681904585203E-6</v>
      </c>
      <c r="AF70" s="106">
        <f t="shared" si="47"/>
        <v>-1.0050000018964056E-3</v>
      </c>
      <c r="AG70" s="8"/>
      <c r="AH70" s="106">
        <f t="shared" si="25"/>
        <v>-1.7755511598777256E-3</v>
      </c>
      <c r="AI70" s="106">
        <f t="shared" si="26"/>
        <v>1.0156991978278607</v>
      </c>
      <c r="AJ70" s="106">
        <f t="shared" si="27"/>
        <v>-0.35413240899712772</v>
      </c>
      <c r="AK70" s="106">
        <f t="shared" si="28"/>
        <v>-5.3166315035844354E-2</v>
      </c>
      <c r="AL70" s="106">
        <f t="shared" si="29"/>
        <v>-1.2836711169597104</v>
      </c>
      <c r="AM70" s="106">
        <f t="shared" si="30"/>
        <v>-0.74740082202810731</v>
      </c>
      <c r="AN70" s="113">
        <f t="shared" si="48"/>
        <v>11.335479746949675</v>
      </c>
      <c r="AO70" s="113">
        <f t="shared" si="48"/>
        <v>11.335479746951872</v>
      </c>
      <c r="AP70" s="113">
        <f t="shared" si="48"/>
        <v>11.335479747070801</v>
      </c>
      <c r="AQ70" s="113">
        <f t="shared" si="48"/>
        <v>11.33547975350556</v>
      </c>
      <c r="AR70" s="113">
        <f t="shared" si="48"/>
        <v>11.335480101665816</v>
      </c>
      <c r="AS70" s="113">
        <f t="shared" si="48"/>
        <v>11.335498938779475</v>
      </c>
      <c r="AT70" s="113">
        <f t="shared" si="48"/>
        <v>11.336516624330073</v>
      </c>
      <c r="AU70" s="113">
        <f t="shared" si="32"/>
        <v>11.387743802101721</v>
      </c>
      <c r="AW70" s="106">
        <v>8600</v>
      </c>
      <c r="AX70" s="106">
        <f t="shared" si="49"/>
        <v>-1.168617591757711E-2</v>
      </c>
      <c r="AY70" s="106">
        <f t="shared" si="50"/>
        <v>-1.0668140928538527E-2</v>
      </c>
      <c r="AZ70" s="106">
        <f t="shared" si="51"/>
        <v>-1.0180349890385825E-3</v>
      </c>
      <c r="BA70" s="106">
        <f t="shared" si="52"/>
        <v>1.0057184884504156</v>
      </c>
      <c r="BB70" s="106">
        <f t="shared" si="53"/>
        <v>-0.17725843046489093</v>
      </c>
      <c r="BC70" s="106">
        <f t="shared" si="54"/>
        <v>-1.4674572442439835</v>
      </c>
      <c r="BD70" s="106">
        <f t="shared" si="55"/>
        <v>-0.90165483281864667</v>
      </c>
      <c r="BE70" s="106">
        <f t="shared" si="34"/>
        <v>17.43710978787076</v>
      </c>
      <c r="BF70" s="106">
        <f t="shared" si="34"/>
        <v>17.437109787870789</v>
      </c>
      <c r="BG70" s="106">
        <f t="shared" si="34"/>
        <v>17.437109787874039</v>
      </c>
      <c r="BH70" s="106">
        <f t="shared" ref="BH70:BK127" si="57">$BL70+$AB$7*SIN(BI70)</f>
        <v>17.437109788245703</v>
      </c>
      <c r="BI70" s="106">
        <f t="shared" si="57"/>
        <v>17.437109830762314</v>
      </c>
      <c r="BJ70" s="106">
        <f t="shared" si="57"/>
        <v>17.437114694385354</v>
      </c>
      <c r="BK70" s="106">
        <f t="shared" si="57"/>
        <v>17.437670086910369</v>
      </c>
      <c r="BL70" s="106">
        <f t="shared" si="56"/>
        <v>17.491851964674836</v>
      </c>
    </row>
    <row r="71" spans="1:64" s="106" customFormat="1" ht="12.95" customHeight="1" x14ac:dyDescent="0.2">
      <c r="A71" s="159" t="s">
        <v>346</v>
      </c>
      <c r="B71" s="160" t="s">
        <v>159</v>
      </c>
      <c r="C71" s="159">
        <v>28497.663</v>
      </c>
      <c r="D71" s="159" t="s">
        <v>178</v>
      </c>
      <c r="E71" s="47">
        <f t="shared" si="11"/>
        <v>5443.9979440774059</v>
      </c>
      <c r="F71" s="113">
        <f t="shared" si="12"/>
        <v>5444</v>
      </c>
      <c r="G71" s="113">
        <f t="shared" si="40"/>
        <v>-2.7399999962653965E-3</v>
      </c>
      <c r="H71" s="113"/>
      <c r="I71" s="113">
        <f t="shared" si="41"/>
        <v>-2.7399999962653965E-3</v>
      </c>
      <c r="J71" s="113"/>
      <c r="K71" s="113"/>
      <c r="M71" s="113"/>
      <c r="N71" s="113"/>
      <c r="O71" s="113">
        <f t="shared" ca="1" si="39"/>
        <v>-7.1466593746351724E-3</v>
      </c>
      <c r="P71" s="113"/>
      <c r="Q71" s="161">
        <f t="shared" si="16"/>
        <v>13479.163</v>
      </c>
      <c r="R71" s="113"/>
      <c r="S71" s="8">
        <f t="shared" si="42"/>
        <v>0.1</v>
      </c>
      <c r="T71" s="113"/>
      <c r="Z71" s="106">
        <f t="shared" si="18"/>
        <v>5444</v>
      </c>
      <c r="AA71" s="113">
        <f t="shared" si="19"/>
        <v>-9.8141859583521316E-3</v>
      </c>
      <c r="AB71" s="113">
        <f t="shared" si="43"/>
        <v>-9.5650567391311571E-4</v>
      </c>
      <c r="AC71" s="113">
        <f t="shared" si="44"/>
        <v>-2.7399999962653965E-3</v>
      </c>
      <c r="AD71" s="113">
        <f t="shared" si="45"/>
        <v>7.0741859620867351E-3</v>
      </c>
      <c r="AE71" s="113">
        <f t="shared" si="46"/>
        <v>5.0044107026185026E-6</v>
      </c>
      <c r="AF71" s="106">
        <f t="shared" si="47"/>
        <v>-2.7399999962653965E-3</v>
      </c>
      <c r="AG71" s="8"/>
      <c r="AH71" s="106">
        <f t="shared" si="25"/>
        <v>-1.7834943223522808E-3</v>
      </c>
      <c r="AI71" s="106">
        <f t="shared" si="26"/>
        <v>1.0158057190628609</v>
      </c>
      <c r="AJ71" s="106">
        <f t="shared" si="27"/>
        <v>-0.35600596053030797</v>
      </c>
      <c r="AK71" s="106">
        <f t="shared" si="28"/>
        <v>-5.3134744864682205E-2</v>
      </c>
      <c r="AL71" s="106">
        <f t="shared" si="29"/>
        <v>-1.2816669751487901</v>
      </c>
      <c r="AM71" s="106">
        <f t="shared" si="30"/>
        <v>-0.74584015464684461</v>
      </c>
      <c r="AN71" s="113">
        <f t="shared" ref="AN71:AT80" si="58">$AU71+$AB$7*SIN(AO71)</f>
        <v>11.337449774125259</v>
      </c>
      <c r="AO71" s="113">
        <f t="shared" si="58"/>
        <v>11.33744977412753</v>
      </c>
      <c r="AP71" s="113">
        <f t="shared" si="58"/>
        <v>11.337449774249651</v>
      </c>
      <c r="AQ71" s="113">
        <f t="shared" si="58"/>
        <v>11.337449780820515</v>
      </c>
      <c r="AR71" s="113">
        <f t="shared" si="58"/>
        <v>11.337450134376084</v>
      </c>
      <c r="AS71" s="113">
        <f t="shared" si="58"/>
        <v>11.337469157461632</v>
      </c>
      <c r="AT71" s="113">
        <f t="shared" si="58"/>
        <v>11.338491201283478</v>
      </c>
      <c r="AU71" s="113">
        <f t="shared" si="32"/>
        <v>11.389677317515902</v>
      </c>
      <c r="AW71" s="106">
        <v>8800</v>
      </c>
      <c r="AX71" s="106">
        <f t="shared" si="49"/>
        <v>-1.3392366984087876E-2</v>
      </c>
      <c r="AY71" s="106">
        <f t="shared" si="50"/>
        <v>-1.0805283595755548E-2</v>
      </c>
      <c r="AZ71" s="106">
        <f t="shared" si="51"/>
        <v>-2.5870833883323294E-3</v>
      </c>
      <c r="BA71" s="106">
        <f t="shared" si="52"/>
        <v>1.0268057454018999</v>
      </c>
      <c r="BB71" s="106">
        <f t="shared" si="53"/>
        <v>-0.5476579615197944</v>
      </c>
      <c r="BC71" s="106">
        <f t="shared" si="54"/>
        <v>-1.0660947746986511</v>
      </c>
      <c r="BD71" s="106">
        <f t="shared" si="55"/>
        <v>-0.59001789909556568</v>
      </c>
      <c r="BE71" s="106">
        <f t="shared" ref="BE71:BG127" si="59">$BL71+$AB$7*SIN(BF71)</f>
        <v>17.831370529454219</v>
      </c>
      <c r="BF71" s="106">
        <f t="shared" si="59"/>
        <v>17.83137052948312</v>
      </c>
      <c r="BG71" s="106">
        <f t="shared" si="59"/>
        <v>17.831370530476271</v>
      </c>
      <c r="BH71" s="106">
        <f t="shared" si="57"/>
        <v>17.831370564606587</v>
      </c>
      <c r="BI71" s="106">
        <f t="shared" si="57"/>
        <v>17.83137173751475</v>
      </c>
      <c r="BJ71" s="106">
        <f t="shared" si="57"/>
        <v>17.831412043832881</v>
      </c>
      <c r="BK71" s="106">
        <f t="shared" si="57"/>
        <v>17.83279555084923</v>
      </c>
      <c r="BL71" s="106">
        <f t="shared" si="56"/>
        <v>17.87855504751127</v>
      </c>
    </row>
    <row r="72" spans="1:64" s="106" customFormat="1" ht="12.95" customHeight="1" x14ac:dyDescent="0.2">
      <c r="A72" s="159" t="s">
        <v>346</v>
      </c>
      <c r="B72" s="160" t="s">
        <v>159</v>
      </c>
      <c r="C72" s="159">
        <v>28520.317999999999</v>
      </c>
      <c r="D72" s="159" t="s">
        <v>178</v>
      </c>
      <c r="E72" s="47">
        <f t="shared" si="11"/>
        <v>5460.9968223240185</v>
      </c>
      <c r="F72" s="113">
        <f t="shared" si="12"/>
        <v>5461</v>
      </c>
      <c r="G72" s="113">
        <f t="shared" si="40"/>
        <v>-4.2350000003352761E-3</v>
      </c>
      <c r="H72" s="113"/>
      <c r="I72" s="113">
        <f t="shared" si="41"/>
        <v>-4.2350000003352761E-3</v>
      </c>
      <c r="J72" s="113"/>
      <c r="K72" s="113"/>
      <c r="M72" s="113"/>
      <c r="N72" s="113"/>
      <c r="O72" s="113">
        <f t="shared" ca="1" si="39"/>
        <v>-7.1522954258529435E-3</v>
      </c>
      <c r="P72" s="113"/>
      <c r="Q72" s="161">
        <f t="shared" si="16"/>
        <v>13501.817999999999</v>
      </c>
      <c r="R72" s="113"/>
      <c r="S72" s="8">
        <f t="shared" si="42"/>
        <v>0.1</v>
      </c>
      <c r="T72" s="113"/>
      <c r="Z72" s="106">
        <f t="shared" si="18"/>
        <v>5461</v>
      </c>
      <c r="AA72" s="113">
        <f t="shared" si="19"/>
        <v>-9.9648523764512484E-3</v>
      </c>
      <c r="AB72" s="113">
        <f t="shared" si="43"/>
        <v>-2.3174308565075954E-3</v>
      </c>
      <c r="AC72" s="113">
        <f t="shared" si="44"/>
        <v>-4.2350000003352761E-3</v>
      </c>
      <c r="AD72" s="113">
        <f t="shared" si="45"/>
        <v>5.7298523761159723E-3</v>
      </c>
      <c r="AE72" s="113">
        <f t="shared" si="46"/>
        <v>3.283120825208185E-6</v>
      </c>
      <c r="AF72" s="106">
        <f t="shared" si="47"/>
        <v>-4.2350000003352761E-3</v>
      </c>
      <c r="AG72" s="8"/>
      <c r="AH72" s="106">
        <f t="shared" si="25"/>
        <v>-1.9175691438276809E-3</v>
      </c>
      <c r="AI72" s="106">
        <f t="shared" si="26"/>
        <v>1.0176098934366691</v>
      </c>
      <c r="AJ72" s="106">
        <f t="shared" si="27"/>
        <v>-0.38769061989674392</v>
      </c>
      <c r="AK72" s="106">
        <f t="shared" si="28"/>
        <v>-5.2564375008917565E-2</v>
      </c>
      <c r="AL72" s="106">
        <f t="shared" si="29"/>
        <v>-1.2475323637823459</v>
      </c>
      <c r="AM72" s="106">
        <f t="shared" si="30"/>
        <v>-0.71961003905724974</v>
      </c>
      <c r="AN72" s="113">
        <f t="shared" si="58"/>
        <v>11.37097177075357</v>
      </c>
      <c r="AO72" s="113">
        <f t="shared" si="58"/>
        <v>11.37097177075737</v>
      </c>
      <c r="AP72" s="113">
        <f t="shared" si="58"/>
        <v>11.370971770944291</v>
      </c>
      <c r="AQ72" s="113">
        <f t="shared" si="58"/>
        <v>11.370971780140785</v>
      </c>
      <c r="AR72" s="113">
        <f t="shared" si="58"/>
        <v>11.370972232610539</v>
      </c>
      <c r="AS72" s="113">
        <f t="shared" si="58"/>
        <v>11.370994493588778</v>
      </c>
      <c r="AT72" s="113">
        <f t="shared" si="58"/>
        <v>11.372088159283962</v>
      </c>
      <c r="AU72" s="113">
        <f t="shared" si="32"/>
        <v>11.422547079556999</v>
      </c>
      <c r="AW72" s="106">
        <v>9000</v>
      </c>
      <c r="AX72" s="106">
        <f t="shared" si="49"/>
        <v>-1.4715359081784297E-2</v>
      </c>
      <c r="AY72" s="106">
        <f t="shared" si="50"/>
        <v>-1.0938851045902229E-2</v>
      </c>
      <c r="AZ72" s="106">
        <f t="shared" si="51"/>
        <v>-3.7765080358820673E-3</v>
      </c>
      <c r="BA72" s="106">
        <f t="shared" si="52"/>
        <v>1.0441599324826505</v>
      </c>
      <c r="BB72" s="106">
        <f t="shared" si="53"/>
        <v>-0.83957766237667419</v>
      </c>
      <c r="BC72" s="106">
        <f t="shared" si="54"/>
        <v>-0.64915199789280642</v>
      </c>
      <c r="BD72" s="106">
        <f t="shared" si="55"/>
        <v>-0.33647568404090428</v>
      </c>
      <c r="BE72" s="106">
        <f t="shared" si="59"/>
        <v>18.233213238883952</v>
      </c>
      <c r="BF72" s="106">
        <f t="shared" si="59"/>
        <v>18.233213239149165</v>
      </c>
      <c r="BG72" s="106">
        <f t="shared" si="59"/>
        <v>18.233213245012081</v>
      </c>
      <c r="BH72" s="106">
        <f t="shared" si="57"/>
        <v>18.233213374620959</v>
      </c>
      <c r="BI72" s="106">
        <f t="shared" si="57"/>
        <v>18.23321623982304</v>
      </c>
      <c r="BJ72" s="106">
        <f t="shared" si="57"/>
        <v>18.233279578003909</v>
      </c>
      <c r="BK72" s="106">
        <f t="shared" si="57"/>
        <v>18.234679007830149</v>
      </c>
      <c r="BL72" s="106">
        <f t="shared" si="56"/>
        <v>18.265258130347704</v>
      </c>
    </row>
    <row r="73" spans="1:64" s="106" customFormat="1" ht="12.95" customHeight="1" x14ac:dyDescent="0.2">
      <c r="A73" s="159" t="s">
        <v>346</v>
      </c>
      <c r="B73" s="160" t="s">
        <v>159</v>
      </c>
      <c r="C73" s="159">
        <v>28524.32</v>
      </c>
      <c r="D73" s="159" t="s">
        <v>178</v>
      </c>
      <c r="E73" s="47">
        <f t="shared" si="11"/>
        <v>5463.9996698518471</v>
      </c>
      <c r="F73" s="113">
        <f t="shared" si="12"/>
        <v>5464</v>
      </c>
      <c r="G73" s="113">
        <f t="shared" si="40"/>
        <v>-4.3999999979860149E-4</v>
      </c>
      <c r="H73" s="113"/>
      <c r="I73" s="113">
        <f t="shared" si="41"/>
        <v>-4.3999999979860149E-4</v>
      </c>
      <c r="J73" s="113"/>
      <c r="K73" s="113"/>
      <c r="M73" s="113"/>
      <c r="N73" s="113"/>
      <c r="O73" s="113">
        <f t="shared" ca="1" si="39"/>
        <v>-7.1532900231266678E-3</v>
      </c>
      <c r="P73" s="113"/>
      <c r="Q73" s="161">
        <f t="shared" si="16"/>
        <v>13505.82</v>
      </c>
      <c r="R73" s="113"/>
      <c r="S73" s="8">
        <f t="shared" si="42"/>
        <v>0.1</v>
      </c>
      <c r="T73" s="113"/>
      <c r="Z73" s="106">
        <f t="shared" si="18"/>
        <v>5464</v>
      </c>
      <c r="AA73" s="113">
        <f t="shared" si="19"/>
        <v>-9.9912428727162786E-3</v>
      </c>
      <c r="AB73" s="113">
        <f t="shared" si="43"/>
        <v>1.5010343928909607E-3</v>
      </c>
      <c r="AC73" s="113">
        <f t="shared" si="44"/>
        <v>-4.3999999979860149E-4</v>
      </c>
      <c r="AD73" s="113">
        <f t="shared" si="45"/>
        <v>9.5512428729176771E-3</v>
      </c>
      <c r="AE73" s="113">
        <f t="shared" si="46"/>
        <v>9.1226240417460717E-6</v>
      </c>
      <c r="AF73" s="106">
        <f t="shared" si="47"/>
        <v>-4.3999999979860149E-4</v>
      </c>
      <c r="AG73" s="8"/>
      <c r="AH73" s="106">
        <f t="shared" si="25"/>
        <v>-1.9410343926895622E-3</v>
      </c>
      <c r="AI73" s="106">
        <f t="shared" si="26"/>
        <v>1.0179268657977385</v>
      </c>
      <c r="AJ73" s="106">
        <f t="shared" si="27"/>
        <v>-0.39324773487905507</v>
      </c>
      <c r="AK73" s="106">
        <f t="shared" si="28"/>
        <v>-5.2457119150777172E-2</v>
      </c>
      <c r="AL73" s="106">
        <f t="shared" si="29"/>
        <v>-1.2414960490042657</v>
      </c>
      <c r="AM73" s="106">
        <f t="shared" si="30"/>
        <v>-0.71503887745543482</v>
      </c>
      <c r="AN73" s="113">
        <f t="shared" si="58"/>
        <v>11.376893581968806</v>
      </c>
      <c r="AO73" s="113">
        <f t="shared" si="58"/>
        <v>11.376893581972945</v>
      </c>
      <c r="AP73" s="113">
        <f t="shared" si="58"/>
        <v>11.376893582173542</v>
      </c>
      <c r="AQ73" s="113">
        <f t="shared" si="58"/>
        <v>11.376893591897066</v>
      </c>
      <c r="AR73" s="113">
        <f t="shared" si="58"/>
        <v>11.376894063222489</v>
      </c>
      <c r="AS73" s="113">
        <f t="shared" si="58"/>
        <v>11.376916908977256</v>
      </c>
      <c r="AT73" s="113">
        <f t="shared" si="58"/>
        <v>11.378022716213078</v>
      </c>
      <c r="AU73" s="113">
        <f t="shared" si="32"/>
        <v>11.428347625799546</v>
      </c>
      <c r="AW73" s="106">
        <v>9200</v>
      </c>
      <c r="AX73" s="106">
        <f t="shared" si="49"/>
        <v>-1.5436366905602204E-2</v>
      </c>
      <c r="AY73" s="106">
        <f t="shared" si="50"/>
        <v>-1.1068843278978571E-2</v>
      </c>
      <c r="AZ73" s="106">
        <f t="shared" si="51"/>
        <v>-4.3675236266236331E-3</v>
      </c>
      <c r="BA73" s="106">
        <f t="shared" si="52"/>
        <v>1.0540882125128299</v>
      </c>
      <c r="BB73" s="106">
        <f t="shared" si="53"/>
        <v>-0.98934948893370744</v>
      </c>
      <c r="BC73" s="106">
        <f t="shared" si="54"/>
        <v>-0.22093952725509225</v>
      </c>
      <c r="BD73" s="106">
        <f t="shared" si="55"/>
        <v>-0.11092134322444556</v>
      </c>
      <c r="BE73" s="106">
        <f t="shared" si="59"/>
        <v>18.640453767200469</v>
      </c>
      <c r="BF73" s="106">
        <f t="shared" si="59"/>
        <v>18.640453767477592</v>
      </c>
      <c r="BG73" s="106">
        <f t="shared" si="59"/>
        <v>18.640453772587851</v>
      </c>
      <c r="BH73" s="106">
        <f t="shared" si="57"/>
        <v>18.640453866824028</v>
      </c>
      <c r="BI73" s="106">
        <f t="shared" si="57"/>
        <v>18.640455604593527</v>
      </c>
      <c r="BJ73" s="106">
        <f t="shared" si="57"/>
        <v>18.640487649951162</v>
      </c>
      <c r="BK73" s="106">
        <f t="shared" si="57"/>
        <v>18.64107854370792</v>
      </c>
      <c r="BL73" s="106">
        <f t="shared" si="56"/>
        <v>18.651961213184137</v>
      </c>
    </row>
    <row r="74" spans="1:64" s="106" customFormat="1" ht="12.95" customHeight="1" x14ac:dyDescent="0.2">
      <c r="A74" s="159" t="s">
        <v>346</v>
      </c>
      <c r="B74" s="160" t="s">
        <v>159</v>
      </c>
      <c r="C74" s="159">
        <v>28532.305</v>
      </c>
      <c r="D74" s="159" t="s">
        <v>178</v>
      </c>
      <c r="E74" s="47">
        <f t="shared" si="11"/>
        <v>5469.9911085099457</v>
      </c>
      <c r="F74" s="113">
        <f t="shared" si="12"/>
        <v>5470</v>
      </c>
      <c r="G74" s="113">
        <f t="shared" si="40"/>
        <v>-1.1849999998958083E-2</v>
      </c>
      <c r="H74" s="113"/>
      <c r="I74" s="113">
        <f t="shared" si="41"/>
        <v>-1.1849999998958083E-2</v>
      </c>
      <c r="J74" s="113"/>
      <c r="K74" s="113"/>
      <c r="M74" s="113"/>
      <c r="N74" s="113"/>
      <c r="O74" s="113">
        <f t="shared" ca="1" si="39"/>
        <v>-7.1552792176741171E-3</v>
      </c>
      <c r="P74" s="113"/>
      <c r="Q74" s="161">
        <f t="shared" si="16"/>
        <v>13513.805</v>
      </c>
      <c r="R74" s="113"/>
      <c r="S74" s="8">
        <f t="shared" si="42"/>
        <v>0.1</v>
      </c>
      <c r="T74" s="113"/>
      <c r="Z74" s="106">
        <f t="shared" si="18"/>
        <v>5470</v>
      </c>
      <c r="AA74" s="113">
        <f t="shared" si="19"/>
        <v>-1.0043838165719174E-2</v>
      </c>
      <c r="AB74" s="113">
        <f t="shared" si="43"/>
        <v>-9.8622183948003997E-3</v>
      </c>
      <c r="AC74" s="113">
        <f t="shared" si="44"/>
        <v>-1.1849999998958083E-2</v>
      </c>
      <c r="AD74" s="113">
        <f t="shared" si="45"/>
        <v>-1.806161833238909E-3</v>
      </c>
      <c r="AE74" s="113">
        <f t="shared" si="46"/>
        <v>3.2622205678489367E-7</v>
      </c>
      <c r="AF74" s="106">
        <f t="shared" si="47"/>
        <v>-1.1849999998958083E-2</v>
      </c>
      <c r="AG74" s="8"/>
      <c r="AH74" s="106">
        <f t="shared" si="25"/>
        <v>-1.987781604157684E-3</v>
      </c>
      <c r="AI74" s="106">
        <f t="shared" si="26"/>
        <v>1.0185594280470829</v>
      </c>
      <c r="AJ74" s="106">
        <f t="shared" si="27"/>
        <v>-0.40432908339388901</v>
      </c>
      <c r="AK74" s="106">
        <f t="shared" si="28"/>
        <v>-5.2236668131630623E-2</v>
      </c>
      <c r="AL74" s="106">
        <f t="shared" si="29"/>
        <v>-1.2294121504562237</v>
      </c>
      <c r="AM74" s="106">
        <f t="shared" si="30"/>
        <v>-0.70594696525913803</v>
      </c>
      <c r="AN74" s="113">
        <f t="shared" si="58"/>
        <v>11.388742730581843</v>
      </c>
      <c r="AO74" s="113">
        <f t="shared" si="58"/>
        <v>11.388742730586731</v>
      </c>
      <c r="AP74" s="113">
        <f t="shared" si="58"/>
        <v>11.388742730816901</v>
      </c>
      <c r="AQ74" s="113">
        <f t="shared" si="58"/>
        <v>11.388742741654408</v>
      </c>
      <c r="AR74" s="113">
        <f t="shared" si="58"/>
        <v>11.388743251933459</v>
      </c>
      <c r="AS74" s="113">
        <f t="shared" si="58"/>
        <v>11.388767277479884</v>
      </c>
      <c r="AT74" s="113">
        <f t="shared" si="58"/>
        <v>11.389896905237698</v>
      </c>
      <c r="AU74" s="113">
        <f t="shared" si="32"/>
        <v>11.43994871828464</v>
      </c>
      <c r="AW74" s="106">
        <v>9400</v>
      </c>
      <c r="AX74" s="106">
        <f t="shared" si="49"/>
        <v>-1.5437051023070927E-2</v>
      </c>
      <c r="AY74" s="106">
        <f t="shared" si="50"/>
        <v>-1.119526029498457E-2</v>
      </c>
      <c r="AZ74" s="106">
        <f t="shared" si="51"/>
        <v>-4.2417907280863565E-3</v>
      </c>
      <c r="BA74" s="106">
        <f t="shared" si="52"/>
        <v>1.0542008768119173</v>
      </c>
      <c r="BB74" s="106">
        <f t="shared" si="53"/>
        <v>-0.95928780354823351</v>
      </c>
      <c r="BC74" s="106">
        <f t="shared" si="54"/>
        <v>0.21146569218619313</v>
      </c>
      <c r="BD74" s="106">
        <f t="shared" si="55"/>
        <v>0.10612862718193171</v>
      </c>
      <c r="BE74" s="106">
        <f t="shared" si="59"/>
        <v>19.049684673542654</v>
      </c>
      <c r="BF74" s="106">
        <f t="shared" si="59"/>
        <v>19.049684673274339</v>
      </c>
      <c r="BG74" s="106">
        <f t="shared" si="59"/>
        <v>19.049684668335654</v>
      </c>
      <c r="BH74" s="106">
        <f t="shared" si="57"/>
        <v>19.04968457743287</v>
      </c>
      <c r="BI74" s="106">
        <f t="shared" si="57"/>
        <v>19.049682904251721</v>
      </c>
      <c r="BJ74" s="106">
        <f t="shared" si="57"/>
        <v>19.049652107329297</v>
      </c>
      <c r="BK74" s="106">
        <f t="shared" si="57"/>
        <v>19.049085287050023</v>
      </c>
      <c r="BL74" s="106">
        <f t="shared" si="56"/>
        <v>19.038664296020571</v>
      </c>
    </row>
    <row r="75" spans="1:64" s="106" customFormat="1" ht="12.95" customHeight="1" x14ac:dyDescent="0.2">
      <c r="A75" s="159" t="s">
        <v>346</v>
      </c>
      <c r="B75" s="160" t="s">
        <v>159</v>
      </c>
      <c r="C75" s="159">
        <v>28544.300999999999</v>
      </c>
      <c r="D75" s="159" t="s">
        <v>178</v>
      </c>
      <c r="E75" s="47">
        <f t="shared" si="11"/>
        <v>5478.9921477262933</v>
      </c>
      <c r="F75" s="113">
        <f t="shared" si="12"/>
        <v>5479</v>
      </c>
      <c r="G75" s="113">
        <f t="shared" si="40"/>
        <v>-1.0464999999385327E-2</v>
      </c>
      <c r="H75" s="113"/>
      <c r="I75" s="113">
        <f t="shared" si="41"/>
        <v>-1.0464999999385327E-2</v>
      </c>
      <c r="J75" s="113"/>
      <c r="K75" s="113"/>
      <c r="M75" s="113"/>
      <c r="N75" s="113"/>
      <c r="O75" s="113">
        <f t="shared" ca="1" si="39"/>
        <v>-7.1582630094952897E-3</v>
      </c>
      <c r="P75" s="113"/>
      <c r="Q75" s="161">
        <f t="shared" si="16"/>
        <v>13525.800999999999</v>
      </c>
      <c r="R75" s="113"/>
      <c r="S75" s="8">
        <f t="shared" si="42"/>
        <v>0.1</v>
      </c>
      <c r="T75" s="113"/>
      <c r="Z75" s="106">
        <f t="shared" si="18"/>
        <v>5479</v>
      </c>
      <c r="AA75" s="113">
        <f t="shared" si="19"/>
        <v>-1.0122253430119535E-2</v>
      </c>
      <c r="AB75" s="113">
        <f t="shared" si="43"/>
        <v>-8.4075692199506325E-3</v>
      </c>
      <c r="AC75" s="113">
        <f t="shared" si="44"/>
        <v>-1.0464999999385327E-2</v>
      </c>
      <c r="AD75" s="113">
        <f t="shared" si="45"/>
        <v>-3.4274656926579217E-4</v>
      </c>
      <c r="AE75" s="113">
        <f t="shared" si="46"/>
        <v>1.1747521074347048E-8</v>
      </c>
      <c r="AF75" s="106">
        <f t="shared" si="47"/>
        <v>-1.0464999999385327E-2</v>
      </c>
      <c r="AG75" s="8"/>
      <c r="AH75" s="106">
        <f t="shared" si="25"/>
        <v>-2.057430779434695E-3</v>
      </c>
      <c r="AI75" s="106">
        <f t="shared" si="26"/>
        <v>1.0195046197844069</v>
      </c>
      <c r="AJ75" s="106">
        <f t="shared" si="27"/>
        <v>-0.42086539853951194</v>
      </c>
      <c r="AK75" s="106">
        <f t="shared" si="28"/>
        <v>-5.1891152174476575E-2</v>
      </c>
      <c r="AL75" s="106">
        <f t="shared" si="29"/>
        <v>-1.2112581974432106</v>
      </c>
      <c r="AM75" s="106">
        <f t="shared" si="30"/>
        <v>-0.69243260362838177</v>
      </c>
      <c r="AN75" s="113">
        <f t="shared" si="58"/>
        <v>11.406530227412718</v>
      </c>
      <c r="AO75" s="113">
        <f t="shared" si="58"/>
        <v>11.406530227418928</v>
      </c>
      <c r="AP75" s="113">
        <f t="shared" si="58"/>
        <v>11.406530227699344</v>
      </c>
      <c r="AQ75" s="113">
        <f t="shared" si="58"/>
        <v>11.406530240361651</v>
      </c>
      <c r="AR75" s="113">
        <f t="shared" si="58"/>
        <v>11.406530812131418</v>
      </c>
      <c r="AS75" s="113">
        <f t="shared" si="58"/>
        <v>11.406556629765415</v>
      </c>
      <c r="AT75" s="113">
        <f t="shared" si="58"/>
        <v>11.407720807350358</v>
      </c>
      <c r="AU75" s="113">
        <f t="shared" si="32"/>
        <v>11.457350357012277</v>
      </c>
      <c r="AW75" s="106">
        <v>9600</v>
      </c>
      <c r="AX75" s="106">
        <f t="shared" si="49"/>
        <v>-1.4738950671058411E-2</v>
      </c>
      <c r="AY75" s="106">
        <f t="shared" si="50"/>
        <v>-1.1318102093920233E-2</v>
      </c>
      <c r="AZ75" s="106">
        <f t="shared" si="51"/>
        <v>-3.4208485771381782E-3</v>
      </c>
      <c r="BA75" s="106">
        <f t="shared" si="52"/>
        <v>1.0444696083673599</v>
      </c>
      <c r="BB75" s="106">
        <f t="shared" si="53"/>
        <v>-0.75528005578640123</v>
      </c>
      <c r="BC75" s="106">
        <f t="shared" si="54"/>
        <v>0.6398540254790176</v>
      </c>
      <c r="BD75" s="106">
        <f t="shared" si="55"/>
        <v>0.33130840453935273</v>
      </c>
      <c r="BE75" s="106">
        <f t="shared" si="59"/>
        <v>19.457008878593431</v>
      </c>
      <c r="BF75" s="106">
        <f t="shared" si="59"/>
        <v>19.457008878321748</v>
      </c>
      <c r="BG75" s="106">
        <f t="shared" si="59"/>
        <v>19.457008872353125</v>
      </c>
      <c r="BH75" s="106">
        <f t="shared" si="57"/>
        <v>19.457008741228023</v>
      </c>
      <c r="BI75" s="106">
        <f t="shared" si="57"/>
        <v>19.457005860534533</v>
      </c>
      <c r="BJ75" s="106">
        <f t="shared" si="57"/>
        <v>19.456942575899877</v>
      </c>
      <c r="BK75" s="106">
        <f t="shared" si="57"/>
        <v>19.455553005927136</v>
      </c>
      <c r="BL75" s="106">
        <f t="shared" si="56"/>
        <v>19.425367378857004</v>
      </c>
    </row>
    <row r="76" spans="1:64" s="106" customFormat="1" ht="12.95" customHeight="1" x14ac:dyDescent="0.2">
      <c r="A76" s="159" t="s">
        <v>346</v>
      </c>
      <c r="B76" s="160" t="s">
        <v>159</v>
      </c>
      <c r="C76" s="159">
        <v>28552.297999999999</v>
      </c>
      <c r="D76" s="159" t="s">
        <v>178</v>
      </c>
      <c r="E76" s="47">
        <f t="shared" si="11"/>
        <v>5484.992590424954</v>
      </c>
      <c r="F76" s="113">
        <f t="shared" si="12"/>
        <v>5485</v>
      </c>
      <c r="G76" s="113">
        <f t="shared" si="40"/>
        <v>-9.8749999997380655E-3</v>
      </c>
      <c r="H76" s="113"/>
      <c r="I76" s="113">
        <f t="shared" si="41"/>
        <v>-9.8749999997380655E-3</v>
      </c>
      <c r="J76" s="113"/>
      <c r="K76" s="113"/>
      <c r="M76" s="113"/>
      <c r="N76" s="113"/>
      <c r="O76" s="113">
        <f t="shared" ca="1" si="39"/>
        <v>-7.1602522040427382E-3</v>
      </c>
      <c r="P76" s="113"/>
      <c r="Q76" s="161">
        <f t="shared" si="16"/>
        <v>13533.797999999999</v>
      </c>
      <c r="R76" s="113"/>
      <c r="S76" s="8">
        <f t="shared" si="42"/>
        <v>0.1</v>
      </c>
      <c r="T76" s="113"/>
      <c r="Z76" s="106">
        <f t="shared" si="18"/>
        <v>5485</v>
      </c>
      <c r="AA76" s="113">
        <f t="shared" si="19"/>
        <v>-1.0174201398251365E-2</v>
      </c>
      <c r="AB76" s="113">
        <f t="shared" si="43"/>
        <v>-7.7714612894679048E-3</v>
      </c>
      <c r="AC76" s="113">
        <f t="shared" si="44"/>
        <v>-9.8749999997380655E-3</v>
      </c>
      <c r="AD76" s="113">
        <f t="shared" si="45"/>
        <v>2.9920139851329942E-4</v>
      </c>
      <c r="AE76" s="113">
        <f t="shared" si="46"/>
        <v>8.9521476872314221E-9</v>
      </c>
      <c r="AF76" s="106">
        <f t="shared" si="47"/>
        <v>-9.8749999997380655E-3</v>
      </c>
      <c r="AG76" s="8"/>
      <c r="AH76" s="106">
        <f t="shared" si="25"/>
        <v>-2.1035387102701607E-3</v>
      </c>
      <c r="AI76" s="106">
        <f t="shared" si="26"/>
        <v>1.0201321605847609</v>
      </c>
      <c r="AJ76" s="106">
        <f t="shared" si="27"/>
        <v>-0.43182973734844254</v>
      </c>
      <c r="AK76" s="106">
        <f t="shared" si="28"/>
        <v>-5.1650924261995107E-2</v>
      </c>
      <c r="AL76" s="106">
        <f t="shared" si="29"/>
        <v>-1.199136881386746</v>
      </c>
      <c r="AM76" s="106">
        <f t="shared" si="30"/>
        <v>-0.68350344760571269</v>
      </c>
      <c r="AN76" s="113">
        <f t="shared" si="58"/>
        <v>11.418397707155226</v>
      </c>
      <c r="AO76" s="113">
        <f t="shared" si="58"/>
        <v>11.418397707162462</v>
      </c>
      <c r="AP76" s="113">
        <f t="shared" si="58"/>
        <v>11.418397707480565</v>
      </c>
      <c r="AQ76" s="113">
        <f t="shared" si="58"/>
        <v>11.418397721464741</v>
      </c>
      <c r="AR76" s="113">
        <f t="shared" si="58"/>
        <v>11.41839833622549</v>
      </c>
      <c r="AS76" s="113">
        <f t="shared" si="58"/>
        <v>11.418425360999008</v>
      </c>
      <c r="AT76" s="113">
        <f t="shared" si="58"/>
        <v>11.419611765891432</v>
      </c>
      <c r="AU76" s="113">
        <f t="shared" si="32"/>
        <v>11.468951449497371</v>
      </c>
      <c r="AW76" s="106">
        <v>9800</v>
      </c>
      <c r="AX76" s="106">
        <f t="shared" si="49"/>
        <v>-1.3498325632371215E-2</v>
      </c>
      <c r="AY76" s="106">
        <f t="shared" si="50"/>
        <v>-1.1437368675785552E-2</v>
      </c>
      <c r="AZ76" s="106">
        <f t="shared" si="51"/>
        <v>-2.0609569565856628E-3</v>
      </c>
      <c r="BA76" s="106">
        <f t="shared" si="52"/>
        <v>1.0272410128417375</v>
      </c>
      <c r="BB76" s="106">
        <f t="shared" si="53"/>
        <v>-0.42488349556915184</v>
      </c>
      <c r="BC76" s="106">
        <f t="shared" si="54"/>
        <v>1.0571021607282849</v>
      </c>
      <c r="BD76" s="106">
        <f t="shared" si="55"/>
        <v>0.5839723302398061</v>
      </c>
      <c r="BE76" s="106">
        <f t="shared" si="59"/>
        <v>19.858998782183743</v>
      </c>
      <c r="BF76" s="106">
        <f t="shared" si="59"/>
        <v>19.858998782152515</v>
      </c>
      <c r="BG76" s="106">
        <f t="shared" si="59"/>
        <v>19.85899878109435</v>
      </c>
      <c r="BH76" s="106">
        <f t="shared" si="57"/>
        <v>19.85899874523674</v>
      </c>
      <c r="BI76" s="106">
        <f t="shared" si="57"/>
        <v>19.858997530147839</v>
      </c>
      <c r="BJ76" s="106">
        <f t="shared" si="57"/>
        <v>19.858956356424112</v>
      </c>
      <c r="BK76" s="106">
        <f t="shared" si="57"/>
        <v>19.857562759297842</v>
      </c>
      <c r="BL76" s="106">
        <f t="shared" si="56"/>
        <v>19.812070461693441</v>
      </c>
    </row>
    <row r="77" spans="1:64" s="106" customFormat="1" ht="12.95" customHeight="1" x14ac:dyDescent="0.2">
      <c r="A77" s="159" t="s">
        <v>346</v>
      </c>
      <c r="B77" s="160" t="s">
        <v>159</v>
      </c>
      <c r="C77" s="159">
        <v>28556.297999999999</v>
      </c>
      <c r="D77" s="159" t="s">
        <v>178</v>
      </c>
      <c r="E77" s="47">
        <f t="shared" si="11"/>
        <v>5487.9939372793542</v>
      </c>
      <c r="F77" s="113">
        <f t="shared" si="12"/>
        <v>5488</v>
      </c>
      <c r="G77" s="113">
        <f t="shared" si="40"/>
        <v>-8.0799999996088445E-3</v>
      </c>
      <c r="H77" s="113"/>
      <c r="I77" s="113">
        <f t="shared" si="41"/>
        <v>-8.0799999996088445E-3</v>
      </c>
      <c r="J77" s="113"/>
      <c r="K77" s="113"/>
      <c r="M77" s="113"/>
      <c r="N77" s="113"/>
      <c r="O77" s="113">
        <f t="shared" ca="1" si="39"/>
        <v>-7.1612468013164624E-3</v>
      </c>
      <c r="P77" s="113"/>
      <c r="Q77" s="161">
        <f t="shared" si="16"/>
        <v>13537.797999999999</v>
      </c>
      <c r="R77" s="113"/>
      <c r="S77" s="8">
        <f t="shared" si="42"/>
        <v>0.1</v>
      </c>
      <c r="T77" s="113"/>
      <c r="Z77" s="106">
        <f t="shared" si="18"/>
        <v>5488</v>
      </c>
      <c r="AA77" s="113">
        <f t="shared" si="19"/>
        <v>-1.0200074044311617E-2</v>
      </c>
      <c r="AB77" s="113">
        <f t="shared" si="43"/>
        <v>-5.9535074552908521E-3</v>
      </c>
      <c r="AC77" s="113">
        <f t="shared" si="44"/>
        <v>-8.0799999996088445E-3</v>
      </c>
      <c r="AD77" s="113">
        <f t="shared" si="45"/>
        <v>2.1200740447027723E-3</v>
      </c>
      <c r="AE77" s="113">
        <f t="shared" si="46"/>
        <v>4.4947139550223733E-7</v>
      </c>
      <c r="AF77" s="106">
        <f t="shared" si="47"/>
        <v>-8.0799999996088445E-3</v>
      </c>
      <c r="AG77" s="8"/>
      <c r="AH77" s="106">
        <f t="shared" si="25"/>
        <v>-2.1264925443179928E-3</v>
      </c>
      <c r="AI77" s="106">
        <f t="shared" si="26"/>
        <v>1.020445115495801</v>
      </c>
      <c r="AJ77" s="106">
        <f t="shared" si="27"/>
        <v>-0.43729324083012827</v>
      </c>
      <c r="AK77" s="106">
        <f t="shared" si="28"/>
        <v>-5.1527847997877005E-2</v>
      </c>
      <c r="AL77" s="106">
        <f t="shared" si="29"/>
        <v>-1.193070634532408</v>
      </c>
      <c r="AM77" s="106">
        <f t="shared" si="30"/>
        <v>-0.67906251189641853</v>
      </c>
      <c r="AN77" s="113">
        <f t="shared" si="58"/>
        <v>11.4243341823608</v>
      </c>
      <c r="AO77" s="113">
        <f t="shared" si="58"/>
        <v>11.424334182368597</v>
      </c>
      <c r="AP77" s="113">
        <f t="shared" si="58"/>
        <v>11.424334182706865</v>
      </c>
      <c r="AQ77" s="113">
        <f t="shared" si="58"/>
        <v>11.424334197384207</v>
      </c>
      <c r="AR77" s="113">
        <f t="shared" si="58"/>
        <v>11.424334834226569</v>
      </c>
      <c r="AS77" s="113">
        <f t="shared" si="58"/>
        <v>11.42436246563876</v>
      </c>
      <c r="AT77" s="113">
        <f t="shared" si="58"/>
        <v>11.425559737756629</v>
      </c>
      <c r="AU77" s="113">
        <f t="shared" si="32"/>
        <v>11.474751995739918</v>
      </c>
      <c r="AW77" s="106">
        <v>10000</v>
      </c>
      <c r="AX77" s="106">
        <f t="shared" si="49"/>
        <v>-1.1958687919345373E-2</v>
      </c>
      <c r="AY77" s="106">
        <f t="shared" si="50"/>
        <v>-1.1553060040580534E-2</v>
      </c>
      <c r="AZ77" s="106">
        <f t="shared" si="51"/>
        <v>-4.0562787876483915E-4</v>
      </c>
      <c r="BA77" s="106">
        <f t="shared" si="52"/>
        <v>1.0061939883851534</v>
      </c>
      <c r="BB77" s="106">
        <f t="shared" si="53"/>
        <v>-3.7097052921316306E-2</v>
      </c>
      <c r="BC77" s="106">
        <f t="shared" si="54"/>
        <v>1.4588297765774076</v>
      </c>
      <c r="BD77" s="106">
        <f t="shared" si="55"/>
        <v>0.89386436614190268</v>
      </c>
      <c r="BE77" s="106">
        <f t="shared" si="59"/>
        <v>20.253438858964859</v>
      </c>
      <c r="BF77" s="106">
        <f t="shared" si="59"/>
        <v>20.25343885896482</v>
      </c>
      <c r="BG77" s="106">
        <f t="shared" si="59"/>
        <v>20.253438858960642</v>
      </c>
      <c r="BH77" s="106">
        <f t="shared" si="57"/>
        <v>20.253438858507124</v>
      </c>
      <c r="BI77" s="106">
        <f t="shared" si="57"/>
        <v>20.253438809265518</v>
      </c>
      <c r="BJ77" s="106">
        <f t="shared" si="57"/>
        <v>20.253433462851465</v>
      </c>
      <c r="BK77" s="106">
        <f t="shared" si="57"/>
        <v>20.252853980929693</v>
      </c>
      <c r="BL77" s="106">
        <f t="shared" si="56"/>
        <v>20.198773544529875</v>
      </c>
    </row>
    <row r="78" spans="1:64" s="106" customFormat="1" ht="12.95" customHeight="1" x14ac:dyDescent="0.2">
      <c r="A78" s="159" t="s">
        <v>346</v>
      </c>
      <c r="B78" s="160" t="s">
        <v>159</v>
      </c>
      <c r="C78" s="159">
        <v>28568.293000000001</v>
      </c>
      <c r="D78" s="159" t="s">
        <v>178</v>
      </c>
      <c r="E78" s="47">
        <f t="shared" si="11"/>
        <v>5496.9942261589913</v>
      </c>
      <c r="F78" s="113">
        <f t="shared" si="12"/>
        <v>5497</v>
      </c>
      <c r="G78" s="113">
        <f t="shared" si="40"/>
        <v>-7.6949999966018368E-3</v>
      </c>
      <c r="H78" s="113"/>
      <c r="I78" s="113">
        <f t="shared" si="41"/>
        <v>-7.6949999966018368E-3</v>
      </c>
      <c r="J78" s="113"/>
      <c r="K78" s="113"/>
      <c r="M78" s="113"/>
      <c r="N78" s="113"/>
      <c r="O78" s="113">
        <f t="shared" ca="1" si="39"/>
        <v>-7.164230593137636E-3</v>
      </c>
      <c r="P78" s="113"/>
      <c r="Q78" s="161">
        <f t="shared" si="16"/>
        <v>13549.793000000001</v>
      </c>
      <c r="R78" s="113"/>
      <c r="S78" s="8">
        <f t="shared" si="42"/>
        <v>0.1</v>
      </c>
      <c r="T78" s="113"/>
      <c r="Z78" s="106">
        <f t="shared" si="18"/>
        <v>5497</v>
      </c>
      <c r="AA78" s="113">
        <f t="shared" si="19"/>
        <v>-1.0277275953674555E-2</v>
      </c>
      <c r="AB78" s="113">
        <f t="shared" si="43"/>
        <v>-5.5000571524151248E-3</v>
      </c>
      <c r="AC78" s="113">
        <f t="shared" si="44"/>
        <v>-7.6949999966018368E-3</v>
      </c>
      <c r="AD78" s="113">
        <f t="shared" si="45"/>
        <v>2.5822759570727181E-3</v>
      </c>
      <c r="AE78" s="113">
        <f t="shared" si="46"/>
        <v>6.6681491184758235E-7</v>
      </c>
      <c r="AF78" s="106">
        <f t="shared" si="47"/>
        <v>-7.6949999966018368E-3</v>
      </c>
      <c r="AG78" s="8"/>
      <c r="AH78" s="106">
        <f t="shared" si="25"/>
        <v>-2.1949428441867119E-3</v>
      </c>
      <c r="AI78" s="106">
        <f t="shared" si="26"/>
        <v>1.0213805601486119</v>
      </c>
      <c r="AJ78" s="106">
        <f t="shared" si="27"/>
        <v>-0.45360626213174421</v>
      </c>
      <c r="AK78" s="106">
        <f t="shared" si="28"/>
        <v>-5.1146784010928238E-2</v>
      </c>
      <c r="AL78" s="106">
        <f t="shared" si="29"/>
        <v>-1.1748496045999168</v>
      </c>
      <c r="AM78" s="106">
        <f t="shared" si="30"/>
        <v>-0.66583238613727569</v>
      </c>
      <c r="AN78" s="113">
        <f t="shared" si="58"/>
        <v>11.442154510359648</v>
      </c>
      <c r="AO78" s="113">
        <f t="shared" si="58"/>
        <v>11.442154510369329</v>
      </c>
      <c r="AP78" s="113">
        <f t="shared" si="58"/>
        <v>11.442154510773655</v>
      </c>
      <c r="AQ78" s="113">
        <f t="shared" si="58"/>
        <v>11.44215452766151</v>
      </c>
      <c r="AR78" s="113">
        <f t="shared" si="58"/>
        <v>11.442155233032278</v>
      </c>
      <c r="AS78" s="113">
        <f t="shared" si="58"/>
        <v>11.442184693983847</v>
      </c>
      <c r="AT78" s="113">
        <f t="shared" si="58"/>
        <v>11.44341356404048</v>
      </c>
      <c r="AU78" s="113">
        <f t="shared" si="32"/>
        <v>11.492153634467558</v>
      </c>
      <c r="AW78" s="106">
        <v>10200</v>
      </c>
      <c r="AX78" s="106">
        <f t="shared" si="49"/>
        <v>-1.0388118985256595E-2</v>
      </c>
      <c r="AY78" s="106">
        <f t="shared" si="50"/>
        <v>-1.1665176188305171E-2</v>
      </c>
      <c r="AZ78" s="106">
        <f t="shared" si="51"/>
        <v>1.2770572030485765E-3</v>
      </c>
      <c r="BA78" s="106">
        <f t="shared" si="52"/>
        <v>0.98505087142002112</v>
      </c>
      <c r="BB78" s="106">
        <f t="shared" si="53"/>
        <v>0.34093096462795136</v>
      </c>
      <c r="BC78" s="106">
        <f t="shared" si="54"/>
        <v>1.8438423583131347</v>
      </c>
      <c r="BD78" s="106">
        <f t="shared" si="55"/>
        <v>1.3185115090454698</v>
      </c>
      <c r="BE78" s="106">
        <f t="shared" si="59"/>
        <v>20.639585490018831</v>
      </c>
      <c r="BF78" s="106">
        <f t="shared" si="59"/>
        <v>20.639585490018682</v>
      </c>
      <c r="BG78" s="106">
        <f t="shared" si="59"/>
        <v>20.639585490030946</v>
      </c>
      <c r="BH78" s="106">
        <f t="shared" si="57"/>
        <v>20.639585489013701</v>
      </c>
      <c r="BI78" s="106">
        <f t="shared" si="57"/>
        <v>20.639585573388665</v>
      </c>
      <c r="BJ78" s="106">
        <f t="shared" si="57"/>
        <v>20.639578574832228</v>
      </c>
      <c r="BK78" s="106">
        <f t="shared" si="57"/>
        <v>20.640158331211087</v>
      </c>
      <c r="BL78" s="106">
        <f t="shared" si="56"/>
        <v>20.585476627366312</v>
      </c>
    </row>
    <row r="79" spans="1:64" s="106" customFormat="1" ht="12.95" customHeight="1" x14ac:dyDescent="0.2">
      <c r="A79" s="159" t="s">
        <v>346</v>
      </c>
      <c r="B79" s="160" t="s">
        <v>159</v>
      </c>
      <c r="C79" s="159">
        <v>28596.276999999998</v>
      </c>
      <c r="D79" s="159" t="s">
        <v>178</v>
      </c>
      <c r="E79" s="47">
        <f t="shared" si="11"/>
        <v>5517.9916487523778</v>
      </c>
      <c r="F79" s="113">
        <f t="shared" si="12"/>
        <v>5518</v>
      </c>
      <c r="G79" s="113">
        <f t="shared" si="40"/>
        <v>-1.1129999998956919E-2</v>
      </c>
      <c r="H79" s="113"/>
      <c r="I79" s="113">
        <f t="shared" si="41"/>
        <v>-1.1129999998956919E-2</v>
      </c>
      <c r="J79" s="113"/>
      <c r="K79" s="113"/>
      <c r="M79" s="113"/>
      <c r="N79" s="113"/>
      <c r="O79" s="113">
        <f t="shared" ca="1" si="39"/>
        <v>-7.1711927740537064E-3</v>
      </c>
      <c r="P79" s="113"/>
      <c r="Q79" s="161">
        <f t="shared" si="16"/>
        <v>13577.776999999998</v>
      </c>
      <c r="R79" s="113"/>
      <c r="S79" s="8">
        <f t="shared" si="42"/>
        <v>0.1</v>
      </c>
      <c r="T79" s="113"/>
      <c r="Z79" s="106">
        <f t="shared" si="18"/>
        <v>5518</v>
      </c>
      <c r="AA79" s="113">
        <f t="shared" si="19"/>
        <v>-1.0454873177772675E-2</v>
      </c>
      <c r="AB79" s="113">
        <f t="shared" si="43"/>
        <v>-8.7778521979908312E-3</v>
      </c>
      <c r="AC79" s="113">
        <f t="shared" si="44"/>
        <v>-1.1129999998956919E-2</v>
      </c>
      <c r="AD79" s="113">
        <f t="shared" si="45"/>
        <v>-6.7512682118424372E-4</v>
      </c>
      <c r="AE79" s="113">
        <f t="shared" si="46"/>
        <v>4.5579622468234182E-8</v>
      </c>
      <c r="AF79" s="106">
        <f t="shared" si="47"/>
        <v>-1.1129999998956919E-2</v>
      </c>
      <c r="AG79" s="8"/>
      <c r="AH79" s="106">
        <f t="shared" si="25"/>
        <v>-2.3521478009660866E-3</v>
      </c>
      <c r="AI79" s="106">
        <f t="shared" si="26"/>
        <v>1.0235416145703065</v>
      </c>
      <c r="AJ79" s="106">
        <f t="shared" si="27"/>
        <v>-0.49118764722741515</v>
      </c>
      <c r="AK79" s="106">
        <f t="shared" si="28"/>
        <v>-5.0188786101599367E-2</v>
      </c>
      <c r="AL79" s="106">
        <f t="shared" si="29"/>
        <v>-1.1322046201679876</v>
      </c>
      <c r="AM79" s="106">
        <f t="shared" si="30"/>
        <v>-0.63548320843993</v>
      </c>
      <c r="AN79" s="113">
        <f t="shared" si="58"/>
        <v>11.483798424238229</v>
      </c>
      <c r="AO79" s="113">
        <f t="shared" si="58"/>
        <v>11.483798424253662</v>
      </c>
      <c r="AP79" s="113">
        <f t="shared" si="58"/>
        <v>11.483798424847178</v>
      </c>
      <c r="AQ79" s="113">
        <f t="shared" si="58"/>
        <v>11.483798447672427</v>
      </c>
      <c r="AR79" s="113">
        <f t="shared" si="58"/>
        <v>11.483799325478349</v>
      </c>
      <c r="AS79" s="113">
        <f t="shared" si="58"/>
        <v>11.483833082747191</v>
      </c>
      <c r="AT79" s="113">
        <f t="shared" si="58"/>
        <v>11.485129642930314</v>
      </c>
      <c r="AU79" s="113">
        <f t="shared" si="32"/>
        <v>11.532757458165383</v>
      </c>
      <c r="AW79" s="106">
        <v>10400</v>
      </c>
      <c r="AX79" s="106">
        <f t="shared" si="49"/>
        <v>-9.0285978406712507E-3</v>
      </c>
      <c r="AY79" s="106">
        <f t="shared" si="50"/>
        <v>-1.177371711895947E-2</v>
      </c>
      <c r="AZ79" s="106">
        <f t="shared" si="51"/>
        <v>2.74511927828822E-3</v>
      </c>
      <c r="BA79" s="106">
        <f t="shared" si="52"/>
        <v>0.96676952042449704</v>
      </c>
      <c r="BB79" s="106">
        <f t="shared" si="53"/>
        <v>0.65762665367358364</v>
      </c>
      <c r="BC79" s="106">
        <f t="shared" si="54"/>
        <v>2.2135993400738325</v>
      </c>
      <c r="BD79" s="106">
        <f t="shared" si="55"/>
        <v>1.9982559786367926</v>
      </c>
      <c r="BE79" s="106">
        <f t="shared" si="59"/>
        <v>21.018006116385063</v>
      </c>
      <c r="BF79" s="106">
        <f t="shared" si="59"/>
        <v>21.018006116342963</v>
      </c>
      <c r="BG79" s="106">
        <f t="shared" si="59"/>
        <v>21.018006117692575</v>
      </c>
      <c r="BH79" s="106">
        <f t="shared" si="57"/>
        <v>21.018006074427344</v>
      </c>
      <c r="BI79" s="106">
        <f t="shared" si="57"/>
        <v>21.018007461401194</v>
      </c>
      <c r="BJ79" s="106">
        <f t="shared" si="57"/>
        <v>21.017962997121504</v>
      </c>
      <c r="BK79" s="106">
        <f t="shared" si="57"/>
        <v>21.019387011936054</v>
      </c>
      <c r="BL79" s="106">
        <f t="shared" si="56"/>
        <v>20.972179710202745</v>
      </c>
    </row>
    <row r="80" spans="1:64" s="106" customFormat="1" ht="12.95" customHeight="1" x14ac:dyDescent="0.2">
      <c r="A80" s="159" t="s">
        <v>346</v>
      </c>
      <c r="B80" s="160" t="s">
        <v>159</v>
      </c>
      <c r="C80" s="159">
        <v>28600.276999999998</v>
      </c>
      <c r="D80" s="159" t="s">
        <v>178</v>
      </c>
      <c r="E80" s="47">
        <f t="shared" si="11"/>
        <v>5520.9929956067781</v>
      </c>
      <c r="F80" s="113">
        <f t="shared" si="12"/>
        <v>5521</v>
      </c>
      <c r="G80" s="113">
        <f t="shared" si="40"/>
        <v>-9.3349999988276977E-3</v>
      </c>
      <c r="H80" s="113"/>
      <c r="I80" s="113">
        <f t="shared" si="41"/>
        <v>-9.3349999988276977E-3</v>
      </c>
      <c r="J80" s="113"/>
      <c r="K80" s="113"/>
      <c r="M80" s="113"/>
      <c r="N80" s="113"/>
      <c r="O80" s="113">
        <f t="shared" ca="1" si="39"/>
        <v>-7.1721873713274306E-3</v>
      </c>
      <c r="P80" s="113"/>
      <c r="Q80" s="161">
        <f t="shared" si="16"/>
        <v>13581.776999999998</v>
      </c>
      <c r="R80" s="113"/>
      <c r="S80" s="8">
        <f t="shared" si="42"/>
        <v>0.1</v>
      </c>
      <c r="T80" s="113"/>
      <c r="Z80" s="106">
        <f t="shared" si="18"/>
        <v>5521</v>
      </c>
      <c r="AA80" s="113">
        <f t="shared" si="19"/>
        <v>-1.0479940915209476E-2</v>
      </c>
      <c r="AB80" s="113">
        <f t="shared" si="43"/>
        <v>-6.9606944237749803E-3</v>
      </c>
      <c r="AC80" s="113">
        <f t="shared" si="44"/>
        <v>-9.3349999988276977E-3</v>
      </c>
      <c r="AD80" s="113">
        <f t="shared" si="45"/>
        <v>1.1449409163817783E-3</v>
      </c>
      <c r="AE80" s="113">
        <f t="shared" si="46"/>
        <v>1.3108897020051463E-7</v>
      </c>
      <c r="AF80" s="106">
        <f t="shared" si="47"/>
        <v>-9.3349999988276977E-3</v>
      </c>
      <c r="AG80" s="8"/>
      <c r="AH80" s="106">
        <f t="shared" si="25"/>
        <v>-2.3743055750527178E-3</v>
      </c>
      <c r="AI80" s="106">
        <f t="shared" si="26"/>
        <v>1.0238476673868155</v>
      </c>
      <c r="AJ80" s="106">
        <f t="shared" si="27"/>
        <v>-0.49649782056106168</v>
      </c>
      <c r="AK80" s="106">
        <f t="shared" si="28"/>
        <v>-5.0044086834877613E-2</v>
      </c>
      <c r="AL80" s="106">
        <f t="shared" si="29"/>
        <v>-1.1260978039828091</v>
      </c>
      <c r="AM80" s="106">
        <f t="shared" si="30"/>
        <v>-0.63120500344559516</v>
      </c>
      <c r="AN80" s="113">
        <f t="shared" si="58"/>
        <v>11.489754717094003</v>
      </c>
      <c r="AO80" s="113">
        <f t="shared" si="58"/>
        <v>11.489754717110433</v>
      </c>
      <c r="AP80" s="113">
        <f t="shared" si="58"/>
        <v>11.489754717735263</v>
      </c>
      <c r="AQ80" s="113">
        <f t="shared" si="58"/>
        <v>11.489754741498745</v>
      </c>
      <c r="AR80" s="113">
        <f t="shared" si="58"/>
        <v>11.489755645267293</v>
      </c>
      <c r="AS80" s="113">
        <f t="shared" si="58"/>
        <v>11.489790016109973</v>
      </c>
      <c r="AT80" s="113">
        <f t="shared" si="58"/>
        <v>11.491095536292413</v>
      </c>
      <c r="AU80" s="113">
        <f t="shared" si="32"/>
        <v>11.538558004407928</v>
      </c>
      <c r="AW80" s="106">
        <v>10600</v>
      </c>
      <c r="AX80" s="106">
        <f t="shared" si="49"/>
        <v>-8.0675906187053451E-3</v>
      </c>
      <c r="AY80" s="106">
        <f t="shared" si="50"/>
        <v>-1.187868283254343E-2</v>
      </c>
      <c r="AZ80" s="106">
        <f t="shared" si="51"/>
        <v>3.8110922138380843E-3</v>
      </c>
      <c r="BA80" s="106">
        <f t="shared" si="52"/>
        <v>0.9533363289028951</v>
      </c>
      <c r="BB80" s="106">
        <f t="shared" si="53"/>
        <v>0.87977976846515438</v>
      </c>
      <c r="BC80" s="106">
        <f t="shared" si="54"/>
        <v>2.571334071947772</v>
      </c>
      <c r="BD80" s="106">
        <f t="shared" si="55"/>
        <v>3.4116186466453988</v>
      </c>
      <c r="BE80" s="106">
        <f t="shared" si="59"/>
        <v>21.390226350747049</v>
      </c>
      <c r="BF80" s="106">
        <f t="shared" si="59"/>
        <v>21.390226350450646</v>
      </c>
      <c r="BG80" s="106">
        <f t="shared" si="59"/>
        <v>21.390226356933045</v>
      </c>
      <c r="BH80" s="106">
        <f t="shared" si="57"/>
        <v>21.390226215161348</v>
      </c>
      <c r="BI80" s="106">
        <f t="shared" si="57"/>
        <v>21.39022931574112</v>
      </c>
      <c r="BJ80" s="106">
        <f t="shared" si="57"/>
        <v>21.390161503839607</v>
      </c>
      <c r="BK80" s="106">
        <f t="shared" si="57"/>
        <v>21.39164388047077</v>
      </c>
      <c r="BL80" s="106">
        <f t="shared" si="56"/>
        <v>21.358882793039179</v>
      </c>
    </row>
    <row r="81" spans="1:64" s="106" customFormat="1" ht="12.95" customHeight="1" x14ac:dyDescent="0.2">
      <c r="A81" s="159" t="s">
        <v>346</v>
      </c>
      <c r="B81" s="160" t="s">
        <v>159</v>
      </c>
      <c r="C81" s="159">
        <v>28612.27</v>
      </c>
      <c r="D81" s="159" t="s">
        <v>178</v>
      </c>
      <c r="E81" s="47">
        <f t="shared" si="11"/>
        <v>5529.9917838129877</v>
      </c>
      <c r="F81" s="113">
        <f t="shared" si="12"/>
        <v>5530</v>
      </c>
      <c r="G81" s="113">
        <f t="shared" si="40"/>
        <v>-1.0949999999866122E-2</v>
      </c>
      <c r="H81" s="113"/>
      <c r="I81" s="113">
        <f t="shared" si="41"/>
        <v>-1.0949999999866122E-2</v>
      </c>
      <c r="J81" s="113"/>
      <c r="K81" s="113"/>
      <c r="M81" s="113"/>
      <c r="N81" s="113"/>
      <c r="O81" s="113">
        <f t="shared" ca="1" si="39"/>
        <v>-7.1751711631486033E-3</v>
      </c>
      <c r="P81" s="113"/>
      <c r="Q81" s="161">
        <f t="shared" si="16"/>
        <v>13593.77</v>
      </c>
      <c r="R81" s="113"/>
      <c r="S81" s="8">
        <f t="shared" si="42"/>
        <v>0.1</v>
      </c>
      <c r="T81" s="113"/>
      <c r="Z81" s="106">
        <f t="shared" si="18"/>
        <v>5530</v>
      </c>
      <c r="AA81" s="113">
        <f t="shared" si="19"/>
        <v>-1.0554669872961383E-2</v>
      </c>
      <c r="AB81" s="113">
        <f t="shared" si="43"/>
        <v>-8.5096905305689675E-3</v>
      </c>
      <c r="AC81" s="113">
        <f t="shared" si="44"/>
        <v>-1.0949999999866122E-2</v>
      </c>
      <c r="AD81" s="113">
        <f t="shared" si="45"/>
        <v>-3.9533012690473948E-4</v>
      </c>
      <c r="AE81" s="113">
        <f t="shared" si="46"/>
        <v>1.5628590923851744E-8</v>
      </c>
      <c r="AF81" s="106">
        <f t="shared" si="47"/>
        <v>-1.0949999999866122E-2</v>
      </c>
      <c r="AG81" s="8"/>
      <c r="AH81" s="106">
        <f t="shared" si="25"/>
        <v>-2.440309469297154E-3</v>
      </c>
      <c r="AI81" s="106">
        <f t="shared" si="26"/>
        <v>1.0247615283090581</v>
      </c>
      <c r="AJ81" s="106">
        <f t="shared" si="27"/>
        <v>-0.51233522694852696</v>
      </c>
      <c r="AK81" s="106">
        <f t="shared" si="28"/>
        <v>-4.9598271973211636E-2</v>
      </c>
      <c r="AL81" s="106">
        <f t="shared" si="29"/>
        <v>-1.107755498332831</v>
      </c>
      <c r="AM81" s="106">
        <f t="shared" si="30"/>
        <v>-0.61845334243429673</v>
      </c>
      <c r="AN81" s="113">
        <f t="shared" ref="AN81:AT90" si="60">$AU81+$AB$7*SIN(AO81)</f>
        <v>11.507634251133478</v>
      </c>
      <c r="AO81" s="113">
        <f t="shared" si="60"/>
        <v>11.507634251153187</v>
      </c>
      <c r="AP81" s="113">
        <f t="shared" si="60"/>
        <v>11.507634251878772</v>
      </c>
      <c r="AQ81" s="113">
        <f t="shared" si="60"/>
        <v>11.507634278591908</v>
      </c>
      <c r="AR81" s="113">
        <f t="shared" si="60"/>
        <v>11.50763526206288</v>
      </c>
      <c r="AS81" s="113">
        <f t="shared" si="60"/>
        <v>11.507671468335944</v>
      </c>
      <c r="AT81" s="113">
        <f t="shared" si="60"/>
        <v>11.509002775459248</v>
      </c>
      <c r="AU81" s="113">
        <f t="shared" si="32"/>
        <v>11.555959643135569</v>
      </c>
      <c r="AW81" s="106">
        <v>10800</v>
      </c>
      <c r="AX81" s="106">
        <f t="shared" si="49"/>
        <v>-7.6277475130834983E-3</v>
      </c>
      <c r="AY81" s="106">
        <f t="shared" si="50"/>
        <v>-1.198007332905705E-2</v>
      </c>
      <c r="AZ81" s="106">
        <f t="shared" si="51"/>
        <v>4.3523258159735515E-3</v>
      </c>
      <c r="BA81" s="106">
        <f t="shared" si="52"/>
        <v>0.94590419522569569</v>
      </c>
      <c r="BB81" s="106">
        <f t="shared" si="53"/>
        <v>0.98944038989714644</v>
      </c>
      <c r="BC81" s="106">
        <f t="shared" si="54"/>
        <v>2.9212789506004033</v>
      </c>
      <c r="BD81" s="106">
        <f t="shared" si="55"/>
        <v>9.0412159259309171</v>
      </c>
      <c r="BE81" s="106">
        <f t="shared" si="59"/>
        <v>21.758373707058148</v>
      </c>
      <c r="BF81" s="106">
        <f t="shared" si="59"/>
        <v>21.758373706726655</v>
      </c>
      <c r="BG81" s="106">
        <f t="shared" si="59"/>
        <v>21.758373712872149</v>
      </c>
      <c r="BH81" s="106">
        <f t="shared" si="57"/>
        <v>21.758373598941503</v>
      </c>
      <c r="BI81" s="106">
        <f t="shared" si="57"/>
        <v>21.758375711089379</v>
      </c>
      <c r="BJ81" s="106">
        <f t="shared" si="57"/>
        <v>21.758336554037143</v>
      </c>
      <c r="BK81" s="106">
        <f t="shared" si="57"/>
        <v>21.75906242653555</v>
      </c>
      <c r="BL81" s="106">
        <f t="shared" si="56"/>
        <v>21.745585875875612</v>
      </c>
    </row>
    <row r="82" spans="1:64" s="106" customFormat="1" ht="12.95" customHeight="1" x14ac:dyDescent="0.2">
      <c r="A82" s="159" t="s">
        <v>380</v>
      </c>
      <c r="B82" s="160" t="s">
        <v>159</v>
      </c>
      <c r="C82" s="159">
        <v>29555.852999999999</v>
      </c>
      <c r="D82" s="159" t="s">
        <v>178</v>
      </c>
      <c r="E82" s="47">
        <f t="shared" si="11"/>
        <v>6237.9967510420311</v>
      </c>
      <c r="F82" s="113">
        <f t="shared" si="12"/>
        <v>6238</v>
      </c>
      <c r="G82" s="113">
        <f t="shared" si="40"/>
        <v>-4.3299999997543637E-3</v>
      </c>
      <c r="H82" s="113"/>
      <c r="I82" s="113">
        <f t="shared" si="41"/>
        <v>-4.3299999997543637E-3</v>
      </c>
      <c r="J82" s="113"/>
      <c r="K82" s="113"/>
      <c r="M82" s="113"/>
      <c r="N82" s="113"/>
      <c r="O82" s="113">
        <f t="shared" ca="1" si="39"/>
        <v>-7.4098961197475461E-3</v>
      </c>
      <c r="P82" s="113"/>
      <c r="Q82" s="161">
        <f t="shared" si="16"/>
        <v>14537.352999999999</v>
      </c>
      <c r="R82" s="113"/>
      <c r="S82" s="8">
        <f t="shared" si="42"/>
        <v>0.1</v>
      </c>
      <c r="T82" s="113"/>
      <c r="Z82" s="106">
        <f t="shared" si="18"/>
        <v>6238</v>
      </c>
      <c r="AA82" s="113">
        <f t="shared" si="19"/>
        <v>-1.2739266494553148E-2</v>
      </c>
      <c r="AB82" s="113">
        <f t="shared" si="43"/>
        <v>-3.6877921029409514E-4</v>
      </c>
      <c r="AC82" s="113">
        <f t="shared" si="44"/>
        <v>-4.3299999997543637E-3</v>
      </c>
      <c r="AD82" s="113">
        <f t="shared" si="45"/>
        <v>8.4092664947987839E-3</v>
      </c>
      <c r="AE82" s="113">
        <f t="shared" si="46"/>
        <v>7.0715762980545425E-6</v>
      </c>
      <c r="AF82" s="106">
        <f t="shared" si="47"/>
        <v>-4.3299999997543637E-3</v>
      </c>
      <c r="AG82" s="8"/>
      <c r="AH82" s="106">
        <f t="shared" si="25"/>
        <v>-3.9612207894602685E-3</v>
      </c>
      <c r="AI82" s="106">
        <f t="shared" si="26"/>
        <v>1.0510575308579302</v>
      </c>
      <c r="AJ82" s="106">
        <f t="shared" si="27"/>
        <v>-0.88931029225523206</v>
      </c>
      <c r="AK82" s="106">
        <f t="shared" si="28"/>
        <v>2.1592832366793973E-2</v>
      </c>
      <c r="AL82" s="106">
        <f t="shared" si="29"/>
        <v>0.40010059599630482</v>
      </c>
      <c r="AM82" s="106">
        <f t="shared" si="30"/>
        <v>0.20276240085385505</v>
      </c>
      <c r="AN82" s="113">
        <f t="shared" si="60"/>
        <v>12.945400876094203</v>
      </c>
      <c r="AO82" s="113">
        <f t="shared" si="60"/>
        <v>12.945400875729627</v>
      </c>
      <c r="AP82" s="113">
        <f t="shared" si="60"/>
        <v>12.945400868650623</v>
      </c>
      <c r="AQ82" s="113">
        <f t="shared" si="60"/>
        <v>12.945400731197264</v>
      </c>
      <c r="AR82" s="113">
        <f t="shared" si="60"/>
        <v>12.945398062260264</v>
      </c>
      <c r="AS82" s="113">
        <f t="shared" si="60"/>
        <v>12.945346239972876</v>
      </c>
      <c r="AT82" s="113">
        <f t="shared" si="60"/>
        <v>12.944340227323895</v>
      </c>
      <c r="AU82" s="113">
        <f t="shared" si="32"/>
        <v>12.924888556376546</v>
      </c>
      <c r="AW82" s="106">
        <v>11000</v>
      </c>
      <c r="AX82" s="106">
        <f t="shared" si="49"/>
        <v>-7.7660907962333039E-3</v>
      </c>
      <c r="AY82" s="106">
        <f t="shared" si="50"/>
        <v>-1.2077888608500328E-2</v>
      </c>
      <c r="AZ82" s="106">
        <f t="shared" si="51"/>
        <v>4.3117978122670245E-3</v>
      </c>
      <c r="BA82" s="106">
        <f t="shared" si="52"/>
        <v>0.9450075475004126</v>
      </c>
      <c r="BB82" s="106">
        <f t="shared" si="53"/>
        <v>0.97978568462268123</v>
      </c>
      <c r="BC82" s="106">
        <f t="shared" si="54"/>
        <v>-3.0150446599803162</v>
      </c>
      <c r="BD82" s="106">
        <f t="shared" si="55"/>
        <v>-15.78318363323595</v>
      </c>
      <c r="BE82" s="106">
        <f t="shared" si="59"/>
        <v>22.124896621807533</v>
      </c>
      <c r="BF82" s="106">
        <f t="shared" si="59"/>
        <v>22.1248966220219</v>
      </c>
      <c r="BG82" s="106">
        <f t="shared" si="59"/>
        <v>22.124896618120054</v>
      </c>
      <c r="BH82" s="106">
        <f t="shared" si="57"/>
        <v>22.124896689139334</v>
      </c>
      <c r="BI82" s="106">
        <f t="shared" si="57"/>
        <v>22.124895396485005</v>
      </c>
      <c r="BJ82" s="106">
        <f t="shared" si="57"/>
        <v>22.124918924712627</v>
      </c>
      <c r="BK82" s="106">
        <f t="shared" si="57"/>
        <v>22.124490687692621</v>
      </c>
      <c r="BL82" s="106">
        <f t="shared" si="56"/>
        <v>22.132288958712046</v>
      </c>
    </row>
    <row r="83" spans="1:64" s="106" customFormat="1" ht="12.95" customHeight="1" x14ac:dyDescent="0.2">
      <c r="A83" s="159" t="s">
        <v>384</v>
      </c>
      <c r="B83" s="160" t="s">
        <v>159</v>
      </c>
      <c r="C83" s="159">
        <v>29566.5</v>
      </c>
      <c r="D83" s="159" t="s">
        <v>178</v>
      </c>
      <c r="E83" s="47">
        <f t="shared" si="11"/>
        <v>6245.985586031733</v>
      </c>
      <c r="F83" s="113">
        <f t="shared" si="12"/>
        <v>6246</v>
      </c>
      <c r="G83" s="113">
        <f t="shared" si="40"/>
        <v>-1.9209999998565763E-2</v>
      </c>
      <c r="H83" s="113"/>
      <c r="I83" s="113">
        <f t="shared" si="41"/>
        <v>-1.9209999998565763E-2</v>
      </c>
      <c r="J83" s="113"/>
      <c r="K83" s="113"/>
      <c r="M83" s="113"/>
      <c r="N83" s="113"/>
      <c r="O83" s="113">
        <f t="shared" ca="1" si="39"/>
        <v>-7.4125483791441446E-3</v>
      </c>
      <c r="P83" s="113"/>
      <c r="Q83" s="161">
        <f t="shared" si="16"/>
        <v>14548</v>
      </c>
      <c r="R83" s="113"/>
      <c r="S83" s="8">
        <f t="shared" si="42"/>
        <v>0.1</v>
      </c>
      <c r="T83" s="113"/>
      <c r="Z83" s="106">
        <f t="shared" si="18"/>
        <v>6246</v>
      </c>
      <c r="AA83" s="113">
        <f t="shared" si="19"/>
        <v>-1.2714483649162101E-2</v>
      </c>
      <c r="AB83" s="113">
        <f t="shared" si="43"/>
        <v>-1.5280805337897E-2</v>
      </c>
      <c r="AC83" s="113">
        <f t="shared" si="44"/>
        <v>-1.9209999998565763E-2</v>
      </c>
      <c r="AD83" s="113">
        <f t="shared" si="45"/>
        <v>-6.495516349403662E-3</v>
      </c>
      <c r="AE83" s="113">
        <f t="shared" si="46"/>
        <v>4.219173264537028E-6</v>
      </c>
      <c r="AF83" s="106">
        <f t="shared" si="47"/>
        <v>-1.9209999998565763E-2</v>
      </c>
      <c r="AG83" s="8"/>
      <c r="AH83" s="106">
        <f t="shared" si="25"/>
        <v>-3.9291946606687623E-3</v>
      </c>
      <c r="AI83" s="106">
        <f t="shared" si="26"/>
        <v>1.0506794783262465</v>
      </c>
      <c r="AJ83" s="106">
        <f t="shared" si="27"/>
        <v>-0.8813319712187202</v>
      </c>
      <c r="AK83" s="106">
        <f t="shared" si="28"/>
        <v>2.2465803869625319E-2</v>
      </c>
      <c r="AL83" s="106">
        <f t="shared" si="29"/>
        <v>0.41726151090365088</v>
      </c>
      <c r="AM83" s="106">
        <f t="shared" si="30"/>
        <v>0.21171141220725911</v>
      </c>
      <c r="AN83" s="113">
        <f t="shared" si="60"/>
        <v>12.961705966198625</v>
      </c>
      <c r="AO83" s="113">
        <f t="shared" si="60"/>
        <v>12.961705965833742</v>
      </c>
      <c r="AP83" s="113">
        <f t="shared" si="60"/>
        <v>12.961705958701524</v>
      </c>
      <c r="AQ83" s="113">
        <f t="shared" si="60"/>
        <v>12.96170581929106</v>
      </c>
      <c r="AR83" s="113">
        <f t="shared" si="60"/>
        <v>12.961703094295032</v>
      </c>
      <c r="AS83" s="113">
        <f t="shared" si="60"/>
        <v>12.961649830599036</v>
      </c>
      <c r="AT83" s="113">
        <f t="shared" si="60"/>
        <v>12.960608957746478</v>
      </c>
      <c r="AU83" s="113">
        <f t="shared" si="32"/>
        <v>12.940356679690003</v>
      </c>
      <c r="AW83" s="106">
        <v>11200</v>
      </c>
      <c r="AX83" s="106">
        <f t="shared" si="49"/>
        <v>-8.4758922890870517E-3</v>
      </c>
      <c r="AY83" s="106">
        <f t="shared" si="50"/>
        <v>-1.2172128670873262E-2</v>
      </c>
      <c r="AZ83" s="106">
        <f t="shared" si="51"/>
        <v>3.6962363817862106E-3</v>
      </c>
      <c r="BA83" s="106">
        <f t="shared" si="52"/>
        <v>0.95070609775169745</v>
      </c>
      <c r="BB83" s="106">
        <f t="shared" si="53"/>
        <v>0.85250024897074717</v>
      </c>
      <c r="BC83" s="106">
        <f t="shared" si="54"/>
        <v>-2.6664071995654357</v>
      </c>
      <c r="BD83" s="106">
        <f t="shared" si="55"/>
        <v>-4.129385807958923</v>
      </c>
      <c r="BE83" s="106">
        <f t="shared" si="59"/>
        <v>22.492356007894845</v>
      </c>
      <c r="BF83" s="106">
        <f t="shared" si="59"/>
        <v>22.492356008261066</v>
      </c>
      <c r="BG83" s="106">
        <f t="shared" si="59"/>
        <v>22.492356000728289</v>
      </c>
      <c r="BH83" s="106">
        <f t="shared" si="57"/>
        <v>22.492356155668531</v>
      </c>
      <c r="BI83" s="106">
        <f t="shared" si="57"/>
        <v>22.492352968735787</v>
      </c>
      <c r="BJ83" s="106">
        <f t="shared" si="57"/>
        <v>22.492418521193652</v>
      </c>
      <c r="BK83" s="106">
        <f t="shared" si="57"/>
        <v>22.491070636808118</v>
      </c>
      <c r="BL83" s="106">
        <f t="shared" si="56"/>
        <v>22.518992041548479</v>
      </c>
    </row>
    <row r="84" spans="1:64" s="106" customFormat="1" ht="12.95" customHeight="1" x14ac:dyDescent="0.2">
      <c r="A84" s="159" t="s">
        <v>389</v>
      </c>
      <c r="B84" s="160" t="s">
        <v>159</v>
      </c>
      <c r="C84" s="159">
        <v>33183.542000000001</v>
      </c>
      <c r="D84" s="159" t="s">
        <v>178</v>
      </c>
      <c r="E84" s="47">
        <f t="shared" si="11"/>
        <v>8959.9849932657307</v>
      </c>
      <c r="F84" s="113">
        <f t="shared" si="12"/>
        <v>8960</v>
      </c>
      <c r="G84" s="113">
        <f t="shared" si="40"/>
        <v>-1.9999999996798579E-2</v>
      </c>
      <c r="H84" s="113"/>
      <c r="I84" s="113">
        <f t="shared" si="41"/>
        <v>-1.9999999996798579E-2</v>
      </c>
      <c r="J84" s="113"/>
      <c r="K84" s="113"/>
      <c r="M84" s="113"/>
      <c r="N84" s="113"/>
      <c r="O84" s="113">
        <f t="shared" ca="1" si="39"/>
        <v>-8.3123273794400952E-3</v>
      </c>
      <c r="P84" s="113"/>
      <c r="Q84" s="161">
        <f t="shared" si="16"/>
        <v>18165.042000000001</v>
      </c>
      <c r="R84" s="113"/>
      <c r="S84" s="8">
        <f t="shared" si="42"/>
        <v>0.1</v>
      </c>
      <c r="T84" s="113"/>
      <c r="Z84" s="106">
        <f t="shared" si="18"/>
        <v>8960</v>
      </c>
      <c r="AA84" s="113">
        <f t="shared" si="19"/>
        <v>-1.4493002624748924E-2</v>
      </c>
      <c r="AB84" s="113">
        <f t="shared" si="43"/>
        <v>-1.6419420945288175E-2</v>
      </c>
      <c r="AC84" s="113">
        <f t="shared" si="44"/>
        <v>-1.9999999996798579E-2</v>
      </c>
      <c r="AD84" s="113">
        <f t="shared" si="45"/>
        <v>-5.5069973720496546E-3</v>
      </c>
      <c r="AE84" s="113">
        <f t="shared" si="46"/>
        <v>3.0327020055761804E-6</v>
      </c>
      <c r="AF84" s="106">
        <f t="shared" si="47"/>
        <v>-1.9999999996798579E-2</v>
      </c>
      <c r="AG84" s="8"/>
      <c r="AH84" s="106">
        <f t="shared" si="25"/>
        <v>-3.580579051510404E-3</v>
      </c>
      <c r="AI84" s="106">
        <f t="shared" si="26"/>
        <v>1.0411749688961047</v>
      </c>
      <c r="AJ84" s="106">
        <f t="shared" si="27"/>
        <v>-0.79074863981476662</v>
      </c>
      <c r="AK84" s="106">
        <f t="shared" si="28"/>
        <v>-3.7117971433441303E-2</v>
      </c>
      <c r="AL84" s="106">
        <f t="shared" si="29"/>
        <v>-0.7336262909302006</v>
      </c>
      <c r="AM84" s="106">
        <f t="shared" si="30"/>
        <v>-0.38420139740996767</v>
      </c>
      <c r="AN84" s="113">
        <f t="shared" si="60"/>
        <v>18.152322253981485</v>
      </c>
      <c r="AO84" s="113">
        <f t="shared" si="60"/>
        <v>18.152322254185371</v>
      </c>
      <c r="AP84" s="113">
        <f t="shared" si="60"/>
        <v>18.152322258982839</v>
      </c>
      <c r="AQ84" s="113">
        <f t="shared" si="60"/>
        <v>18.152322371869186</v>
      </c>
      <c r="AR84" s="113">
        <f t="shared" si="60"/>
        <v>18.1523250281261</v>
      </c>
      <c r="AS84" s="113">
        <f t="shared" si="60"/>
        <v>18.152387529114286</v>
      </c>
      <c r="AT84" s="113">
        <f t="shared" si="60"/>
        <v>18.153857217616292</v>
      </c>
      <c r="AU84" s="113">
        <f t="shared" si="32"/>
        <v>18.187917513780416</v>
      </c>
      <c r="AW84" s="106">
        <v>11400</v>
      </c>
      <c r="AX84" s="106">
        <f t="shared" si="49"/>
        <v>-9.6878835678177733E-3</v>
      </c>
      <c r="AY84" s="106">
        <f t="shared" si="50"/>
        <v>-1.226279351617586E-2</v>
      </c>
      <c r="AZ84" s="106">
        <f t="shared" si="51"/>
        <v>2.5749099483580863E-3</v>
      </c>
      <c r="BA84" s="106">
        <f t="shared" si="52"/>
        <v>0.9626029923878735</v>
      </c>
      <c r="BB84" s="106">
        <f t="shared" si="53"/>
        <v>0.61750209109429155</v>
      </c>
      <c r="BC84" s="106">
        <f t="shared" si="54"/>
        <v>-2.3112203380562319</v>
      </c>
      <c r="BD84" s="106">
        <f t="shared" si="55"/>
        <v>-2.2685457503208095</v>
      </c>
      <c r="BE84" s="106">
        <f t="shared" si="59"/>
        <v>22.863248991159068</v>
      </c>
      <c r="BF84" s="106">
        <f t="shared" si="59"/>
        <v>22.863248991247186</v>
      </c>
      <c r="BG84" s="106">
        <f t="shared" si="59"/>
        <v>22.863248988775901</v>
      </c>
      <c r="BH84" s="106">
        <f t="shared" si="57"/>
        <v>22.863249058082406</v>
      </c>
      <c r="BI84" s="106">
        <f t="shared" si="57"/>
        <v>22.863247114404508</v>
      </c>
      <c r="BJ84" s="106">
        <f t="shared" si="57"/>
        <v>22.863301625910065</v>
      </c>
      <c r="BK84" s="106">
        <f t="shared" si="57"/>
        <v>22.861774159667302</v>
      </c>
      <c r="BL84" s="106">
        <f t="shared" si="56"/>
        <v>22.905695124384913</v>
      </c>
    </row>
    <row r="85" spans="1:64" s="106" customFormat="1" ht="12.95" customHeight="1" x14ac:dyDescent="0.2">
      <c r="A85" s="159" t="s">
        <v>393</v>
      </c>
      <c r="B85" s="160" t="s">
        <v>159</v>
      </c>
      <c r="C85" s="159">
        <v>35930.309000000001</v>
      </c>
      <c r="D85" s="159" t="s">
        <v>178</v>
      </c>
      <c r="E85" s="47">
        <f t="shared" ref="E85:E148" si="61">+(C85-C$7)/C$8</f>
        <v>11020.985117071288</v>
      </c>
      <c r="F85" s="113">
        <f t="shared" ref="F85:F148" si="62">ROUND(2*E85,0)/2</f>
        <v>11021</v>
      </c>
      <c r="G85" s="113">
        <f t="shared" si="40"/>
        <v>-1.983499999914784E-2</v>
      </c>
      <c r="H85" s="113"/>
      <c r="I85" s="113">
        <f t="shared" si="41"/>
        <v>-1.983499999914784E-2</v>
      </c>
      <c r="J85" s="113"/>
      <c r="K85" s="113"/>
      <c r="M85" s="113"/>
      <c r="N85" s="113"/>
      <c r="O85" s="113">
        <f t="shared" ref="O85:O116" ca="1" si="63">+C$11+C$12*F85</f>
        <v>-8.9956157064887132E-3</v>
      </c>
      <c r="P85" s="113"/>
      <c r="Q85" s="161">
        <f t="shared" ref="Q85:Q148" si="64">+C85-15018.5</f>
        <v>20911.809000000001</v>
      </c>
      <c r="R85" s="113"/>
      <c r="S85" s="8">
        <f t="shared" si="42"/>
        <v>0.1</v>
      </c>
      <c r="T85" s="113"/>
      <c r="Z85" s="106">
        <f t="shared" ref="Z85:Z148" si="65">F85</f>
        <v>11021</v>
      </c>
      <c r="AA85" s="113">
        <f t="shared" ref="AA85:AA148" si="66">AB$3+AB$4*Z85+AB$5*Z85^2+AH85</f>
        <v>-7.8144563233183244E-3</v>
      </c>
      <c r="AB85" s="113">
        <f t="shared" si="43"/>
        <v>-2.4108495481391094E-2</v>
      </c>
      <c r="AC85" s="113">
        <f t="shared" si="44"/>
        <v>-1.983499999914784E-2</v>
      </c>
      <c r="AD85" s="113">
        <f t="shared" si="45"/>
        <v>-1.2020543675829515E-2</v>
      </c>
      <c r="AE85" s="113">
        <f t="shared" si="46"/>
        <v>1.4449347026252496E-5</v>
      </c>
      <c r="AF85" s="106">
        <f t="shared" si="47"/>
        <v>-1.983499999914784E-2</v>
      </c>
      <c r="AG85" s="8"/>
      <c r="AH85" s="106">
        <f t="shared" ref="AH85:AH148" si="67">$AB$6*($AB$11/AI85*AJ85+$AB$12)</f>
        <v>4.2734954822432544E-3</v>
      </c>
      <c r="AI85" s="106">
        <f t="shared" ref="AI85:AI148" si="68">1+$AB$7*COS(AL85)</f>
        <v>0.94529894800066627</v>
      </c>
      <c r="AJ85" s="106">
        <f t="shared" ref="AJ85:AJ148" si="69">SIN(AL85+RADIANS($AB$9))</f>
        <v>0.97184717981233693</v>
      </c>
      <c r="AK85" s="106">
        <f t="shared" ref="AK85:AK148" si="70">$AB$7*SIN(AL85)</f>
        <v>-8.9953753170808389E-3</v>
      </c>
      <c r="AL85" s="106">
        <f t="shared" ref="AL85:AL148" si="71">2*ATAN(AM85)</f>
        <v>-2.9786052908703731</v>
      </c>
      <c r="AM85" s="106">
        <f t="shared" ref="AM85:AM148" si="72">SQRT((1+$AB$7)/(1-$AB$7))*TAN(AN85/2)</f>
        <v>-12.243713409051102</v>
      </c>
      <c r="AN85" s="113">
        <f t="shared" si="60"/>
        <v>22.163391510064205</v>
      </c>
      <c r="AO85" s="113">
        <f t="shared" si="60"/>
        <v>22.163391510329923</v>
      </c>
      <c r="AP85" s="113">
        <f t="shared" si="60"/>
        <v>22.163391505464659</v>
      </c>
      <c r="AQ85" s="113">
        <f t="shared" si="60"/>
        <v>22.163391594546873</v>
      </c>
      <c r="AR85" s="113">
        <f t="shared" si="60"/>
        <v>22.16338996346634</v>
      </c>
      <c r="AS85" s="113">
        <f t="shared" si="60"/>
        <v>22.163419828353405</v>
      </c>
      <c r="AT85" s="113">
        <f t="shared" si="60"/>
        <v>22.162873030450783</v>
      </c>
      <c r="AU85" s="113">
        <f t="shared" ref="AU85:AU148" si="73">RADIANS($AB$9)+$AB$18*(F85-AB$15)</f>
        <v>22.172892782409875</v>
      </c>
      <c r="AW85" s="106">
        <v>11600</v>
      </c>
      <c r="AX85" s="106">
        <f t="shared" si="49"/>
        <v>-1.1270685589304502E-2</v>
      </c>
      <c r="AY85" s="106">
        <f t="shared" si="50"/>
        <v>-1.2349883144408116E-2</v>
      </c>
      <c r="AZ85" s="106">
        <f t="shared" si="51"/>
        <v>1.0791975551036146E-3</v>
      </c>
      <c r="BA85" s="106">
        <f t="shared" si="52"/>
        <v>0.97973225569360944</v>
      </c>
      <c r="BB85" s="106">
        <f t="shared" si="53"/>
        <v>0.29497065812531192</v>
      </c>
      <c r="BC85" s="106">
        <f t="shared" si="54"/>
        <v>-1.9450821203725466</v>
      </c>
      <c r="BD85" s="106">
        <f t="shared" si="55"/>
        <v>-1.4671823968872031</v>
      </c>
      <c r="BE85" s="106">
        <f t="shared" si="59"/>
        <v>23.239813914376153</v>
      </c>
      <c r="BF85" s="106">
        <f t="shared" si="59"/>
        <v>23.239813914377596</v>
      </c>
      <c r="BG85" s="106">
        <f t="shared" si="59"/>
        <v>23.239813914295457</v>
      </c>
      <c r="BH85" s="106">
        <f t="shared" si="57"/>
        <v>23.239813918975525</v>
      </c>
      <c r="BI85" s="106">
        <f t="shared" si="57"/>
        <v>23.239813652310122</v>
      </c>
      <c r="BJ85" s="106">
        <f t="shared" si="57"/>
        <v>23.2398288469699</v>
      </c>
      <c r="BK85" s="106">
        <f t="shared" si="57"/>
        <v>23.238964151906913</v>
      </c>
      <c r="BL85" s="106">
        <f t="shared" si="56"/>
        <v>23.292398207221346</v>
      </c>
    </row>
    <row r="86" spans="1:64" s="106" customFormat="1" ht="12.95" customHeight="1" x14ac:dyDescent="0.2">
      <c r="A86" s="159" t="s">
        <v>400</v>
      </c>
      <c r="B86" s="160" t="s">
        <v>159</v>
      </c>
      <c r="C86" s="159">
        <v>36639.330800000003</v>
      </c>
      <c r="D86" s="159" t="s">
        <v>178</v>
      </c>
      <c r="E86" s="47">
        <f t="shared" si="61"/>
        <v>11552.990204354208</v>
      </c>
      <c r="F86" s="113">
        <f t="shared" si="62"/>
        <v>11553</v>
      </c>
      <c r="G86" s="113">
        <f t="shared" si="40"/>
        <v>-1.3054999995802063E-2</v>
      </c>
      <c r="H86" s="113"/>
      <c r="J86" s="113">
        <f>G86</f>
        <v>-1.3054999995802063E-2</v>
      </c>
      <c r="K86" s="113"/>
      <c r="M86" s="113"/>
      <c r="N86" s="113"/>
      <c r="O86" s="113">
        <f t="shared" ca="1" si="63"/>
        <v>-9.1719909563624958E-3</v>
      </c>
      <c r="P86" s="113"/>
      <c r="Q86" s="161">
        <f t="shared" si="64"/>
        <v>21620.830800000003</v>
      </c>
      <c r="R86" s="113"/>
      <c r="S86" s="8">
        <f>S$16</f>
        <v>1</v>
      </c>
      <c r="T86" s="113"/>
      <c r="Z86" s="106">
        <f t="shared" si="65"/>
        <v>11553</v>
      </c>
      <c r="AA86" s="113">
        <f t="shared" si="66"/>
        <v>-1.0874574719997863E-2</v>
      </c>
      <c r="AB86" s="113">
        <f t="shared" si="43"/>
        <v>-1.4510163724902147E-2</v>
      </c>
      <c r="AC86" s="113">
        <f t="shared" si="44"/>
        <v>-1.3054999995802063E-2</v>
      </c>
      <c r="AD86" s="113">
        <f t="shared" si="45"/>
        <v>-2.1804252758042004E-3</v>
      </c>
      <c r="AE86" s="113">
        <f t="shared" si="46"/>
        <v>4.7542543833658231E-6</v>
      </c>
      <c r="AF86" s="106">
        <f t="shared" si="47"/>
        <v>-1.3054999995802063E-2</v>
      </c>
      <c r="AG86" s="8"/>
      <c r="AH86" s="106">
        <f t="shared" si="67"/>
        <v>1.4551637291000832E-3</v>
      </c>
      <c r="AI86" s="106">
        <f t="shared" si="68"/>
        <v>0.97531390215071812</v>
      </c>
      <c r="AJ86" s="106">
        <f t="shared" si="69"/>
        <v>0.37709672718916926</v>
      </c>
      <c r="AK86" s="106">
        <f t="shared" si="70"/>
        <v>-4.9635858408056552E-2</v>
      </c>
      <c r="AL86" s="106">
        <f t="shared" si="71"/>
        <v>-2.0323169032033848</v>
      </c>
      <c r="AM86" s="106">
        <f t="shared" si="72"/>
        <v>-1.6141927592035596</v>
      </c>
      <c r="AN86" s="113">
        <f t="shared" si="60"/>
        <v>23.150709053934392</v>
      </c>
      <c r="AO86" s="113">
        <f t="shared" si="60"/>
        <v>23.15070905394019</v>
      </c>
      <c r="AP86" s="113">
        <f t="shared" si="60"/>
        <v>23.150709053678607</v>
      </c>
      <c r="AQ86" s="113">
        <f t="shared" si="60"/>
        <v>23.150709065482815</v>
      </c>
      <c r="AR86" s="113">
        <f t="shared" si="60"/>
        <v>23.150708532802742</v>
      </c>
      <c r="AS86" s="113">
        <f t="shared" si="60"/>
        <v>23.1507325713239</v>
      </c>
      <c r="AT86" s="113">
        <f t="shared" si="60"/>
        <v>23.149649088828102</v>
      </c>
      <c r="AU86" s="113">
        <f t="shared" si="73"/>
        <v>23.201522982754788</v>
      </c>
      <c r="AW86" s="106">
        <v>11800</v>
      </c>
      <c r="AX86" s="106">
        <f t="shared" si="49"/>
        <v>-1.3033437842638541E-2</v>
      </c>
      <c r="AY86" s="106">
        <f t="shared" si="50"/>
        <v>-1.2433397555570035E-2</v>
      </c>
      <c r="AZ86" s="106">
        <f t="shared" si="51"/>
        <v>-6.0004028706850615E-4</v>
      </c>
      <c r="BA86" s="106">
        <f t="shared" si="52"/>
        <v>1.0003533066551973</v>
      </c>
      <c r="BB86" s="106">
        <f t="shared" si="53"/>
        <v>-8.1144975820472226E-2</v>
      </c>
      <c r="BC86" s="106">
        <f t="shared" si="54"/>
        <v>-1.5644230193818918</v>
      </c>
      <c r="BD86" s="106">
        <f t="shared" si="55"/>
        <v>-0.99364691616046108</v>
      </c>
      <c r="BE86" s="106">
        <f t="shared" si="59"/>
        <v>23.623771463146355</v>
      </c>
      <c r="BF86" s="106">
        <f t="shared" si="59"/>
        <v>23.623771463146355</v>
      </c>
      <c r="BG86" s="106">
        <f t="shared" si="59"/>
        <v>23.623771463146394</v>
      </c>
      <c r="BH86" s="106">
        <f t="shared" si="57"/>
        <v>23.623771463157393</v>
      </c>
      <c r="BI86" s="106">
        <f t="shared" si="57"/>
        <v>23.623771466369174</v>
      </c>
      <c r="BJ86" s="106">
        <f t="shared" si="57"/>
        <v>23.623772404048061</v>
      </c>
      <c r="BK86" s="106">
        <f t="shared" si="57"/>
        <v>23.624045554681288</v>
      </c>
      <c r="BL86" s="106">
        <f t="shared" si="56"/>
        <v>23.679101290057787</v>
      </c>
    </row>
    <row r="87" spans="1:64" s="106" customFormat="1" ht="12.95" customHeight="1" x14ac:dyDescent="0.2">
      <c r="A87" s="159" t="s">
        <v>400</v>
      </c>
      <c r="B87" s="160" t="s">
        <v>157</v>
      </c>
      <c r="C87" s="159">
        <v>36641.328800000003</v>
      </c>
      <c r="D87" s="159" t="s">
        <v>178</v>
      </c>
      <c r="E87" s="47">
        <f t="shared" si="61"/>
        <v>11554.489377107981</v>
      </c>
      <c r="F87" s="113">
        <f t="shared" si="62"/>
        <v>11554.5</v>
      </c>
      <c r="G87" s="113">
        <f t="shared" si="40"/>
        <v>-1.4157499994325917E-2</v>
      </c>
      <c r="H87" s="113"/>
      <c r="J87" s="113">
        <f>G87</f>
        <v>-1.4157499994325917E-2</v>
      </c>
      <c r="K87" s="113"/>
      <c r="M87" s="113"/>
      <c r="N87" s="113"/>
      <c r="O87" s="113">
        <f t="shared" ca="1" si="63"/>
        <v>-9.1724882549993579E-3</v>
      </c>
      <c r="P87" s="113"/>
      <c r="Q87" s="161">
        <f t="shared" si="64"/>
        <v>21622.828800000003</v>
      </c>
      <c r="R87" s="113"/>
      <c r="S87" s="8">
        <f>S$16</f>
        <v>1</v>
      </c>
      <c r="T87" s="113"/>
      <c r="Z87" s="106">
        <f t="shared" si="65"/>
        <v>11554.5</v>
      </c>
      <c r="AA87" s="113">
        <f t="shared" si="66"/>
        <v>-1.0887031163880167E-2</v>
      </c>
      <c r="AB87" s="113">
        <f t="shared" si="43"/>
        <v>-1.5600853245458532E-2</v>
      </c>
      <c r="AC87" s="113">
        <f t="shared" si="44"/>
        <v>-1.4157499994325917E-2</v>
      </c>
      <c r="AD87" s="113">
        <f t="shared" si="45"/>
        <v>-3.2704688304457507E-3</v>
      </c>
      <c r="AE87" s="113">
        <f t="shared" si="46"/>
        <v>1.0695966370917196E-5</v>
      </c>
      <c r="AF87" s="106">
        <f t="shared" si="47"/>
        <v>-1.4157499994325917E-2</v>
      </c>
      <c r="AG87" s="8"/>
      <c r="AH87" s="106">
        <f t="shared" si="67"/>
        <v>1.443353251132615E-3</v>
      </c>
      <c r="AI87" s="106">
        <f t="shared" si="68"/>
        <v>0.97545158768253692</v>
      </c>
      <c r="AJ87" s="106">
        <f t="shared" si="69"/>
        <v>0.37452792273696256</v>
      </c>
      <c r="AK87" s="106">
        <f t="shared" si="70"/>
        <v>-4.9704097613987371E-2</v>
      </c>
      <c r="AL87" s="106">
        <f t="shared" si="71"/>
        <v>-2.0295448978760731</v>
      </c>
      <c r="AM87" s="106">
        <f t="shared" si="72"/>
        <v>-1.6092065150944546</v>
      </c>
      <c r="AN87" s="113">
        <f t="shared" si="60"/>
        <v>23.153546650517427</v>
      </c>
      <c r="AO87" s="113">
        <f t="shared" si="60"/>
        <v>23.153546650523005</v>
      </c>
      <c r="AP87" s="113">
        <f t="shared" si="60"/>
        <v>23.153546650269693</v>
      </c>
      <c r="AQ87" s="113">
        <f t="shared" si="60"/>
        <v>23.153546661775607</v>
      </c>
      <c r="AR87" s="113">
        <f t="shared" si="60"/>
        <v>23.153546139153658</v>
      </c>
      <c r="AS87" s="113">
        <f t="shared" si="60"/>
        <v>23.153569878333933</v>
      </c>
      <c r="AT87" s="113">
        <f t="shared" si="60"/>
        <v>23.152492878488079</v>
      </c>
      <c r="AU87" s="113">
        <f t="shared" si="73"/>
        <v>23.204423255876058</v>
      </c>
      <c r="AW87" s="106">
        <v>12000</v>
      </c>
      <c r="AX87" s="106">
        <f t="shared" si="49"/>
        <v>-1.4736729207942098E-2</v>
      </c>
      <c r="AY87" s="106">
        <f t="shared" si="50"/>
        <v>-1.2513336749661607E-2</v>
      </c>
      <c r="AZ87" s="106">
        <f t="shared" si="51"/>
        <v>-2.2233924582804915E-3</v>
      </c>
      <c r="BA87" s="106">
        <f t="shared" si="52"/>
        <v>1.0217703275314944</v>
      </c>
      <c r="BB87" s="106">
        <f t="shared" si="53"/>
        <v>-0.46039536491278515</v>
      </c>
      <c r="BC87" s="106">
        <f t="shared" si="54"/>
        <v>-1.1672167887243978</v>
      </c>
      <c r="BD87" s="106">
        <f t="shared" si="55"/>
        <v>-0.6603379746185063</v>
      </c>
      <c r="BE87" s="106">
        <f t="shared" si="59"/>
        <v>24.015985247141799</v>
      </c>
      <c r="BF87" s="106">
        <f t="shared" si="59"/>
        <v>24.015985247152365</v>
      </c>
      <c r="BG87" s="106">
        <f t="shared" si="59"/>
        <v>24.015985247586897</v>
      </c>
      <c r="BH87" s="106">
        <f t="shared" si="57"/>
        <v>24.015985265458522</v>
      </c>
      <c r="BI87" s="106">
        <f t="shared" si="57"/>
        <v>24.015986000488525</v>
      </c>
      <c r="BJ87" s="106">
        <f t="shared" si="57"/>
        <v>24.016016230084023</v>
      </c>
      <c r="BK87" s="106">
        <f t="shared" si="57"/>
        <v>24.017257865873372</v>
      </c>
      <c r="BL87" s="106">
        <f t="shared" si="56"/>
        <v>24.06580437289422</v>
      </c>
    </row>
    <row r="88" spans="1:64" s="106" customFormat="1" ht="12.95" customHeight="1" x14ac:dyDescent="0.2">
      <c r="A88" s="159" t="s">
        <v>408</v>
      </c>
      <c r="B88" s="160" t="s">
        <v>159</v>
      </c>
      <c r="C88" s="159">
        <v>36651.311000000002</v>
      </c>
      <c r="D88" s="159" t="s">
        <v>178</v>
      </c>
      <c r="E88" s="47">
        <f t="shared" si="61"/>
        <v>11561.97938825048</v>
      </c>
      <c r="F88" s="113">
        <f t="shared" si="62"/>
        <v>11562</v>
      </c>
      <c r="G88" s="113">
        <f t="shared" si="40"/>
        <v>-2.7470000000903383E-2</v>
      </c>
      <c r="H88" s="113"/>
      <c r="I88" s="113">
        <f t="shared" ref="I88:I117" si="74">G88</f>
        <v>-2.7470000000903383E-2</v>
      </c>
      <c r="J88" s="113"/>
      <c r="K88" s="113"/>
      <c r="M88" s="113"/>
      <c r="N88" s="113"/>
      <c r="O88" s="113">
        <f t="shared" ca="1" si="63"/>
        <v>-9.1749747481836685E-3</v>
      </c>
      <c r="P88" s="113"/>
      <c r="Q88" s="161">
        <f t="shared" si="64"/>
        <v>21632.811000000002</v>
      </c>
      <c r="R88" s="113"/>
      <c r="S88" s="8">
        <f t="shared" ref="S88:S117" si="75">S$15</f>
        <v>0.1</v>
      </c>
      <c r="T88" s="113"/>
      <c r="Z88" s="106">
        <f t="shared" si="65"/>
        <v>11562</v>
      </c>
      <c r="AA88" s="113">
        <f t="shared" si="66"/>
        <v>-1.0949508005030585E-2</v>
      </c>
      <c r="AB88" s="113">
        <f t="shared" si="43"/>
        <v>-2.8854103223870352E-2</v>
      </c>
      <c r="AC88" s="113">
        <f t="shared" si="44"/>
        <v>-2.7470000000903383E-2</v>
      </c>
      <c r="AD88" s="113">
        <f t="shared" si="45"/>
        <v>-1.6520491995872799E-2</v>
      </c>
      <c r="AE88" s="113">
        <f t="shared" si="46"/>
        <v>2.7292665578569725E-5</v>
      </c>
      <c r="AF88" s="106">
        <f t="shared" si="47"/>
        <v>-2.7470000000903383E-2</v>
      </c>
      <c r="AG88" s="8"/>
      <c r="AH88" s="106">
        <f t="shared" si="67"/>
        <v>1.3841032229669678E-3</v>
      </c>
      <c r="AI88" s="106">
        <f t="shared" si="68"/>
        <v>0.97614341292501317</v>
      </c>
      <c r="AJ88" s="106">
        <f t="shared" si="69"/>
        <v>0.36163014753231515</v>
      </c>
      <c r="AK88" s="106">
        <f t="shared" si="70"/>
        <v>-5.0039835332088459E-2</v>
      </c>
      <c r="AL88" s="106">
        <f t="shared" si="71"/>
        <v>-2.0156730937835619</v>
      </c>
      <c r="AM88" s="106">
        <f t="shared" si="72"/>
        <v>-1.5845842005398474</v>
      </c>
      <c r="AN88" s="113">
        <f t="shared" si="60"/>
        <v>23.167740659934275</v>
      </c>
      <c r="AO88" s="113">
        <f t="shared" si="60"/>
        <v>23.167740659938847</v>
      </c>
      <c r="AP88" s="113">
        <f t="shared" si="60"/>
        <v>23.167740659724039</v>
      </c>
      <c r="AQ88" s="113">
        <f t="shared" si="60"/>
        <v>23.167740669813107</v>
      </c>
      <c r="AR88" s="113">
        <f t="shared" si="60"/>
        <v>23.167740195957009</v>
      </c>
      <c r="AS88" s="113">
        <f t="shared" si="60"/>
        <v>23.167762452272768</v>
      </c>
      <c r="AT88" s="113">
        <f t="shared" si="60"/>
        <v>23.166718388408114</v>
      </c>
      <c r="AU88" s="113">
        <f t="shared" si="73"/>
        <v>23.218924621482429</v>
      </c>
      <c r="AW88" s="106">
        <v>12200</v>
      </c>
      <c r="AX88" s="106">
        <f t="shared" si="49"/>
        <v>-1.6119721376442308E-2</v>
      </c>
      <c r="AY88" s="106">
        <f t="shared" si="50"/>
        <v>-1.2589700726682845E-2</v>
      </c>
      <c r="AZ88" s="106">
        <f t="shared" si="51"/>
        <v>-3.5300206497594628E-3</v>
      </c>
      <c r="BA88" s="106">
        <f t="shared" si="52"/>
        <v>1.0404154410688606</v>
      </c>
      <c r="BB88" s="106">
        <f t="shared" si="53"/>
        <v>-0.77819981137172056</v>
      </c>
      <c r="BC88" s="106">
        <f t="shared" si="54"/>
        <v>-0.75386307159071231</v>
      </c>
      <c r="BD88" s="106">
        <f t="shared" si="55"/>
        <v>-0.39585908767446026</v>
      </c>
      <c r="BE88" s="106">
        <f t="shared" si="59"/>
        <v>24.41609390950504</v>
      </c>
      <c r="BF88" s="106">
        <f t="shared" si="59"/>
        <v>24.416093909694172</v>
      </c>
      <c r="BG88" s="106">
        <f t="shared" si="59"/>
        <v>24.416093914219029</v>
      </c>
      <c r="BH88" s="106">
        <f t="shared" si="57"/>
        <v>24.416094022471167</v>
      </c>
      <c r="BI88" s="106">
        <f t="shared" si="57"/>
        <v>24.416096612279794</v>
      </c>
      <c r="BJ88" s="106">
        <f t="shared" si="57"/>
        <v>24.416158568749488</v>
      </c>
      <c r="BK88" s="106">
        <f t="shared" si="57"/>
        <v>24.417639769840619</v>
      </c>
      <c r="BL88" s="106">
        <f t="shared" si="56"/>
        <v>24.452507455730654</v>
      </c>
    </row>
    <row r="89" spans="1:64" s="106" customFormat="1" ht="12.95" customHeight="1" x14ac:dyDescent="0.2">
      <c r="A89" s="159" t="s">
        <v>408</v>
      </c>
      <c r="B89" s="160" t="s">
        <v>159</v>
      </c>
      <c r="C89" s="159">
        <v>36655.326000000001</v>
      </c>
      <c r="D89" s="159" t="s">
        <v>178</v>
      </c>
      <c r="E89" s="47">
        <f t="shared" si="61"/>
        <v>11564.991990155584</v>
      </c>
      <c r="F89" s="113">
        <f t="shared" si="62"/>
        <v>11565</v>
      </c>
      <c r="G89" s="113">
        <f t="shared" ref="G89:G120" si="76">+C89-(C$7+F89*C$8)</f>
        <v>-1.067499999771826E-2</v>
      </c>
      <c r="H89" s="113"/>
      <c r="I89" s="113">
        <f t="shared" si="74"/>
        <v>-1.067499999771826E-2</v>
      </c>
      <c r="J89" s="113"/>
      <c r="K89" s="113"/>
      <c r="M89" s="113"/>
      <c r="N89" s="113"/>
      <c r="O89" s="113">
        <f t="shared" ca="1" si="63"/>
        <v>-9.1759693454573927E-3</v>
      </c>
      <c r="P89" s="113"/>
      <c r="Q89" s="161">
        <f t="shared" si="64"/>
        <v>21636.826000000001</v>
      </c>
      <c r="R89" s="113"/>
      <c r="S89" s="8">
        <f t="shared" si="75"/>
        <v>0.1</v>
      </c>
      <c r="T89" s="113"/>
      <c r="Z89" s="106">
        <f t="shared" si="65"/>
        <v>11565</v>
      </c>
      <c r="AA89" s="113">
        <f t="shared" si="66"/>
        <v>-1.0974587923149551E-2</v>
      </c>
      <c r="AB89" s="113">
        <f t="shared" ref="AB89:AB117" si="77">IF(S89&lt;&gt;0,G89-AH89, -9999)</f>
        <v>-1.2035312620018447E-2</v>
      </c>
      <c r="AC89" s="113">
        <f t="shared" ref="AC89:AC117" si="78">+G89-P89</f>
        <v>-1.067499999771826E-2</v>
      </c>
      <c r="AD89" s="113">
        <f t="shared" ref="AD89:AD117" si="79">IF(S89&lt;&gt;0,G89-AA89, -9999)</f>
        <v>2.9958792543129109E-4</v>
      </c>
      <c r="AE89" s="113">
        <f t="shared" ref="AE89:AE117" si="80">+(G89-AA89)^2*S89</f>
        <v>8.9752925064224833E-9</v>
      </c>
      <c r="AF89" s="106">
        <f t="shared" ref="AF89:AF117" si="81">IF(S89&lt;&gt;0,G89-P89, -9999)</f>
        <v>-1.067499999771826E-2</v>
      </c>
      <c r="AG89" s="8"/>
      <c r="AH89" s="106">
        <f t="shared" si="67"/>
        <v>1.3603126223001873E-3</v>
      </c>
      <c r="AI89" s="106">
        <f t="shared" si="68"/>
        <v>0.97642171292280777</v>
      </c>
      <c r="AJ89" s="106">
        <f t="shared" si="69"/>
        <v>0.35644625443200884</v>
      </c>
      <c r="AK89" s="106">
        <f t="shared" si="70"/>
        <v>-5.0171568098221389E-2</v>
      </c>
      <c r="AL89" s="106">
        <f t="shared" si="71"/>
        <v>-2.0101188499986504</v>
      </c>
      <c r="AM89" s="106">
        <f t="shared" si="72"/>
        <v>-1.574876677411434</v>
      </c>
      <c r="AN89" s="113">
        <f t="shared" si="60"/>
        <v>23.173421088304583</v>
      </c>
      <c r="AO89" s="113">
        <f t="shared" si="60"/>
        <v>23.173421088308796</v>
      </c>
      <c r="AP89" s="113">
        <f t="shared" si="60"/>
        <v>23.173421088108107</v>
      </c>
      <c r="AQ89" s="113">
        <f t="shared" si="60"/>
        <v>23.173421097664665</v>
      </c>
      <c r="AR89" s="113">
        <f t="shared" si="60"/>
        <v>23.17342064259746</v>
      </c>
      <c r="AS89" s="113">
        <f t="shared" si="60"/>
        <v>23.173442312687691</v>
      </c>
      <c r="AT89" s="113">
        <f t="shared" si="60"/>
        <v>23.172411663111088</v>
      </c>
      <c r="AU89" s="113">
        <f t="shared" si="73"/>
        <v>23.224725167724976</v>
      </c>
      <c r="AW89" s="106">
        <v>12400</v>
      </c>
      <c r="AX89" s="106">
        <f t="shared" si="49"/>
        <v>-1.6947855860723032E-2</v>
      </c>
      <c r="AY89" s="106">
        <f t="shared" si="50"/>
        <v>-1.2662489486633739E-2</v>
      </c>
      <c r="AZ89" s="106">
        <f t="shared" si="51"/>
        <v>-4.2853663740892939E-3</v>
      </c>
      <c r="BA89" s="106">
        <f t="shared" si="52"/>
        <v>1.0524826228521873</v>
      </c>
      <c r="BB89" s="106">
        <f t="shared" si="53"/>
        <v>-0.96816242954392628</v>
      </c>
      <c r="BC89" s="106">
        <f t="shared" si="54"/>
        <v>-0.32787465116035064</v>
      </c>
      <c r="BD89" s="106">
        <f t="shared" si="55"/>
        <v>-0.16542191686630181</v>
      </c>
      <c r="BE89" s="106">
        <f t="shared" si="59"/>
        <v>24.82227476115543</v>
      </c>
      <c r="BF89" s="106">
        <f t="shared" si="59"/>
        <v>24.822274761503415</v>
      </c>
      <c r="BG89" s="106">
        <f t="shared" si="59"/>
        <v>24.822274768095873</v>
      </c>
      <c r="BH89" s="106">
        <f t="shared" si="57"/>
        <v>24.822274892987437</v>
      </c>
      <c r="BI89" s="106">
        <f t="shared" si="57"/>
        <v>24.822277259010001</v>
      </c>
      <c r="BJ89" s="106">
        <f t="shared" si="57"/>
        <v>24.822322082056569</v>
      </c>
      <c r="BK89" s="106">
        <f t="shared" si="57"/>
        <v>24.823171109352966</v>
      </c>
      <c r="BL89" s="106">
        <f t="shared" si="56"/>
        <v>24.839210538567087</v>
      </c>
    </row>
    <row r="90" spans="1:64" s="106" customFormat="1" ht="12.95" customHeight="1" x14ac:dyDescent="0.2">
      <c r="A90" s="159" t="s">
        <v>408</v>
      </c>
      <c r="B90" s="160" t="s">
        <v>159</v>
      </c>
      <c r="C90" s="159">
        <v>36663.303999999996</v>
      </c>
      <c r="D90" s="159" t="s">
        <v>178</v>
      </c>
      <c r="E90" s="47">
        <f t="shared" si="61"/>
        <v>11570.978176456683</v>
      </c>
      <c r="F90" s="113">
        <f t="shared" si="62"/>
        <v>11571</v>
      </c>
      <c r="G90" s="113">
        <f t="shared" si="76"/>
        <v>-2.9085000001941808E-2</v>
      </c>
      <c r="H90" s="113"/>
      <c r="I90" s="113">
        <f t="shared" si="74"/>
        <v>-2.9085000001941808E-2</v>
      </c>
      <c r="J90" s="113"/>
      <c r="K90" s="113"/>
      <c r="M90" s="113"/>
      <c r="N90" s="113"/>
      <c r="O90" s="113">
        <f t="shared" ca="1" si="63"/>
        <v>-9.1779585400048429E-3</v>
      </c>
      <c r="P90" s="113"/>
      <c r="Q90" s="161">
        <f t="shared" si="64"/>
        <v>21644.803999999996</v>
      </c>
      <c r="R90" s="113"/>
      <c r="S90" s="8">
        <f t="shared" si="75"/>
        <v>0.1</v>
      </c>
      <c r="T90" s="113"/>
      <c r="Z90" s="106">
        <f t="shared" si="65"/>
        <v>11571</v>
      </c>
      <c r="AA90" s="113">
        <f t="shared" si="66"/>
        <v>-1.1024896749601772E-2</v>
      </c>
      <c r="AB90" s="113">
        <f t="shared" si="77"/>
        <v>-3.0397580019422624E-2</v>
      </c>
      <c r="AC90" s="113">
        <f t="shared" si="78"/>
        <v>-2.9085000001941808E-2</v>
      </c>
      <c r="AD90" s="113">
        <f t="shared" si="79"/>
        <v>-1.8060103252340035E-2</v>
      </c>
      <c r="AE90" s="113">
        <f t="shared" si="80"/>
        <v>3.2616732948518312E-5</v>
      </c>
      <c r="AF90" s="106">
        <f t="shared" si="81"/>
        <v>-2.9085000001941808E-2</v>
      </c>
      <c r="AG90" s="8"/>
      <c r="AH90" s="106">
        <f t="shared" si="67"/>
        <v>1.3125800174808165E-3</v>
      </c>
      <c r="AI90" s="106">
        <f t="shared" si="68"/>
        <v>0.97698096691365355</v>
      </c>
      <c r="AJ90" s="106">
        <f t="shared" si="69"/>
        <v>0.34603670121021407</v>
      </c>
      <c r="AK90" s="106">
        <f t="shared" si="70"/>
        <v>-5.0430605615029496E-2</v>
      </c>
      <c r="AL90" s="106">
        <f t="shared" si="71"/>
        <v>-1.9990008351606414</v>
      </c>
      <c r="AM90" s="106">
        <f t="shared" si="72"/>
        <v>-1.5556977260019511</v>
      </c>
      <c r="AN90" s="113">
        <f t="shared" si="60"/>
        <v>23.184786815741401</v>
      </c>
      <c r="AO90" s="113">
        <f t="shared" si="60"/>
        <v>23.184786815744964</v>
      </c>
      <c r="AP90" s="113">
        <f t="shared" si="60"/>
        <v>23.184786815570433</v>
      </c>
      <c r="AQ90" s="113">
        <f t="shared" si="60"/>
        <v>23.18478682411919</v>
      </c>
      <c r="AR90" s="113">
        <f t="shared" si="60"/>
        <v>23.18478640538839</v>
      </c>
      <c r="AS90" s="113">
        <f t="shared" si="60"/>
        <v>23.18480691596746</v>
      </c>
      <c r="AT90" s="113">
        <f t="shared" si="60"/>
        <v>23.183803496525659</v>
      </c>
      <c r="AU90" s="113">
        <f t="shared" si="73"/>
        <v>23.236326260210063</v>
      </c>
      <c r="AW90" s="106">
        <v>12600</v>
      </c>
      <c r="AX90" s="106">
        <f t="shared" si="49"/>
        <v>-1.7072870942845431E-2</v>
      </c>
      <c r="AY90" s="106">
        <f t="shared" si="50"/>
        <v>-1.2731703029514294E-2</v>
      </c>
      <c r="AZ90" s="106">
        <f t="shared" si="51"/>
        <v>-4.3411679133311355E-3</v>
      </c>
      <c r="BA90" s="106">
        <f t="shared" si="52"/>
        <v>1.0551347823916284</v>
      </c>
      <c r="BB90" s="106">
        <f t="shared" si="53"/>
        <v>-0.98400258314075639</v>
      </c>
      <c r="BC90" s="106">
        <f t="shared" si="54"/>
        <v>0.10424933274420928</v>
      </c>
      <c r="BD90" s="106">
        <f t="shared" si="55"/>
        <v>5.2171924973072617E-2</v>
      </c>
      <c r="BE90" s="106">
        <f t="shared" si="59"/>
        <v>25.231372456258267</v>
      </c>
      <c r="BF90" s="106">
        <f t="shared" si="59"/>
        <v>25.231372456112847</v>
      </c>
      <c r="BG90" s="106">
        <f t="shared" si="59"/>
        <v>25.231372453476837</v>
      </c>
      <c r="BH90" s="106">
        <f t="shared" si="57"/>
        <v>25.23137240569384</v>
      </c>
      <c r="BI90" s="106">
        <f t="shared" si="57"/>
        <v>25.23137153953142</v>
      </c>
      <c r="BJ90" s="106">
        <f t="shared" si="57"/>
        <v>25.231355838617368</v>
      </c>
      <c r="BK90" s="106">
        <f t="shared" si="57"/>
        <v>25.231071232591852</v>
      </c>
      <c r="BL90" s="106">
        <f t="shared" si="56"/>
        <v>25.225913621403521</v>
      </c>
    </row>
    <row r="91" spans="1:64" s="106" customFormat="1" ht="12.95" customHeight="1" x14ac:dyDescent="0.2">
      <c r="A91" s="159" t="s">
        <v>408</v>
      </c>
      <c r="B91" s="160" t="s">
        <v>159</v>
      </c>
      <c r="C91" s="159">
        <v>36667.311999999998</v>
      </c>
      <c r="D91" s="159" t="s">
        <v>178</v>
      </c>
      <c r="E91" s="47">
        <f t="shared" si="61"/>
        <v>11573.985526004795</v>
      </c>
      <c r="F91" s="113">
        <f t="shared" si="62"/>
        <v>11574</v>
      </c>
      <c r="G91" s="113">
        <f t="shared" si="76"/>
        <v>-1.9290000003820751E-2</v>
      </c>
      <c r="H91" s="113"/>
      <c r="I91" s="113">
        <f t="shared" si="74"/>
        <v>-1.9290000003820751E-2</v>
      </c>
      <c r="J91" s="113"/>
      <c r="K91" s="113"/>
      <c r="M91" s="113"/>
      <c r="N91" s="113"/>
      <c r="O91" s="113">
        <f t="shared" ca="1" si="63"/>
        <v>-9.1789531372785671E-3</v>
      </c>
      <c r="P91" s="113"/>
      <c r="Q91" s="161">
        <f t="shared" si="64"/>
        <v>21648.811999999998</v>
      </c>
      <c r="R91" s="113"/>
      <c r="S91" s="8">
        <f t="shared" si="75"/>
        <v>0.1</v>
      </c>
      <c r="T91" s="113"/>
      <c r="Z91" s="106">
        <f t="shared" si="65"/>
        <v>11574</v>
      </c>
      <c r="AA91" s="113">
        <f t="shared" si="66"/>
        <v>-1.1050124233566076E-2</v>
      </c>
      <c r="AB91" s="113">
        <f t="shared" si="77"/>
        <v>-2.0578639441517926E-2</v>
      </c>
      <c r="AC91" s="113">
        <f t="shared" si="78"/>
        <v>-1.9290000003820751E-2</v>
      </c>
      <c r="AD91" s="113">
        <f t="shared" si="79"/>
        <v>-8.2398757702546749E-3</v>
      </c>
      <c r="AE91" s="113">
        <f t="shared" si="80"/>
        <v>6.7895552709230075E-6</v>
      </c>
      <c r="AF91" s="106">
        <f t="shared" si="81"/>
        <v>-1.9290000003820751E-2</v>
      </c>
      <c r="AG91" s="8"/>
      <c r="AH91" s="106">
        <f t="shared" si="67"/>
        <v>1.2886394376971763E-3</v>
      </c>
      <c r="AI91" s="106">
        <f t="shared" si="68"/>
        <v>0.97726190719740358</v>
      </c>
      <c r="AJ91" s="106">
        <f t="shared" si="69"/>
        <v>0.34081130501444262</v>
      </c>
      <c r="AK91" s="106">
        <f t="shared" si="70"/>
        <v>-5.0557897529757596E-2</v>
      </c>
      <c r="AL91" s="106">
        <f t="shared" si="71"/>
        <v>-1.9934370422481065</v>
      </c>
      <c r="AM91" s="106">
        <f t="shared" si="72"/>
        <v>-1.5462240720441482</v>
      </c>
      <c r="AN91" s="113">
        <f t="shared" ref="AN91:AT100" si="82">$AU91+$AB$7*SIN(AO91)</f>
        <v>23.190472125049556</v>
      </c>
      <c r="AO91" s="113">
        <f t="shared" si="82"/>
        <v>23.190472125052825</v>
      </c>
      <c r="AP91" s="113">
        <f t="shared" si="82"/>
        <v>23.190472124890377</v>
      </c>
      <c r="AQ91" s="113">
        <f t="shared" si="82"/>
        <v>23.190472132963265</v>
      </c>
      <c r="AR91" s="113">
        <f t="shared" si="82"/>
        <v>23.190471731776785</v>
      </c>
      <c r="AS91" s="113">
        <f t="shared" si="82"/>
        <v>23.19049166945684</v>
      </c>
      <c r="AT91" s="113">
        <f t="shared" si="82"/>
        <v>23.189502062278041</v>
      </c>
      <c r="AU91" s="113">
        <f t="shared" si="73"/>
        <v>23.24212680645261</v>
      </c>
      <c r="AW91" s="106">
        <v>12800</v>
      </c>
      <c r="AX91" s="106">
        <f t="shared" si="49"/>
        <v>-1.6480139237751771E-2</v>
      </c>
      <c r="AY91" s="106">
        <f t="shared" si="50"/>
        <v>-1.2797341355324506E-2</v>
      </c>
      <c r="AZ91" s="106">
        <f t="shared" si="51"/>
        <v>-3.682797882427266E-3</v>
      </c>
      <c r="BA91" s="106">
        <f t="shared" si="52"/>
        <v>1.0477072312703062</v>
      </c>
      <c r="BB91" s="106">
        <f t="shared" si="53"/>
        <v>-0.82008430870623772</v>
      </c>
      <c r="BC91" s="106">
        <f t="shared" si="54"/>
        <v>0.53437701000549376</v>
      </c>
      <c r="BD91" s="106">
        <f t="shared" si="55"/>
        <v>0.27373363963745712</v>
      </c>
      <c r="BE91" s="106">
        <f t="shared" si="59"/>
        <v>25.639523348921092</v>
      </c>
      <c r="BF91" s="106">
        <f t="shared" si="59"/>
        <v>25.639523348586618</v>
      </c>
      <c r="BG91" s="106">
        <f t="shared" si="59"/>
        <v>25.639523341685692</v>
      </c>
      <c r="BH91" s="106">
        <f t="shared" si="57"/>
        <v>25.639523199304858</v>
      </c>
      <c r="BI91" s="106">
        <f t="shared" si="57"/>
        <v>25.639520261686538</v>
      </c>
      <c r="BJ91" s="106">
        <f t="shared" si="57"/>
        <v>25.639459653464765</v>
      </c>
      <c r="BK91" s="106">
        <f t="shared" si="57"/>
        <v>25.638209653822045</v>
      </c>
      <c r="BL91" s="106">
        <f t="shared" si="56"/>
        <v>25.612616704239954</v>
      </c>
    </row>
    <row r="92" spans="1:64" s="106" customFormat="1" ht="12.95" customHeight="1" x14ac:dyDescent="0.2">
      <c r="A92" s="159" t="s">
        <v>419</v>
      </c>
      <c r="B92" s="160" t="s">
        <v>159</v>
      </c>
      <c r="C92" s="159">
        <v>37028.476999999999</v>
      </c>
      <c r="D92" s="159" t="s">
        <v>178</v>
      </c>
      <c r="E92" s="47">
        <f t="shared" si="61"/>
        <v>11844.980885172221</v>
      </c>
      <c r="F92" s="113">
        <f t="shared" si="62"/>
        <v>11845</v>
      </c>
      <c r="G92" s="113">
        <f t="shared" si="76"/>
        <v>-2.5475000002188608E-2</v>
      </c>
      <c r="H92" s="113"/>
      <c r="I92" s="113">
        <f t="shared" si="74"/>
        <v>-2.5475000002188608E-2</v>
      </c>
      <c r="J92" s="113"/>
      <c r="K92" s="113"/>
      <c r="M92" s="113"/>
      <c r="N92" s="113"/>
      <c r="O92" s="113">
        <f t="shared" ca="1" si="63"/>
        <v>-9.2687984243383301E-3</v>
      </c>
      <c r="P92" s="113"/>
      <c r="Q92" s="161">
        <f t="shared" si="64"/>
        <v>22009.976999999999</v>
      </c>
      <c r="R92" s="113"/>
      <c r="S92" s="8">
        <f t="shared" si="75"/>
        <v>0.1</v>
      </c>
      <c r="T92" s="113"/>
      <c r="Z92" s="106">
        <f t="shared" si="65"/>
        <v>11845</v>
      </c>
      <c r="AA92" s="113">
        <f t="shared" si="66"/>
        <v>-1.3431079008055928E-2</v>
      </c>
      <c r="AB92" s="113">
        <f t="shared" si="77"/>
        <v>-2.4495616582611637E-2</v>
      </c>
      <c r="AC92" s="113">
        <f t="shared" si="78"/>
        <v>-2.5475000002188608E-2</v>
      </c>
      <c r="AD92" s="113">
        <f t="shared" si="79"/>
        <v>-1.204392099413268E-2</v>
      </c>
      <c r="AE92" s="113">
        <f t="shared" si="80"/>
        <v>1.4505603291290994E-5</v>
      </c>
      <c r="AF92" s="106">
        <f t="shared" si="81"/>
        <v>-2.5475000002188608E-2</v>
      </c>
      <c r="AG92" s="8"/>
      <c r="AH92" s="106">
        <f t="shared" si="67"/>
        <v>-9.7938341957697116E-4</v>
      </c>
      <c r="AI92" s="106">
        <f t="shared" si="68"/>
        <v>1.0052182802480101</v>
      </c>
      <c r="AJ92" s="106">
        <f t="shared" si="69"/>
        <v>-0.16832739266074309</v>
      </c>
      <c r="AK92" s="106">
        <f t="shared" si="70"/>
        <v>-5.5189595198571501E-2</v>
      </c>
      <c r="AL92" s="106">
        <f t="shared" si="71"/>
        <v>-1.4765247066366707</v>
      </c>
      <c r="AM92" s="106">
        <f t="shared" si="72"/>
        <v>-0.9099081984777081</v>
      </c>
      <c r="AN92" s="113">
        <f t="shared" si="82"/>
        <v>23.711290815101037</v>
      </c>
      <c r="AO92" s="113">
        <f t="shared" si="82"/>
        <v>23.711290815101059</v>
      </c>
      <c r="AP92" s="113">
        <f t="shared" si="82"/>
        <v>23.711290815103517</v>
      </c>
      <c r="AQ92" s="113">
        <f t="shared" si="82"/>
        <v>23.711290815401405</v>
      </c>
      <c r="AR92" s="113">
        <f t="shared" si="82"/>
        <v>23.711290851516388</v>
      </c>
      <c r="AS92" s="113">
        <f t="shared" si="82"/>
        <v>23.711295229895654</v>
      </c>
      <c r="AT92" s="113">
        <f t="shared" si="82"/>
        <v>23.711825099569154</v>
      </c>
      <c r="AU92" s="113">
        <f t="shared" si="73"/>
        <v>23.766109483695985</v>
      </c>
      <c r="AW92" s="106">
        <v>13000</v>
      </c>
      <c r="AX92" s="106">
        <f t="shared" si="49"/>
        <v>-1.5295625278801871E-2</v>
      </c>
      <c r="AY92" s="106">
        <f t="shared" si="50"/>
        <v>-1.285940446406438E-2</v>
      </c>
      <c r="AZ92" s="106">
        <f t="shared" si="51"/>
        <v>-2.4362208147374908E-3</v>
      </c>
      <c r="BA92" s="106">
        <f t="shared" si="52"/>
        <v>1.0320237420785328</v>
      </c>
      <c r="BB92" s="106">
        <f t="shared" si="53"/>
        <v>-0.51500564656516967</v>
      </c>
      <c r="BC92" s="106">
        <f t="shared" si="54"/>
        <v>0.95492110698815102</v>
      </c>
      <c r="BD92" s="106">
        <f t="shared" si="55"/>
        <v>0.51738737185379002</v>
      </c>
      <c r="BE92" s="106">
        <f t="shared" si="59"/>
        <v>26.043098674101898</v>
      </c>
      <c r="BF92" s="106">
        <f t="shared" si="59"/>
        <v>26.043098674034589</v>
      </c>
      <c r="BG92" s="106">
        <f t="shared" si="59"/>
        <v>26.043098672055315</v>
      </c>
      <c r="BH92" s="106">
        <f t="shared" si="57"/>
        <v>26.04309861385477</v>
      </c>
      <c r="BI92" s="106">
        <f t="shared" si="57"/>
        <v>26.043096902469038</v>
      </c>
      <c r="BJ92" s="106">
        <f t="shared" si="57"/>
        <v>26.043046580893893</v>
      </c>
      <c r="BK92" s="106">
        <f t="shared" si="57"/>
        <v>26.041568379299047</v>
      </c>
      <c r="BL92" s="106">
        <f t="shared" si="56"/>
        <v>25.999319787076388</v>
      </c>
    </row>
    <row r="93" spans="1:64" s="106" customFormat="1" ht="12.95" customHeight="1" x14ac:dyDescent="0.2">
      <c r="A93" s="159" t="s">
        <v>424</v>
      </c>
      <c r="B93" s="160" t="s">
        <v>159</v>
      </c>
      <c r="C93" s="159">
        <v>37192.413</v>
      </c>
      <c r="D93" s="159" t="s">
        <v>178</v>
      </c>
      <c r="E93" s="47">
        <f t="shared" si="61"/>
        <v>11967.98808465299</v>
      </c>
      <c r="F93" s="113">
        <f t="shared" si="62"/>
        <v>11968</v>
      </c>
      <c r="G93" s="113">
        <f t="shared" si="76"/>
        <v>-1.5879999999015126E-2</v>
      </c>
      <c r="H93" s="113"/>
      <c r="I93" s="113">
        <f t="shared" si="74"/>
        <v>-1.5879999999015126E-2</v>
      </c>
      <c r="J93" s="113"/>
      <c r="K93" s="113"/>
      <c r="M93" s="113"/>
      <c r="N93" s="113"/>
      <c r="O93" s="113">
        <f t="shared" ca="1" si="63"/>
        <v>-9.3095769125610302E-3</v>
      </c>
      <c r="P93" s="113"/>
      <c r="Q93" s="161">
        <f t="shared" si="64"/>
        <v>22173.913</v>
      </c>
      <c r="R93" s="113"/>
      <c r="S93" s="8">
        <f t="shared" si="75"/>
        <v>0.1</v>
      </c>
      <c r="T93" s="113"/>
      <c r="Z93" s="106">
        <f t="shared" si="65"/>
        <v>11968</v>
      </c>
      <c r="AA93" s="113">
        <f t="shared" si="66"/>
        <v>-1.4478968194032877E-2</v>
      </c>
      <c r="AB93" s="113">
        <f t="shared" si="77"/>
        <v>-1.3901818538176331E-2</v>
      </c>
      <c r="AC93" s="113">
        <f t="shared" si="78"/>
        <v>-1.5879999999015126E-2</v>
      </c>
      <c r="AD93" s="113">
        <f t="shared" si="79"/>
        <v>-1.4010318049822498E-3</v>
      </c>
      <c r="AE93" s="113">
        <f t="shared" si="80"/>
        <v>1.9628901185718207E-7</v>
      </c>
      <c r="AF93" s="106">
        <f t="shared" si="81"/>
        <v>-1.5879999999015126E-2</v>
      </c>
      <c r="AG93" s="8"/>
      <c r="AH93" s="106">
        <f t="shared" si="67"/>
        <v>-1.9781814608387949E-3</v>
      </c>
      <c r="AI93" s="106">
        <f t="shared" si="68"/>
        <v>1.0184294038688424</v>
      </c>
      <c r="AJ93" s="106">
        <f t="shared" si="69"/>
        <v>-0.40205224002551326</v>
      </c>
      <c r="AK93" s="106">
        <f t="shared" si="70"/>
        <v>-5.2282682983642401E-2</v>
      </c>
      <c r="AL93" s="106">
        <f t="shared" si="71"/>
        <v>-1.2319001894610282</v>
      </c>
      <c r="AM93" s="106">
        <f t="shared" si="72"/>
        <v>-0.70781259509179706</v>
      </c>
      <c r="AN93" s="113">
        <f t="shared" si="82"/>
        <v>23.952674241711019</v>
      </c>
      <c r="AO93" s="113">
        <f t="shared" si="82"/>
        <v>23.952674241715744</v>
      </c>
      <c r="AP93" s="113">
        <f t="shared" si="82"/>
        <v>23.952674241939583</v>
      </c>
      <c r="AQ93" s="113">
        <f t="shared" si="82"/>
        <v>23.952674252541225</v>
      </c>
      <c r="AR93" s="113">
        <f t="shared" si="82"/>
        <v>23.952674754669207</v>
      </c>
      <c r="AS93" s="113">
        <f t="shared" si="82"/>
        <v>23.952698536363901</v>
      </c>
      <c r="AT93" s="113">
        <f t="shared" si="82"/>
        <v>23.953823312833102</v>
      </c>
      <c r="AU93" s="113">
        <f t="shared" si="73"/>
        <v>24.00393187964039</v>
      </c>
      <c r="AW93" s="106">
        <v>13200</v>
      </c>
      <c r="AX93" s="106">
        <f t="shared" si="49"/>
        <v>-1.3747007273460071E-2</v>
      </c>
      <c r="AY93" s="106">
        <f t="shared" si="50"/>
        <v>-1.2917892355733915E-2</v>
      </c>
      <c r="AZ93" s="106">
        <f t="shared" si="51"/>
        <v>-8.2911491772615586E-4</v>
      </c>
      <c r="BA93" s="106">
        <f t="shared" si="52"/>
        <v>1.0115597005271164</v>
      </c>
      <c r="BB93" s="106">
        <f t="shared" si="53"/>
        <v>-0.13479331774218226</v>
      </c>
      <c r="BC93" s="106">
        <f t="shared" si="54"/>
        <v>1.3607304699079827</v>
      </c>
      <c r="BD93" s="106">
        <f t="shared" si="55"/>
        <v>0.80926562785970246</v>
      </c>
      <c r="BE93" s="106">
        <f t="shared" si="59"/>
        <v>26.439537990748047</v>
      </c>
      <c r="BF93" s="106">
        <f t="shared" si="59"/>
        <v>26.439537990747514</v>
      </c>
      <c r="BG93" s="106">
        <f t="shared" si="59"/>
        <v>26.439537990710757</v>
      </c>
      <c r="BH93" s="106">
        <f t="shared" si="57"/>
        <v>26.439537988169889</v>
      </c>
      <c r="BI93" s="106">
        <f t="shared" si="57"/>
        <v>26.43953781252084</v>
      </c>
      <c r="BJ93" s="106">
        <f t="shared" si="57"/>
        <v>26.439525670270537</v>
      </c>
      <c r="BK93" s="106">
        <f t="shared" si="57"/>
        <v>26.4386876197925</v>
      </c>
      <c r="BL93" s="106">
        <f t="shared" si="56"/>
        <v>26.386022869912821</v>
      </c>
    </row>
    <row r="94" spans="1:64" s="106" customFormat="1" ht="12.95" customHeight="1" x14ac:dyDescent="0.2">
      <c r="A94" s="159" t="s">
        <v>424</v>
      </c>
      <c r="B94" s="160" t="s">
        <v>159</v>
      </c>
      <c r="C94" s="159">
        <v>37192.42</v>
      </c>
      <c r="D94" s="159" t="s">
        <v>178</v>
      </c>
      <c r="E94" s="47">
        <f t="shared" si="61"/>
        <v>11967.993337009982</v>
      </c>
      <c r="F94" s="113">
        <f t="shared" si="62"/>
        <v>11968</v>
      </c>
      <c r="G94" s="113">
        <f t="shared" si="76"/>
        <v>-8.8800000012270175E-3</v>
      </c>
      <c r="H94" s="113"/>
      <c r="I94" s="113">
        <f t="shared" si="74"/>
        <v>-8.8800000012270175E-3</v>
      </c>
      <c r="J94" s="113"/>
      <c r="K94" s="113"/>
      <c r="M94" s="113"/>
      <c r="N94" s="113"/>
      <c r="O94" s="113">
        <f t="shared" ca="1" si="63"/>
        <v>-9.3095769125610302E-3</v>
      </c>
      <c r="P94" s="113"/>
      <c r="Q94" s="161">
        <f t="shared" si="64"/>
        <v>22173.919999999998</v>
      </c>
      <c r="R94" s="113"/>
      <c r="S94" s="8">
        <f t="shared" si="75"/>
        <v>0.1</v>
      </c>
      <c r="T94" s="113"/>
      <c r="Z94" s="106">
        <f t="shared" si="65"/>
        <v>11968</v>
      </c>
      <c r="AA94" s="113">
        <f t="shared" si="66"/>
        <v>-1.4478968194032877E-2</v>
      </c>
      <c r="AB94" s="113">
        <f t="shared" si="77"/>
        <v>-6.9018185403882226E-3</v>
      </c>
      <c r="AC94" s="113">
        <f t="shared" si="78"/>
        <v>-8.8800000012270175E-3</v>
      </c>
      <c r="AD94" s="113">
        <f t="shared" si="79"/>
        <v>5.5989681928058591E-3</v>
      </c>
      <c r="AE94" s="113">
        <f t="shared" si="80"/>
        <v>3.1348444824051713E-6</v>
      </c>
      <c r="AF94" s="106">
        <f t="shared" si="81"/>
        <v>-8.8800000012270175E-3</v>
      </c>
      <c r="AG94" s="8"/>
      <c r="AH94" s="106">
        <f t="shared" si="67"/>
        <v>-1.9781814608387949E-3</v>
      </c>
      <c r="AI94" s="106">
        <f t="shared" si="68"/>
        <v>1.0184294038688424</v>
      </c>
      <c r="AJ94" s="106">
        <f t="shared" si="69"/>
        <v>-0.40205224002551326</v>
      </c>
      <c r="AK94" s="106">
        <f t="shared" si="70"/>
        <v>-5.2282682983642401E-2</v>
      </c>
      <c r="AL94" s="106">
        <f t="shared" si="71"/>
        <v>-1.2319001894610282</v>
      </c>
      <c r="AM94" s="106">
        <f t="shared" si="72"/>
        <v>-0.70781259509179706</v>
      </c>
      <c r="AN94" s="113">
        <f t="shared" si="82"/>
        <v>23.952674241711019</v>
      </c>
      <c r="AO94" s="113">
        <f t="shared" si="82"/>
        <v>23.952674241715744</v>
      </c>
      <c r="AP94" s="113">
        <f t="shared" si="82"/>
        <v>23.952674241939583</v>
      </c>
      <c r="AQ94" s="113">
        <f t="shared" si="82"/>
        <v>23.952674252541225</v>
      </c>
      <c r="AR94" s="113">
        <f t="shared" si="82"/>
        <v>23.952674754669207</v>
      </c>
      <c r="AS94" s="113">
        <f t="shared" si="82"/>
        <v>23.952698536363901</v>
      </c>
      <c r="AT94" s="113">
        <f t="shared" si="82"/>
        <v>23.953823312833102</v>
      </c>
      <c r="AU94" s="113">
        <f t="shared" si="73"/>
        <v>24.00393187964039</v>
      </c>
      <c r="AW94" s="106">
        <v>13400</v>
      </c>
      <c r="AX94" s="106">
        <f t="shared" si="49"/>
        <v>-1.2101785296317124E-2</v>
      </c>
      <c r="AY94" s="106">
        <f t="shared" si="50"/>
        <v>-1.2972805030333105E-2</v>
      </c>
      <c r="AZ94" s="106">
        <f t="shared" si="51"/>
        <v>8.7101973401598103E-4</v>
      </c>
      <c r="BA94" s="106">
        <f t="shared" si="52"/>
        <v>0.99012740100403307</v>
      </c>
      <c r="BB94" s="106">
        <f t="shared" si="53"/>
        <v>0.25118753129102273</v>
      </c>
      <c r="BC94" s="106">
        <f t="shared" si="54"/>
        <v>1.7498422702983609</v>
      </c>
      <c r="BD94" s="106">
        <f t="shared" si="55"/>
        <v>1.1972297046207399</v>
      </c>
      <c r="BE94" s="106">
        <f t="shared" si="59"/>
        <v>26.827734701155872</v>
      </c>
      <c r="BF94" s="106">
        <f t="shared" si="59"/>
        <v>26.827734701155869</v>
      </c>
      <c r="BG94" s="106">
        <f t="shared" si="59"/>
        <v>26.82773470115653</v>
      </c>
      <c r="BH94" s="106">
        <f t="shared" si="57"/>
        <v>26.827734701060429</v>
      </c>
      <c r="BI94" s="106">
        <f t="shared" si="57"/>
        <v>26.827734715054152</v>
      </c>
      <c r="BJ94" s="106">
        <f t="shared" si="57"/>
        <v>26.827732677297565</v>
      </c>
      <c r="BK94" s="106">
        <f t="shared" si="57"/>
        <v>26.828029064654217</v>
      </c>
      <c r="BL94" s="106">
        <f t="shared" si="56"/>
        <v>26.772725952749255</v>
      </c>
    </row>
    <row r="95" spans="1:64" s="106" customFormat="1" ht="12.95" customHeight="1" x14ac:dyDescent="0.2">
      <c r="A95" s="159" t="s">
        <v>408</v>
      </c>
      <c r="B95" s="160" t="s">
        <v>159</v>
      </c>
      <c r="C95" s="159">
        <v>37204.392</v>
      </c>
      <c r="D95" s="159" t="s">
        <v>178</v>
      </c>
      <c r="E95" s="47">
        <f t="shared" si="61"/>
        <v>11976.976368145206</v>
      </c>
      <c r="F95" s="113">
        <f t="shared" si="62"/>
        <v>11977</v>
      </c>
      <c r="G95" s="113">
        <f t="shared" si="76"/>
        <v>-3.1494999995629769E-2</v>
      </c>
      <c r="H95" s="113"/>
      <c r="I95" s="113">
        <f t="shared" si="74"/>
        <v>-3.1494999995629769E-2</v>
      </c>
      <c r="J95" s="113"/>
      <c r="K95" s="113"/>
      <c r="M95" s="113"/>
      <c r="N95" s="113"/>
      <c r="O95" s="113">
        <f t="shared" ca="1" si="63"/>
        <v>-9.3125607043822028E-3</v>
      </c>
      <c r="P95" s="113"/>
      <c r="Q95" s="161">
        <f t="shared" si="64"/>
        <v>22185.892</v>
      </c>
      <c r="R95" s="113"/>
      <c r="S95" s="8">
        <f t="shared" si="75"/>
        <v>0.1</v>
      </c>
      <c r="T95" s="113"/>
      <c r="Z95" s="106">
        <f t="shared" si="65"/>
        <v>11977</v>
      </c>
      <c r="AA95" s="113">
        <f t="shared" si="66"/>
        <v>-1.4552235022713172E-2</v>
      </c>
      <c r="AB95" s="113">
        <f t="shared" si="77"/>
        <v>-2.9447090649116339E-2</v>
      </c>
      <c r="AC95" s="113">
        <f t="shared" si="78"/>
        <v>-3.1494999995629769E-2</v>
      </c>
      <c r="AD95" s="113">
        <f t="shared" si="79"/>
        <v>-1.6942764972916597E-2</v>
      </c>
      <c r="AE95" s="113">
        <f t="shared" si="80"/>
        <v>2.8705728492748957E-5</v>
      </c>
      <c r="AF95" s="106">
        <f t="shared" si="81"/>
        <v>-3.1494999995629769E-2</v>
      </c>
      <c r="AG95" s="8"/>
      <c r="AH95" s="106">
        <f t="shared" si="67"/>
        <v>-2.04790934651343E-3</v>
      </c>
      <c r="AI95" s="106">
        <f t="shared" si="68"/>
        <v>1.0193752122932997</v>
      </c>
      <c r="AJ95" s="106">
        <f t="shared" si="69"/>
        <v>-0.41860294338083237</v>
      </c>
      <c r="AK95" s="106">
        <f t="shared" si="70"/>
        <v>-5.1939609312340075E-2</v>
      </c>
      <c r="AL95" s="106">
        <f t="shared" si="71"/>
        <v>-1.2137508580430054</v>
      </c>
      <c r="AM95" s="106">
        <f t="shared" si="72"/>
        <v>-0.69427809669698382</v>
      </c>
      <c r="AN95" s="113">
        <f t="shared" si="82"/>
        <v>23.970459474245107</v>
      </c>
      <c r="AO95" s="113">
        <f t="shared" si="82"/>
        <v>23.970459474251122</v>
      </c>
      <c r="AP95" s="113">
        <f t="shared" si="82"/>
        <v>23.970459474524208</v>
      </c>
      <c r="AQ95" s="113">
        <f t="shared" si="82"/>
        <v>23.97045948692503</v>
      </c>
      <c r="AR95" s="113">
        <f t="shared" si="82"/>
        <v>23.970460050043943</v>
      </c>
      <c r="AS95" s="113">
        <f t="shared" si="82"/>
        <v>23.970485620393159</v>
      </c>
      <c r="AT95" s="113">
        <f t="shared" si="82"/>
        <v>23.971645143031296</v>
      </c>
      <c r="AU95" s="113">
        <f t="shared" si="73"/>
        <v>24.021333518368031</v>
      </c>
      <c r="AW95" s="106">
        <v>13600</v>
      </c>
      <c r="AX95" s="106">
        <f t="shared" si="49"/>
        <v>-1.0611931703814605E-2</v>
      </c>
      <c r="AY95" s="106">
        <f t="shared" si="50"/>
        <v>-1.3024142487861958E-2</v>
      </c>
      <c r="AZ95" s="106">
        <f t="shared" si="51"/>
        <v>2.4122107840473532E-3</v>
      </c>
      <c r="BA95" s="106">
        <f t="shared" si="52"/>
        <v>0.97091393543526661</v>
      </c>
      <c r="BB95" s="106">
        <f t="shared" si="53"/>
        <v>0.58688074781883104</v>
      </c>
      <c r="BC95" s="106">
        <f t="shared" si="54"/>
        <v>2.1231362987328608</v>
      </c>
      <c r="BD95" s="106">
        <f t="shared" si="55"/>
        <v>1.7910046555837422</v>
      </c>
      <c r="BE95" s="106">
        <f t="shared" si="59"/>
        <v>27.207960454813534</v>
      </c>
      <c r="BF95" s="106">
        <f t="shared" si="59"/>
        <v>27.207960454795902</v>
      </c>
      <c r="BG95" s="106">
        <f t="shared" si="59"/>
        <v>27.207960455454057</v>
      </c>
      <c r="BH95" s="106">
        <f t="shared" si="57"/>
        <v>27.207960430888868</v>
      </c>
      <c r="BI95" s="106">
        <f t="shared" si="57"/>
        <v>27.207961347765828</v>
      </c>
      <c r="BJ95" s="106">
        <f t="shared" si="57"/>
        <v>27.207927125002801</v>
      </c>
      <c r="BK95" s="106">
        <f t="shared" si="57"/>
        <v>27.209203067286005</v>
      </c>
      <c r="BL95" s="106">
        <f t="shared" si="56"/>
        <v>27.159429035585696</v>
      </c>
    </row>
    <row r="96" spans="1:64" s="106" customFormat="1" ht="12.95" customHeight="1" x14ac:dyDescent="0.2">
      <c r="A96" s="159" t="s">
        <v>434</v>
      </c>
      <c r="B96" s="160" t="s">
        <v>159</v>
      </c>
      <c r="C96" s="159">
        <v>37320.351000000002</v>
      </c>
      <c r="D96" s="159" t="s">
        <v>178</v>
      </c>
      <c r="E96" s="47">
        <f t="shared" si="61"/>
        <v>12063.984663117577</v>
      </c>
      <c r="F96" s="113">
        <f t="shared" si="62"/>
        <v>12064</v>
      </c>
      <c r="G96" s="113">
        <f t="shared" si="76"/>
        <v>-2.0440000000235159E-2</v>
      </c>
      <c r="H96" s="113"/>
      <c r="I96" s="113">
        <f t="shared" si="74"/>
        <v>-2.0440000000235159E-2</v>
      </c>
      <c r="J96" s="113"/>
      <c r="K96" s="113"/>
      <c r="M96" s="113"/>
      <c r="N96" s="113"/>
      <c r="O96" s="113">
        <f t="shared" ca="1" si="63"/>
        <v>-9.3414040253202088E-3</v>
      </c>
      <c r="P96" s="113"/>
      <c r="Q96" s="161">
        <f t="shared" si="64"/>
        <v>22301.851000000002</v>
      </c>
      <c r="R96" s="113"/>
      <c r="S96" s="8">
        <f t="shared" si="75"/>
        <v>0.1</v>
      </c>
      <c r="T96" s="113"/>
      <c r="Z96" s="106">
        <f t="shared" si="65"/>
        <v>12064</v>
      </c>
      <c r="AA96" s="113">
        <f t="shared" si="66"/>
        <v>-1.5226436760698981E-2</v>
      </c>
      <c r="AB96" s="113">
        <f t="shared" si="77"/>
        <v>-1.7751725445461834E-2</v>
      </c>
      <c r="AC96" s="113">
        <f t="shared" si="78"/>
        <v>-2.0440000000235159E-2</v>
      </c>
      <c r="AD96" s="113">
        <f t="shared" si="79"/>
        <v>-5.2135632395361783E-3</v>
      </c>
      <c r="AE96" s="113">
        <f t="shared" si="80"/>
        <v>2.7181241652642973E-6</v>
      </c>
      <c r="AF96" s="106">
        <f t="shared" si="81"/>
        <v>-2.0440000000235159E-2</v>
      </c>
      <c r="AG96" s="8"/>
      <c r="AH96" s="106">
        <f t="shared" si="67"/>
        <v>-2.6882745547733241E-3</v>
      </c>
      <c r="AI96" s="106">
        <f t="shared" si="68"/>
        <v>1.028225158545865</v>
      </c>
      <c r="AJ96" s="106">
        <f t="shared" si="69"/>
        <v>-0.57209584674107816</v>
      </c>
      <c r="AK96" s="106">
        <f t="shared" si="70"/>
        <v>-4.7712286593599072E-2</v>
      </c>
      <c r="AL96" s="106">
        <f t="shared" si="71"/>
        <v>-1.0365983966785244</v>
      </c>
      <c r="AM96" s="106">
        <f t="shared" si="72"/>
        <v>-0.57030565472084305</v>
      </c>
      <c r="AN96" s="113">
        <f t="shared" si="82"/>
        <v>24.143218147848319</v>
      </c>
      <c r="AO96" s="113">
        <f t="shared" si="82"/>
        <v>24.143218147885339</v>
      </c>
      <c r="AP96" s="113">
        <f t="shared" si="82"/>
        <v>24.143218149101536</v>
      </c>
      <c r="AQ96" s="113">
        <f t="shared" si="82"/>
        <v>24.143218189056583</v>
      </c>
      <c r="AR96" s="113">
        <f t="shared" si="82"/>
        <v>24.143219501676327</v>
      </c>
      <c r="AS96" s="113">
        <f t="shared" si="82"/>
        <v>24.143262622945482</v>
      </c>
      <c r="AT96" s="113">
        <f t="shared" si="82"/>
        <v>24.144677643135385</v>
      </c>
      <c r="AU96" s="113">
        <f t="shared" si="73"/>
        <v>24.18954935940188</v>
      </c>
      <c r="AW96" s="106">
        <v>13800</v>
      </c>
      <c r="AX96" s="106">
        <f t="shared" si="49"/>
        <v>-9.4799562432193417E-3</v>
      </c>
      <c r="AY96" s="106">
        <f t="shared" si="50"/>
        <v>-1.307190472832047E-2</v>
      </c>
      <c r="AZ96" s="106">
        <f t="shared" si="51"/>
        <v>3.5919484851011279E-3</v>
      </c>
      <c r="BA96" s="106">
        <f t="shared" si="52"/>
        <v>0.95614189291923368</v>
      </c>
      <c r="BB96" s="106">
        <f t="shared" si="53"/>
        <v>0.83467995209220591</v>
      </c>
      <c r="BC96" s="106">
        <f t="shared" si="54"/>
        <v>2.4834867442665667</v>
      </c>
      <c r="BD96" s="106">
        <f t="shared" si="55"/>
        <v>2.9285402110912293</v>
      </c>
      <c r="BE96" s="106">
        <f t="shared" si="59"/>
        <v>27.581538412740116</v>
      </c>
      <c r="BF96" s="106">
        <f t="shared" si="59"/>
        <v>27.581538412520924</v>
      </c>
      <c r="BG96" s="106">
        <f t="shared" si="59"/>
        <v>27.581538417659559</v>
      </c>
      <c r="BH96" s="106">
        <f t="shared" si="57"/>
        <v>27.581538297192097</v>
      </c>
      <c r="BI96" s="106">
        <f t="shared" si="57"/>
        <v>27.581541121365287</v>
      </c>
      <c r="BJ96" s="106">
        <f t="shared" si="57"/>
        <v>27.581474911253441</v>
      </c>
      <c r="BK96" s="106">
        <f t="shared" si="57"/>
        <v>27.583026190112658</v>
      </c>
      <c r="BL96" s="106">
        <f t="shared" si="56"/>
        <v>27.546132118422129</v>
      </c>
    </row>
    <row r="97" spans="1:64" s="106" customFormat="1" ht="12.95" customHeight="1" x14ac:dyDescent="0.2">
      <c r="A97" s="159" t="s">
        <v>434</v>
      </c>
      <c r="B97" s="160" t="s">
        <v>159</v>
      </c>
      <c r="C97" s="159">
        <v>37320.353000000003</v>
      </c>
      <c r="D97" s="159" t="s">
        <v>178</v>
      </c>
      <c r="E97" s="47">
        <f t="shared" si="61"/>
        <v>12063.986163791005</v>
      </c>
      <c r="F97" s="113">
        <f t="shared" si="62"/>
        <v>12064</v>
      </c>
      <c r="G97" s="113">
        <f t="shared" si="76"/>
        <v>-1.8439999999827705E-2</v>
      </c>
      <c r="H97" s="113"/>
      <c r="I97" s="113">
        <f t="shared" si="74"/>
        <v>-1.8439999999827705E-2</v>
      </c>
      <c r="J97" s="113"/>
      <c r="K97" s="113"/>
      <c r="M97" s="113"/>
      <c r="N97" s="113"/>
      <c r="O97" s="113">
        <f t="shared" ca="1" si="63"/>
        <v>-9.3414040253202088E-3</v>
      </c>
      <c r="P97" s="113"/>
      <c r="Q97" s="161">
        <f t="shared" si="64"/>
        <v>22301.853000000003</v>
      </c>
      <c r="R97" s="113"/>
      <c r="S97" s="8">
        <f t="shared" si="75"/>
        <v>0.1</v>
      </c>
      <c r="T97" s="113"/>
      <c r="Z97" s="106">
        <f t="shared" si="65"/>
        <v>12064</v>
      </c>
      <c r="AA97" s="113">
        <f t="shared" si="66"/>
        <v>-1.5226436760698981E-2</v>
      </c>
      <c r="AB97" s="113">
        <f t="shared" si="77"/>
        <v>-1.575172544505438E-2</v>
      </c>
      <c r="AC97" s="113">
        <f t="shared" si="78"/>
        <v>-1.8439999999827705E-2</v>
      </c>
      <c r="AD97" s="113">
        <f t="shared" si="79"/>
        <v>-3.2135632391287246E-3</v>
      </c>
      <c r="AE97" s="113">
        <f t="shared" si="80"/>
        <v>1.0326988691879499E-6</v>
      </c>
      <c r="AF97" s="106">
        <f t="shared" si="81"/>
        <v>-1.8439999999827705E-2</v>
      </c>
      <c r="AG97" s="8"/>
      <c r="AH97" s="106">
        <f t="shared" si="67"/>
        <v>-2.6882745547733241E-3</v>
      </c>
      <c r="AI97" s="106">
        <f t="shared" si="68"/>
        <v>1.028225158545865</v>
      </c>
      <c r="AJ97" s="106">
        <f t="shared" si="69"/>
        <v>-0.57209584674107816</v>
      </c>
      <c r="AK97" s="106">
        <f t="shared" si="70"/>
        <v>-4.7712286593599072E-2</v>
      </c>
      <c r="AL97" s="106">
        <f t="shared" si="71"/>
        <v>-1.0365983966785244</v>
      </c>
      <c r="AM97" s="106">
        <f t="shared" si="72"/>
        <v>-0.57030565472084305</v>
      </c>
      <c r="AN97" s="113">
        <f t="shared" si="82"/>
        <v>24.143218147848319</v>
      </c>
      <c r="AO97" s="113">
        <f t="shared" si="82"/>
        <v>24.143218147885339</v>
      </c>
      <c r="AP97" s="113">
        <f t="shared" si="82"/>
        <v>24.143218149101536</v>
      </c>
      <c r="AQ97" s="113">
        <f t="shared" si="82"/>
        <v>24.143218189056583</v>
      </c>
      <c r="AR97" s="113">
        <f t="shared" si="82"/>
        <v>24.143219501676327</v>
      </c>
      <c r="AS97" s="113">
        <f t="shared" si="82"/>
        <v>24.143262622945482</v>
      </c>
      <c r="AT97" s="113">
        <f t="shared" si="82"/>
        <v>24.144677643135385</v>
      </c>
      <c r="AU97" s="113">
        <f t="shared" si="73"/>
        <v>24.18954935940188</v>
      </c>
      <c r="AW97" s="106">
        <v>14000</v>
      </c>
      <c r="AX97" s="106">
        <f t="shared" si="49"/>
        <v>-8.8448924283547267E-3</v>
      </c>
      <c r="AY97" s="106">
        <f t="shared" si="50"/>
        <v>-1.3116091751708643E-2</v>
      </c>
      <c r="AZ97" s="106">
        <f t="shared" si="51"/>
        <v>4.2711993233539173E-3</v>
      </c>
      <c r="BA97" s="106">
        <f t="shared" si="52"/>
        <v>0.9471504183138808</v>
      </c>
      <c r="BB97" s="106">
        <f t="shared" si="53"/>
        <v>0.97325566855795831</v>
      </c>
      <c r="BC97" s="106">
        <f t="shared" si="54"/>
        <v>2.8349369383831302</v>
      </c>
      <c r="BD97" s="106">
        <f t="shared" si="55"/>
        <v>6.4707824694284151</v>
      </c>
      <c r="BE97" s="106">
        <f t="shared" si="59"/>
        <v>27.950476295096159</v>
      </c>
      <c r="BF97" s="106">
        <f t="shared" si="59"/>
        <v>27.950476294706078</v>
      </c>
      <c r="BG97" s="106">
        <f t="shared" si="59"/>
        <v>27.950476302128553</v>
      </c>
      <c r="BH97" s="106">
        <f t="shared" si="57"/>
        <v>27.950476160893121</v>
      </c>
      <c r="BI97" s="106">
        <f t="shared" si="57"/>
        <v>27.950478848331027</v>
      </c>
      <c r="BJ97" s="106">
        <f t="shared" si="57"/>
        <v>27.950427711154688</v>
      </c>
      <c r="BK97" s="106">
        <f t="shared" si="57"/>
        <v>27.951400610528545</v>
      </c>
      <c r="BL97" s="106">
        <f t="shared" si="56"/>
        <v>27.932835201258563</v>
      </c>
    </row>
    <row r="98" spans="1:64" s="106" customFormat="1" ht="12.95" customHeight="1" x14ac:dyDescent="0.2">
      <c r="A98" s="159" t="s">
        <v>441</v>
      </c>
      <c r="B98" s="160" t="s">
        <v>159</v>
      </c>
      <c r="C98" s="159">
        <v>37949.413999999997</v>
      </c>
      <c r="D98" s="159" t="s">
        <v>178</v>
      </c>
      <c r="E98" s="47">
        <f t="shared" si="61"/>
        <v>12535.993727185074</v>
      </c>
      <c r="F98" s="113">
        <f t="shared" si="62"/>
        <v>12536</v>
      </c>
      <c r="G98" s="113">
        <f t="shared" si="76"/>
        <v>-8.3599999998114072E-3</v>
      </c>
      <c r="H98" s="113"/>
      <c r="I98" s="113">
        <f t="shared" si="74"/>
        <v>-8.3599999998114072E-3</v>
      </c>
      <c r="J98" s="113"/>
      <c r="K98" s="113"/>
      <c r="M98" s="113"/>
      <c r="N98" s="113"/>
      <c r="O98" s="113">
        <f t="shared" ca="1" si="63"/>
        <v>-9.4978873297195034E-3</v>
      </c>
      <c r="P98" s="113"/>
      <c r="Q98" s="161">
        <f t="shared" si="64"/>
        <v>22930.913999999997</v>
      </c>
      <c r="R98" s="113"/>
      <c r="S98" s="8">
        <f t="shared" si="75"/>
        <v>0.1</v>
      </c>
      <c r="T98" s="113"/>
      <c r="Z98" s="106">
        <f t="shared" si="65"/>
        <v>12536</v>
      </c>
      <c r="AA98" s="113">
        <f t="shared" si="66"/>
        <v>-1.7113228958711469E-2</v>
      </c>
      <c r="AB98" s="113">
        <f t="shared" si="77"/>
        <v>-3.9567147205097066E-3</v>
      </c>
      <c r="AC98" s="113">
        <f t="shared" si="78"/>
        <v>-8.3599999998114072E-3</v>
      </c>
      <c r="AD98" s="113">
        <f t="shared" si="79"/>
        <v>8.7532289589000618E-3</v>
      </c>
      <c r="AE98" s="113">
        <f t="shared" si="80"/>
        <v>7.6619017206926669E-6</v>
      </c>
      <c r="AF98" s="106">
        <f t="shared" si="81"/>
        <v>-8.3599999998114072E-3</v>
      </c>
      <c r="AG98" s="8"/>
      <c r="AH98" s="106">
        <f t="shared" si="67"/>
        <v>-4.4032852793017005E-3</v>
      </c>
      <c r="AI98" s="106">
        <f t="shared" si="68"/>
        <v>1.0554033038406907</v>
      </c>
      <c r="AJ98" s="106">
        <f t="shared" si="69"/>
        <v>-0.99917398725218809</v>
      </c>
      <c r="AK98" s="106">
        <f t="shared" si="70"/>
        <v>-1.8962569617701926E-3</v>
      </c>
      <c r="AL98" s="106">
        <f t="shared" si="71"/>
        <v>-3.4213068442552563E-2</v>
      </c>
      <c r="AM98" s="106">
        <f t="shared" si="72"/>
        <v>-1.7108203065022237E-2</v>
      </c>
      <c r="AN98" s="113">
        <f t="shared" si="82"/>
        <v>25.100374684663141</v>
      </c>
      <c r="AO98" s="113">
        <f t="shared" si="82"/>
        <v>25.100374684712168</v>
      </c>
      <c r="AP98" s="113">
        <f t="shared" si="82"/>
        <v>25.100374685597039</v>
      </c>
      <c r="AQ98" s="113">
        <f t="shared" si="82"/>
        <v>25.100374701567514</v>
      </c>
      <c r="AR98" s="113">
        <f t="shared" si="82"/>
        <v>25.100374989808326</v>
      </c>
      <c r="AS98" s="113">
        <f t="shared" si="82"/>
        <v>25.100380192080408</v>
      </c>
      <c r="AT98" s="113">
        <f t="shared" si="82"/>
        <v>25.100474084375666</v>
      </c>
      <c r="AU98" s="113">
        <f t="shared" si="73"/>
        <v>25.102168634895861</v>
      </c>
      <c r="AW98" s="106">
        <v>14200</v>
      </c>
      <c r="AX98" s="106">
        <f t="shared" si="49"/>
        <v>-8.779889661010171E-3</v>
      </c>
      <c r="AY98" s="106">
        <f t="shared" si="50"/>
        <v>-1.3156703558026471E-2</v>
      </c>
      <c r="AZ98" s="106">
        <f t="shared" si="51"/>
        <v>4.3768138970163E-3</v>
      </c>
      <c r="BA98" s="106">
        <f t="shared" si="52"/>
        <v>0.94460975613317311</v>
      </c>
      <c r="BB98" s="106">
        <f t="shared" si="53"/>
        <v>0.99335106770212278</v>
      </c>
      <c r="BC98" s="106">
        <f t="shared" si="54"/>
        <v>-3.1010732794123479</v>
      </c>
      <c r="BD98" s="106">
        <f t="shared" si="55"/>
        <v>-49.352350486478763</v>
      </c>
      <c r="BE98" s="106">
        <f t="shared" si="59"/>
        <v>28.317164654207911</v>
      </c>
      <c r="BF98" s="106">
        <f t="shared" si="59"/>
        <v>28.317164654280212</v>
      </c>
      <c r="BG98" s="106">
        <f t="shared" si="59"/>
        <v>28.317164652974764</v>
      </c>
      <c r="BH98" s="106">
        <f t="shared" si="57"/>
        <v>28.317164676545232</v>
      </c>
      <c r="BI98" s="106">
        <f t="shared" si="57"/>
        <v>28.317164250969565</v>
      </c>
      <c r="BJ98" s="106">
        <f t="shared" si="57"/>
        <v>28.317171934935605</v>
      </c>
      <c r="BK98" s="106">
        <f t="shared" si="57"/>
        <v>28.317033197755222</v>
      </c>
      <c r="BL98" s="106">
        <f t="shared" si="56"/>
        <v>28.319538284094996</v>
      </c>
    </row>
    <row r="99" spans="1:64" s="106" customFormat="1" ht="12.95" customHeight="1" x14ac:dyDescent="0.2">
      <c r="A99" s="159" t="s">
        <v>441</v>
      </c>
      <c r="B99" s="160" t="s">
        <v>159</v>
      </c>
      <c r="C99" s="159">
        <v>38049.360000000001</v>
      </c>
      <c r="D99" s="159" t="s">
        <v>178</v>
      </c>
      <c r="E99" s="47">
        <f t="shared" si="61"/>
        <v>12610.986880362565</v>
      </c>
      <c r="F99" s="113">
        <f t="shared" si="62"/>
        <v>12611</v>
      </c>
      <c r="G99" s="113">
        <f t="shared" si="76"/>
        <v>-1.7484999996668193E-2</v>
      </c>
      <c r="H99" s="113"/>
      <c r="I99" s="113">
        <f t="shared" si="74"/>
        <v>-1.7484999996668193E-2</v>
      </c>
      <c r="J99" s="113"/>
      <c r="K99" s="113"/>
      <c r="M99" s="113"/>
      <c r="N99" s="113"/>
      <c r="O99" s="113">
        <f t="shared" ca="1" si="63"/>
        <v>-9.5227522615626108E-3</v>
      </c>
      <c r="P99" s="113"/>
      <c r="Q99" s="161">
        <f t="shared" si="64"/>
        <v>23030.86</v>
      </c>
      <c r="R99" s="113"/>
      <c r="S99" s="8">
        <f t="shared" si="75"/>
        <v>0.1</v>
      </c>
      <c r="T99" s="113"/>
      <c r="Z99" s="106">
        <f t="shared" si="65"/>
        <v>12611</v>
      </c>
      <c r="AA99" s="113">
        <f t="shared" si="66"/>
        <v>-1.7058362322653366E-2</v>
      </c>
      <c r="AB99" s="113">
        <f t="shared" si="77"/>
        <v>-1.3162043722402296E-2</v>
      </c>
      <c r="AC99" s="113">
        <f t="shared" si="78"/>
        <v>-1.7484999996668193E-2</v>
      </c>
      <c r="AD99" s="113">
        <f t="shared" si="79"/>
        <v>-4.2663767401482713E-4</v>
      </c>
      <c r="AE99" s="113">
        <f t="shared" si="80"/>
        <v>1.8201970488878191E-8</v>
      </c>
      <c r="AF99" s="106">
        <f t="shared" si="81"/>
        <v>-1.7484999996668193E-2</v>
      </c>
      <c r="AG99" s="8"/>
      <c r="AH99" s="106">
        <f t="shared" si="67"/>
        <v>-4.3229562742658984E-3</v>
      </c>
      <c r="AI99" s="106">
        <f t="shared" si="68"/>
        <v>1.0549819935116893</v>
      </c>
      <c r="AJ99" s="106">
        <f t="shared" si="69"/>
        <v>-0.97948728969894994</v>
      </c>
      <c r="AK99" s="106">
        <f t="shared" si="70"/>
        <v>7.07829473881319E-3</v>
      </c>
      <c r="AL99" s="106">
        <f t="shared" si="71"/>
        <v>0.12803418674462735</v>
      </c>
      <c r="AM99" s="106">
        <f t="shared" si="72"/>
        <v>6.4104688333860807E-2</v>
      </c>
      <c r="AN99" s="113">
        <f t="shared" si="82"/>
        <v>25.253881372244358</v>
      </c>
      <c r="AO99" s="113">
        <f t="shared" si="82"/>
        <v>25.253881372068488</v>
      </c>
      <c r="AP99" s="113">
        <f t="shared" si="82"/>
        <v>25.253881368872573</v>
      </c>
      <c r="AQ99" s="113">
        <f t="shared" si="82"/>
        <v>25.253881310796213</v>
      </c>
      <c r="AR99" s="113">
        <f t="shared" si="82"/>
        <v>25.253880255428218</v>
      </c>
      <c r="AS99" s="113">
        <f t="shared" si="82"/>
        <v>25.25386107722532</v>
      </c>
      <c r="AT99" s="113">
        <f t="shared" si="82"/>
        <v>25.253512577701798</v>
      </c>
      <c r="AU99" s="113">
        <f t="shared" si="73"/>
        <v>25.247182290959522</v>
      </c>
      <c r="AW99" s="106">
        <v>14400</v>
      </c>
      <c r="AX99" s="106">
        <f t="shared" si="49"/>
        <v>-9.2938712496433411E-3</v>
      </c>
      <c r="AY99" s="106">
        <f t="shared" si="50"/>
        <v>-1.3193740147273963E-2</v>
      </c>
      <c r="AZ99" s="106">
        <f t="shared" si="51"/>
        <v>3.8998688976306217E-3</v>
      </c>
      <c r="BA99" s="106">
        <f t="shared" si="52"/>
        <v>0.94869046022764336</v>
      </c>
      <c r="BB99" s="106">
        <f t="shared" si="53"/>
        <v>0.89466092010063714</v>
      </c>
      <c r="BC99" s="106">
        <f t="shared" si="54"/>
        <v>-2.7533289354514028</v>
      </c>
      <c r="BD99" s="106">
        <f t="shared" si="55"/>
        <v>-5.0862642297561722</v>
      </c>
      <c r="BE99" s="106">
        <f t="shared" si="59"/>
        <v>28.684153341005331</v>
      </c>
      <c r="BF99" s="106">
        <f t="shared" si="59"/>
        <v>28.684153341404517</v>
      </c>
      <c r="BG99" s="106">
        <f t="shared" si="59"/>
        <v>28.684153333553525</v>
      </c>
      <c r="BH99" s="106">
        <f t="shared" si="57"/>
        <v>28.684153487962998</v>
      </c>
      <c r="BI99" s="106">
        <f t="shared" si="57"/>
        <v>28.684150451114228</v>
      </c>
      <c r="BJ99" s="106">
        <f t="shared" si="57"/>
        <v>28.684210179082083</v>
      </c>
      <c r="BK99" s="106">
        <f t="shared" si="57"/>
        <v>28.683035748755302</v>
      </c>
      <c r="BL99" s="106">
        <f t="shared" si="56"/>
        <v>28.70624136693143</v>
      </c>
    </row>
    <row r="100" spans="1:64" s="106" customFormat="1" ht="12.95" customHeight="1" x14ac:dyDescent="0.2">
      <c r="A100" s="159" t="s">
        <v>441</v>
      </c>
      <c r="B100" s="160" t="s">
        <v>159</v>
      </c>
      <c r="C100" s="159">
        <v>38049.362000000001</v>
      </c>
      <c r="D100" s="159" t="s">
        <v>178</v>
      </c>
      <c r="E100" s="47">
        <f t="shared" si="61"/>
        <v>12610.988381035992</v>
      </c>
      <c r="F100" s="113">
        <f t="shared" si="62"/>
        <v>12611</v>
      </c>
      <c r="G100" s="113">
        <f t="shared" si="76"/>
        <v>-1.548499999626074E-2</v>
      </c>
      <c r="H100" s="113"/>
      <c r="I100" s="113">
        <f t="shared" si="74"/>
        <v>-1.548499999626074E-2</v>
      </c>
      <c r="J100" s="113"/>
      <c r="K100" s="113"/>
      <c r="M100" s="113"/>
      <c r="N100" s="113"/>
      <c r="O100" s="113">
        <f t="shared" ca="1" si="63"/>
        <v>-9.5227522615626108E-3</v>
      </c>
      <c r="P100" s="113"/>
      <c r="Q100" s="161">
        <f t="shared" si="64"/>
        <v>23030.862000000001</v>
      </c>
      <c r="R100" s="113"/>
      <c r="S100" s="8">
        <f t="shared" si="75"/>
        <v>0.1</v>
      </c>
      <c r="T100" s="113"/>
      <c r="Z100" s="106">
        <f t="shared" si="65"/>
        <v>12611</v>
      </c>
      <c r="AA100" s="113">
        <f t="shared" si="66"/>
        <v>-1.7058362322653366E-2</v>
      </c>
      <c r="AB100" s="113">
        <f t="shared" si="77"/>
        <v>-1.1162043721994842E-2</v>
      </c>
      <c r="AC100" s="113">
        <f t="shared" si="78"/>
        <v>-1.548499999626074E-2</v>
      </c>
      <c r="AD100" s="113">
        <f t="shared" si="79"/>
        <v>1.5733623263926265E-3</v>
      </c>
      <c r="AE100" s="113">
        <f t="shared" si="80"/>
        <v>2.4754690101116177E-7</v>
      </c>
      <c r="AF100" s="106">
        <f t="shared" si="81"/>
        <v>-1.548499999626074E-2</v>
      </c>
      <c r="AG100" s="8"/>
      <c r="AH100" s="106">
        <f t="shared" si="67"/>
        <v>-4.3229562742658984E-3</v>
      </c>
      <c r="AI100" s="106">
        <f t="shared" si="68"/>
        <v>1.0549819935116893</v>
      </c>
      <c r="AJ100" s="106">
        <f t="shared" si="69"/>
        <v>-0.97948728969894994</v>
      </c>
      <c r="AK100" s="106">
        <f t="shared" si="70"/>
        <v>7.07829473881319E-3</v>
      </c>
      <c r="AL100" s="106">
        <f t="shared" si="71"/>
        <v>0.12803418674462735</v>
      </c>
      <c r="AM100" s="106">
        <f t="shared" si="72"/>
        <v>6.4104688333860807E-2</v>
      </c>
      <c r="AN100" s="113">
        <f t="shared" si="82"/>
        <v>25.253881372244358</v>
      </c>
      <c r="AO100" s="113">
        <f t="shared" si="82"/>
        <v>25.253881372068488</v>
      </c>
      <c r="AP100" s="113">
        <f t="shared" si="82"/>
        <v>25.253881368872573</v>
      </c>
      <c r="AQ100" s="113">
        <f t="shared" si="82"/>
        <v>25.253881310796213</v>
      </c>
      <c r="AR100" s="113">
        <f t="shared" si="82"/>
        <v>25.253880255428218</v>
      </c>
      <c r="AS100" s="113">
        <f t="shared" si="82"/>
        <v>25.25386107722532</v>
      </c>
      <c r="AT100" s="113">
        <f t="shared" si="82"/>
        <v>25.253512577701798</v>
      </c>
      <c r="AU100" s="113">
        <f t="shared" si="73"/>
        <v>25.247182290959522</v>
      </c>
      <c r="AW100" s="106">
        <v>14600</v>
      </c>
      <c r="AX100" s="106">
        <f t="shared" si="49"/>
        <v>-1.0333040453086795E-2</v>
      </c>
      <c r="AY100" s="106">
        <f t="shared" si="50"/>
        <v>-1.3227201519451113E-2</v>
      </c>
      <c r="AZ100" s="106">
        <f t="shared" si="51"/>
        <v>2.8941610663643178E-3</v>
      </c>
      <c r="BA100" s="106">
        <f t="shared" si="52"/>
        <v>0.95911461699160627</v>
      </c>
      <c r="BB100" s="106">
        <f t="shared" si="53"/>
        <v>0.68495408366394173</v>
      </c>
      <c r="BC100" s="106">
        <f t="shared" si="54"/>
        <v>-2.4001979858838554</v>
      </c>
      <c r="BD100" s="106">
        <f t="shared" si="55"/>
        <v>-2.5729057408248757</v>
      </c>
      <c r="BE100" s="106">
        <f t="shared" si="59"/>
        <v>29.053971899255242</v>
      </c>
      <c r="BF100" s="106">
        <f t="shared" si="59"/>
        <v>29.053971899404477</v>
      </c>
      <c r="BG100" s="106">
        <f t="shared" si="59"/>
        <v>29.053971895619053</v>
      </c>
      <c r="BH100" s="106">
        <f t="shared" si="57"/>
        <v>29.053971991637024</v>
      </c>
      <c r="BI100" s="106">
        <f t="shared" si="57"/>
        <v>29.053969556127115</v>
      </c>
      <c r="BJ100" s="106">
        <f t="shared" si="57"/>
        <v>29.054031335005323</v>
      </c>
      <c r="BK100" s="106">
        <f t="shared" si="57"/>
        <v>29.052465422377139</v>
      </c>
      <c r="BL100" s="106">
        <f t="shared" si="56"/>
        <v>29.092944449767863</v>
      </c>
    </row>
    <row r="101" spans="1:64" s="106" customFormat="1" ht="12.95" customHeight="1" x14ac:dyDescent="0.2">
      <c r="A101" s="159" t="s">
        <v>441</v>
      </c>
      <c r="B101" s="160" t="s">
        <v>159</v>
      </c>
      <c r="C101" s="159">
        <v>38049.364999999998</v>
      </c>
      <c r="D101" s="159" t="s">
        <v>178</v>
      </c>
      <c r="E101" s="47">
        <f t="shared" si="61"/>
        <v>12610.99063204613</v>
      </c>
      <c r="F101" s="113">
        <f t="shared" si="62"/>
        <v>12611</v>
      </c>
      <c r="G101" s="113">
        <f t="shared" si="76"/>
        <v>-1.2484999999287538E-2</v>
      </c>
      <c r="H101" s="113"/>
      <c r="I101" s="113">
        <f t="shared" si="74"/>
        <v>-1.2484999999287538E-2</v>
      </c>
      <c r="J101" s="113"/>
      <c r="K101" s="113"/>
      <c r="M101" s="113"/>
      <c r="N101" s="113"/>
      <c r="O101" s="113">
        <f t="shared" ca="1" si="63"/>
        <v>-9.5227522615626108E-3</v>
      </c>
      <c r="P101" s="113"/>
      <c r="Q101" s="161">
        <f t="shared" si="64"/>
        <v>23030.864999999998</v>
      </c>
      <c r="R101" s="113"/>
      <c r="S101" s="8">
        <f t="shared" si="75"/>
        <v>0.1</v>
      </c>
      <c r="T101" s="113"/>
      <c r="Z101" s="106">
        <f t="shared" si="65"/>
        <v>12611</v>
      </c>
      <c r="AA101" s="113">
        <f t="shared" si="66"/>
        <v>-1.7058362322653366E-2</v>
      </c>
      <c r="AB101" s="113">
        <f t="shared" si="77"/>
        <v>-8.1620437250216407E-3</v>
      </c>
      <c r="AC101" s="113">
        <f t="shared" si="78"/>
        <v>-1.2484999999287538E-2</v>
      </c>
      <c r="AD101" s="113">
        <f t="shared" si="79"/>
        <v>4.5733623233658281E-3</v>
      </c>
      <c r="AE101" s="113">
        <f t="shared" si="80"/>
        <v>2.0915642940782085E-6</v>
      </c>
      <c r="AF101" s="106">
        <f t="shared" si="81"/>
        <v>-1.2484999999287538E-2</v>
      </c>
      <c r="AG101" s="8"/>
      <c r="AH101" s="106">
        <f t="shared" si="67"/>
        <v>-4.3229562742658984E-3</v>
      </c>
      <c r="AI101" s="106">
        <f t="shared" si="68"/>
        <v>1.0549819935116893</v>
      </c>
      <c r="AJ101" s="106">
        <f t="shared" si="69"/>
        <v>-0.97948728969894994</v>
      </c>
      <c r="AK101" s="106">
        <f t="shared" si="70"/>
        <v>7.07829473881319E-3</v>
      </c>
      <c r="AL101" s="106">
        <f t="shared" si="71"/>
        <v>0.12803418674462735</v>
      </c>
      <c r="AM101" s="106">
        <f t="shared" si="72"/>
        <v>6.4104688333860807E-2</v>
      </c>
      <c r="AN101" s="113">
        <f t="shared" ref="AN101:AT110" si="83">$AU101+$AB$7*SIN(AO101)</f>
        <v>25.253881372244358</v>
      </c>
      <c r="AO101" s="113">
        <f t="shared" si="83"/>
        <v>25.253881372068488</v>
      </c>
      <c r="AP101" s="113">
        <f t="shared" si="83"/>
        <v>25.253881368872573</v>
      </c>
      <c r="AQ101" s="113">
        <f t="shared" si="83"/>
        <v>25.253881310796213</v>
      </c>
      <c r="AR101" s="113">
        <f t="shared" si="83"/>
        <v>25.253880255428218</v>
      </c>
      <c r="AS101" s="113">
        <f t="shared" si="83"/>
        <v>25.25386107722532</v>
      </c>
      <c r="AT101" s="113">
        <f t="shared" si="83"/>
        <v>25.253512577701798</v>
      </c>
      <c r="AU101" s="113">
        <f t="shared" si="73"/>
        <v>25.247182290959522</v>
      </c>
      <c r="AW101" s="106">
        <v>14800</v>
      </c>
      <c r="AX101" s="106">
        <f t="shared" si="49"/>
        <v>-1.178134764967792E-2</v>
      </c>
      <c r="AY101" s="106">
        <f t="shared" si="50"/>
        <v>-1.3257087674557924E-2</v>
      </c>
      <c r="AZ101" s="106">
        <f t="shared" si="51"/>
        <v>1.4757400248800033E-3</v>
      </c>
      <c r="BA101" s="106">
        <f t="shared" si="52"/>
        <v>0.97507419888604829</v>
      </c>
      <c r="BB101" s="106">
        <f t="shared" si="53"/>
        <v>0.38157041563804078</v>
      </c>
      <c r="BC101" s="106">
        <f t="shared" si="54"/>
        <v>-2.0371519712619635</v>
      </c>
      <c r="BD101" s="106">
        <f t="shared" si="55"/>
        <v>-1.622943630201958</v>
      </c>
      <c r="BE101" s="106">
        <f t="shared" si="59"/>
        <v>29.428943927683594</v>
      </c>
      <c r="BF101" s="106">
        <f t="shared" si="59"/>
        <v>29.428943927689794</v>
      </c>
      <c r="BG101" s="106">
        <f t="shared" si="59"/>
        <v>29.428943927413307</v>
      </c>
      <c r="BH101" s="106">
        <f t="shared" si="57"/>
        <v>29.428943939750106</v>
      </c>
      <c r="BI101" s="106">
        <f t="shared" si="57"/>
        <v>29.428943389278153</v>
      </c>
      <c r="BJ101" s="106">
        <f t="shared" si="57"/>
        <v>29.428967952182003</v>
      </c>
      <c r="BK101" s="106">
        <f t="shared" si="57"/>
        <v>29.427873242731586</v>
      </c>
      <c r="BL101" s="106">
        <f t="shared" si="56"/>
        <v>29.479647532604297</v>
      </c>
    </row>
    <row r="102" spans="1:64" s="106" customFormat="1" ht="12.95" customHeight="1" x14ac:dyDescent="0.2">
      <c r="A102" s="159" t="s">
        <v>441</v>
      </c>
      <c r="B102" s="160" t="s">
        <v>159</v>
      </c>
      <c r="C102" s="159">
        <v>38049.364999999998</v>
      </c>
      <c r="D102" s="159" t="s">
        <v>178</v>
      </c>
      <c r="E102" s="47">
        <f t="shared" si="61"/>
        <v>12610.99063204613</v>
      </c>
      <c r="F102" s="113">
        <f t="shared" si="62"/>
        <v>12611</v>
      </c>
      <c r="G102" s="113">
        <f t="shared" si="76"/>
        <v>-1.2484999999287538E-2</v>
      </c>
      <c r="H102" s="113"/>
      <c r="I102" s="113">
        <f t="shared" si="74"/>
        <v>-1.2484999999287538E-2</v>
      </c>
      <c r="J102" s="113"/>
      <c r="K102" s="113"/>
      <c r="M102" s="113"/>
      <c r="N102" s="113"/>
      <c r="O102" s="113">
        <f t="shared" ca="1" si="63"/>
        <v>-9.5227522615626108E-3</v>
      </c>
      <c r="P102" s="113"/>
      <c r="Q102" s="161">
        <f t="shared" si="64"/>
        <v>23030.864999999998</v>
      </c>
      <c r="R102" s="113"/>
      <c r="S102" s="8">
        <f t="shared" si="75"/>
        <v>0.1</v>
      </c>
      <c r="T102" s="113"/>
      <c r="Z102" s="106">
        <f t="shared" si="65"/>
        <v>12611</v>
      </c>
      <c r="AA102" s="113">
        <f t="shared" si="66"/>
        <v>-1.7058362322653366E-2</v>
      </c>
      <c r="AB102" s="113">
        <f t="shared" si="77"/>
        <v>-8.1620437250216407E-3</v>
      </c>
      <c r="AC102" s="113">
        <f t="shared" si="78"/>
        <v>-1.2484999999287538E-2</v>
      </c>
      <c r="AD102" s="113">
        <f t="shared" si="79"/>
        <v>4.5733623233658281E-3</v>
      </c>
      <c r="AE102" s="113">
        <f t="shared" si="80"/>
        <v>2.0915642940782085E-6</v>
      </c>
      <c r="AF102" s="106">
        <f t="shared" si="81"/>
        <v>-1.2484999999287538E-2</v>
      </c>
      <c r="AG102" s="8"/>
      <c r="AH102" s="106">
        <f t="shared" si="67"/>
        <v>-4.3229562742658984E-3</v>
      </c>
      <c r="AI102" s="106">
        <f t="shared" si="68"/>
        <v>1.0549819935116893</v>
      </c>
      <c r="AJ102" s="106">
        <f t="shared" si="69"/>
        <v>-0.97948728969894994</v>
      </c>
      <c r="AK102" s="106">
        <f t="shared" si="70"/>
        <v>7.07829473881319E-3</v>
      </c>
      <c r="AL102" s="106">
        <f t="shared" si="71"/>
        <v>0.12803418674462735</v>
      </c>
      <c r="AM102" s="106">
        <f t="shared" si="72"/>
        <v>6.4104688333860807E-2</v>
      </c>
      <c r="AN102" s="113">
        <f t="shared" si="83"/>
        <v>25.253881372244358</v>
      </c>
      <c r="AO102" s="113">
        <f t="shared" si="83"/>
        <v>25.253881372068488</v>
      </c>
      <c r="AP102" s="113">
        <f t="shared" si="83"/>
        <v>25.253881368872573</v>
      </c>
      <c r="AQ102" s="113">
        <f t="shared" si="83"/>
        <v>25.253881310796213</v>
      </c>
      <c r="AR102" s="113">
        <f t="shared" si="83"/>
        <v>25.253880255428218</v>
      </c>
      <c r="AS102" s="113">
        <f t="shared" si="83"/>
        <v>25.25386107722532</v>
      </c>
      <c r="AT102" s="113">
        <f t="shared" si="83"/>
        <v>25.253512577701798</v>
      </c>
      <c r="AU102" s="113">
        <f t="shared" si="73"/>
        <v>25.247182290959522</v>
      </c>
      <c r="AW102" s="106">
        <v>15000</v>
      </c>
      <c r="AX102" s="106">
        <f t="shared" si="49"/>
        <v>-1.3462122068536761E-2</v>
      </c>
      <c r="AY102" s="106">
        <f t="shared" si="50"/>
        <v>-1.3283398612594392E-2</v>
      </c>
      <c r="AZ102" s="106">
        <f t="shared" si="51"/>
        <v>-1.7872345594236984E-4</v>
      </c>
      <c r="BA102" s="106">
        <f t="shared" si="52"/>
        <v>0.9950416835491469</v>
      </c>
      <c r="BB102" s="106">
        <f t="shared" si="53"/>
        <v>1.4700761478052533E-2</v>
      </c>
      <c r="BC102" s="106">
        <f t="shared" si="54"/>
        <v>-1.6603586010759153</v>
      </c>
      <c r="BD102" s="106">
        <f t="shared" si="55"/>
        <v>-1.0938266659031366</v>
      </c>
      <c r="BE102" s="106">
        <f t="shared" si="59"/>
        <v>29.81094725452154</v>
      </c>
      <c r="BF102" s="106">
        <f t="shared" si="59"/>
        <v>29.81094725452154</v>
      </c>
      <c r="BG102" s="106">
        <f t="shared" si="59"/>
        <v>29.81094725452154</v>
      </c>
      <c r="BH102" s="106">
        <f t="shared" si="57"/>
        <v>29.810947254521679</v>
      </c>
      <c r="BI102" s="106">
        <f t="shared" si="57"/>
        <v>29.810947254450078</v>
      </c>
      <c r="BJ102" s="106">
        <f t="shared" si="57"/>
        <v>29.810947292241316</v>
      </c>
      <c r="BK102" s="106">
        <f t="shared" si="57"/>
        <v>29.810927351097053</v>
      </c>
      <c r="BL102" s="106">
        <f t="shared" si="56"/>
        <v>29.86635061544073</v>
      </c>
    </row>
    <row r="103" spans="1:64" s="106" customFormat="1" ht="12.95" customHeight="1" x14ac:dyDescent="0.2">
      <c r="A103" s="159" t="s">
        <v>441</v>
      </c>
      <c r="B103" s="160" t="s">
        <v>159</v>
      </c>
      <c r="C103" s="159">
        <v>38089.334999999999</v>
      </c>
      <c r="D103" s="159" t="s">
        <v>178</v>
      </c>
      <c r="E103" s="47">
        <f t="shared" si="61"/>
        <v>12640.981590488733</v>
      </c>
      <c r="F103" s="113">
        <f t="shared" si="62"/>
        <v>12641</v>
      </c>
      <c r="G103" s="113">
        <f t="shared" si="76"/>
        <v>-2.4534999996831175E-2</v>
      </c>
      <c r="H103" s="113"/>
      <c r="I103" s="113">
        <f t="shared" si="74"/>
        <v>-2.4534999996831175E-2</v>
      </c>
      <c r="J103" s="113"/>
      <c r="K103" s="113"/>
      <c r="M103" s="113"/>
      <c r="N103" s="113"/>
      <c r="O103" s="113">
        <f t="shared" ca="1" si="63"/>
        <v>-9.5326982342998565E-3</v>
      </c>
      <c r="P103" s="113"/>
      <c r="Q103" s="161">
        <f t="shared" si="64"/>
        <v>23070.834999999999</v>
      </c>
      <c r="R103" s="113"/>
      <c r="S103" s="8">
        <f t="shared" si="75"/>
        <v>0.1</v>
      </c>
      <c r="T103" s="113"/>
      <c r="Z103" s="106">
        <f t="shared" si="65"/>
        <v>12641</v>
      </c>
      <c r="AA103" s="113">
        <f t="shared" si="66"/>
        <v>-1.7007660159450471E-2</v>
      </c>
      <c r="AB103" s="113">
        <f t="shared" si="77"/>
        <v>-2.0272790059187109E-2</v>
      </c>
      <c r="AC103" s="113">
        <f t="shared" si="78"/>
        <v>-2.4534999996831175E-2</v>
      </c>
      <c r="AD103" s="113">
        <f t="shared" si="79"/>
        <v>-7.5273398373807039E-3</v>
      </c>
      <c r="AE103" s="113">
        <f t="shared" si="80"/>
        <v>5.6660845027418566E-6</v>
      </c>
      <c r="AF103" s="106">
        <f t="shared" si="81"/>
        <v>-2.4534999996831175E-2</v>
      </c>
      <c r="AG103" s="8"/>
      <c r="AH103" s="106">
        <f t="shared" si="67"/>
        <v>-4.2622099376440651E-3</v>
      </c>
      <c r="AI103" s="106">
        <f t="shared" si="68"/>
        <v>1.0544079784635603</v>
      </c>
      <c r="AJ103" s="106">
        <f t="shared" si="69"/>
        <v>-0.96437645714235565</v>
      </c>
      <c r="AK103" s="106">
        <f t="shared" si="70"/>
        <v>1.0625146890171917E-2</v>
      </c>
      <c r="AL103" s="106">
        <f t="shared" si="71"/>
        <v>0.19285932423622174</v>
      </c>
      <c r="AM103" s="106">
        <f t="shared" si="72"/>
        <v>9.6729667544327866E-2</v>
      </c>
      <c r="AN103" s="113">
        <f t="shared" si="83"/>
        <v>25.315249141713295</v>
      </c>
      <c r="AO103" s="113">
        <f t="shared" si="83"/>
        <v>25.315249141463358</v>
      </c>
      <c r="AP103" s="113">
        <f t="shared" si="83"/>
        <v>25.315249136878631</v>
      </c>
      <c r="AQ103" s="113">
        <f t="shared" si="83"/>
        <v>25.315249052778427</v>
      </c>
      <c r="AR103" s="113">
        <f t="shared" si="83"/>
        <v>25.315247510081559</v>
      </c>
      <c r="AS103" s="113">
        <f t="shared" si="83"/>
        <v>25.315219211612355</v>
      </c>
      <c r="AT103" s="113">
        <f t="shared" si="83"/>
        <v>25.314700144664521</v>
      </c>
      <c r="AU103" s="113">
        <f t="shared" si="73"/>
        <v>25.305187753384992</v>
      </c>
      <c r="AW103" s="106">
        <v>15200</v>
      </c>
      <c r="AX103" s="106">
        <f t="shared" si="49"/>
        <v>-1.5146225784923919E-2</v>
      </c>
      <c r="AY103" s="106">
        <f t="shared" si="50"/>
        <v>-1.3306134333560522E-2</v>
      </c>
      <c r="AZ103" s="106">
        <f t="shared" si="51"/>
        <v>-1.840091451363397E-3</v>
      </c>
      <c r="BA103" s="106">
        <f t="shared" si="52"/>
        <v>1.0165658887405244</v>
      </c>
      <c r="BB103" s="106">
        <f t="shared" si="53"/>
        <v>-0.3693670865682443</v>
      </c>
      <c r="BC103" s="106">
        <f t="shared" si="54"/>
        <v>-1.2673294583599661</v>
      </c>
      <c r="BD103" s="106">
        <f t="shared" si="55"/>
        <v>-0.73474272206486235</v>
      </c>
      <c r="BE103" s="106">
        <f t="shared" si="59"/>
        <v>30.201093145100462</v>
      </c>
      <c r="BF103" s="106">
        <f t="shared" si="59"/>
        <v>30.201093145103297</v>
      </c>
      <c r="BG103" s="106">
        <f t="shared" si="59"/>
        <v>30.201093145250159</v>
      </c>
      <c r="BH103" s="106">
        <f t="shared" si="57"/>
        <v>30.201093152852046</v>
      </c>
      <c r="BI103" s="106">
        <f t="shared" si="57"/>
        <v>30.201093546345085</v>
      </c>
      <c r="BJ103" s="106">
        <f t="shared" si="57"/>
        <v>30.20111391398078</v>
      </c>
      <c r="BK103" s="106">
        <f t="shared" si="57"/>
        <v>30.202166646410028</v>
      </c>
      <c r="BL103" s="106">
        <f t="shared" si="56"/>
        <v>30.253053698277164</v>
      </c>
    </row>
    <row r="104" spans="1:64" s="106" customFormat="1" ht="12.95" customHeight="1" x14ac:dyDescent="0.2">
      <c r="A104" s="159" t="s">
        <v>441</v>
      </c>
      <c r="B104" s="160" t="s">
        <v>159</v>
      </c>
      <c r="C104" s="159">
        <v>38089.339</v>
      </c>
      <c r="D104" s="159" t="s">
        <v>178</v>
      </c>
      <c r="E104" s="47">
        <f t="shared" si="61"/>
        <v>12640.984591835588</v>
      </c>
      <c r="F104" s="113">
        <f t="shared" si="62"/>
        <v>12641</v>
      </c>
      <c r="G104" s="113">
        <f t="shared" si="76"/>
        <v>-2.0534999996016268E-2</v>
      </c>
      <c r="H104" s="113"/>
      <c r="I104" s="113">
        <f t="shared" si="74"/>
        <v>-2.0534999996016268E-2</v>
      </c>
      <c r="J104" s="113"/>
      <c r="K104" s="113"/>
      <c r="M104" s="113"/>
      <c r="N104" s="113"/>
      <c r="O104" s="113">
        <f t="shared" ca="1" si="63"/>
        <v>-9.5326982342998565E-3</v>
      </c>
      <c r="P104" s="113"/>
      <c r="Q104" s="161">
        <f t="shared" si="64"/>
        <v>23070.839</v>
      </c>
      <c r="R104" s="113"/>
      <c r="S104" s="8">
        <f t="shared" si="75"/>
        <v>0.1</v>
      </c>
      <c r="T104" s="113"/>
      <c r="Z104" s="106">
        <f t="shared" si="65"/>
        <v>12641</v>
      </c>
      <c r="AA104" s="113">
        <f t="shared" si="66"/>
        <v>-1.7007660159450471E-2</v>
      </c>
      <c r="AB104" s="113">
        <f t="shared" si="77"/>
        <v>-1.6272790058372202E-2</v>
      </c>
      <c r="AC104" s="113">
        <f t="shared" si="78"/>
        <v>-2.0534999996016268E-2</v>
      </c>
      <c r="AD104" s="113">
        <f t="shared" si="79"/>
        <v>-3.5273398365657967E-3</v>
      </c>
      <c r="AE104" s="113">
        <f t="shared" si="80"/>
        <v>1.2442126322624023E-6</v>
      </c>
      <c r="AF104" s="106">
        <f t="shared" si="81"/>
        <v>-2.0534999996016268E-2</v>
      </c>
      <c r="AG104" s="8"/>
      <c r="AH104" s="106">
        <f t="shared" si="67"/>
        <v>-4.2622099376440651E-3</v>
      </c>
      <c r="AI104" s="106">
        <f t="shared" si="68"/>
        <v>1.0544079784635603</v>
      </c>
      <c r="AJ104" s="106">
        <f t="shared" si="69"/>
        <v>-0.96437645714235565</v>
      </c>
      <c r="AK104" s="106">
        <f t="shared" si="70"/>
        <v>1.0625146890171917E-2</v>
      </c>
      <c r="AL104" s="106">
        <f t="shared" si="71"/>
        <v>0.19285932423622174</v>
      </c>
      <c r="AM104" s="106">
        <f t="shared" si="72"/>
        <v>9.6729667544327866E-2</v>
      </c>
      <c r="AN104" s="113">
        <f t="shared" si="83"/>
        <v>25.315249141713295</v>
      </c>
      <c r="AO104" s="113">
        <f t="shared" si="83"/>
        <v>25.315249141463358</v>
      </c>
      <c r="AP104" s="113">
        <f t="shared" si="83"/>
        <v>25.315249136878631</v>
      </c>
      <c r="AQ104" s="113">
        <f t="shared" si="83"/>
        <v>25.315249052778427</v>
      </c>
      <c r="AR104" s="113">
        <f t="shared" si="83"/>
        <v>25.315247510081559</v>
      </c>
      <c r="AS104" s="113">
        <f t="shared" si="83"/>
        <v>25.315219211612355</v>
      </c>
      <c r="AT104" s="113">
        <f t="shared" si="83"/>
        <v>25.314700144664521</v>
      </c>
      <c r="AU104" s="113">
        <f t="shared" si="73"/>
        <v>25.305187753384992</v>
      </c>
      <c r="AW104" s="106">
        <v>15400</v>
      </c>
      <c r="AX104" s="106">
        <f t="shared" si="49"/>
        <v>-1.6574475474502942E-2</v>
      </c>
      <c r="AY104" s="106">
        <f t="shared" si="50"/>
        <v>-1.3325294837456311E-2</v>
      </c>
      <c r="AZ104" s="106">
        <f t="shared" si="51"/>
        <v>-3.2491806370466328E-3</v>
      </c>
      <c r="BA104" s="106">
        <f t="shared" si="52"/>
        <v>1.0362614806646333</v>
      </c>
      <c r="BB104" s="106">
        <f t="shared" si="53"/>
        <v>-0.70885673321916187</v>
      </c>
      <c r="BC104" s="106">
        <f t="shared" si="54"/>
        <v>-0.85778126827341938</v>
      </c>
      <c r="BD104" s="106">
        <f t="shared" si="55"/>
        <v>-0.45727900334282989</v>
      </c>
      <c r="BE104" s="106">
        <f t="shared" si="59"/>
        <v>30.599355070280019</v>
      </c>
      <c r="BF104" s="106">
        <f t="shared" si="59"/>
        <v>30.599355070398847</v>
      </c>
      <c r="BG104" s="106">
        <f t="shared" si="59"/>
        <v>30.599355073529384</v>
      </c>
      <c r="BH104" s="106">
        <f t="shared" si="57"/>
        <v>30.599355156002662</v>
      </c>
      <c r="BI104" s="106">
        <f t="shared" si="57"/>
        <v>30.599357328740421</v>
      </c>
      <c r="BJ104" s="106">
        <f t="shared" si="57"/>
        <v>30.599414567159254</v>
      </c>
      <c r="BK104" s="106">
        <f t="shared" si="57"/>
        <v>30.600921197954715</v>
      </c>
      <c r="BL104" s="106">
        <f t="shared" si="56"/>
        <v>30.639756781113604</v>
      </c>
    </row>
    <row r="105" spans="1:64" s="106" customFormat="1" ht="12.95" customHeight="1" x14ac:dyDescent="0.2">
      <c r="A105" s="159" t="s">
        <v>441</v>
      </c>
      <c r="B105" s="160" t="s">
        <v>159</v>
      </c>
      <c r="C105" s="159">
        <v>38105.328999999998</v>
      </c>
      <c r="D105" s="159" t="s">
        <v>178</v>
      </c>
      <c r="E105" s="47">
        <f t="shared" si="61"/>
        <v>12652.982475886054</v>
      </c>
      <c r="F105" s="113">
        <f t="shared" si="62"/>
        <v>12653</v>
      </c>
      <c r="G105" s="113">
        <f t="shared" si="76"/>
        <v>-2.3354999997536652E-2</v>
      </c>
      <c r="H105" s="113"/>
      <c r="I105" s="113">
        <f t="shared" si="74"/>
        <v>-2.3354999997536652E-2</v>
      </c>
      <c r="J105" s="113"/>
      <c r="K105" s="113"/>
      <c r="M105" s="113"/>
      <c r="N105" s="113"/>
      <c r="O105" s="113">
        <f t="shared" ca="1" si="63"/>
        <v>-9.5366766233947534E-3</v>
      </c>
      <c r="P105" s="113"/>
      <c r="Q105" s="161">
        <f t="shared" si="64"/>
        <v>23086.828999999998</v>
      </c>
      <c r="R105" s="113"/>
      <c r="S105" s="8">
        <f t="shared" si="75"/>
        <v>0.1</v>
      </c>
      <c r="T105" s="113"/>
      <c r="Z105" s="106">
        <f t="shared" si="65"/>
        <v>12653</v>
      </c>
      <c r="AA105" s="113">
        <f t="shared" si="66"/>
        <v>-1.6982861745371784E-2</v>
      </c>
      <c r="AB105" s="113">
        <f t="shared" si="77"/>
        <v>-1.9121583619471305E-2</v>
      </c>
      <c r="AC105" s="113">
        <f t="shared" si="78"/>
        <v>-2.3354999997536652E-2</v>
      </c>
      <c r="AD105" s="113">
        <f t="shared" si="79"/>
        <v>-6.3721382521648683E-3</v>
      </c>
      <c r="AE105" s="113">
        <f t="shared" si="80"/>
        <v>4.0604145904702743E-6</v>
      </c>
      <c r="AF105" s="106">
        <f t="shared" si="81"/>
        <v>-2.3354999997536652E-2</v>
      </c>
      <c r="AG105" s="8"/>
      <c r="AH105" s="106">
        <f t="shared" si="67"/>
        <v>-4.2334163780653475E-3</v>
      </c>
      <c r="AI105" s="106">
        <f t="shared" si="68"/>
        <v>1.0541144747084497</v>
      </c>
      <c r="AJ105" s="106">
        <f t="shared" si="69"/>
        <v>-0.95720006501231025</v>
      </c>
      <c r="AK105" s="106">
        <f t="shared" si="70"/>
        <v>1.203102214932362E-2</v>
      </c>
      <c r="AL105" s="106">
        <f t="shared" si="71"/>
        <v>0.21876726456356385</v>
      </c>
      <c r="AM105" s="106">
        <f t="shared" si="72"/>
        <v>0.10982198062703551</v>
      </c>
      <c r="AN105" s="113">
        <f t="shared" si="83"/>
        <v>25.339785779887169</v>
      </c>
      <c r="AO105" s="113">
        <f t="shared" si="83"/>
        <v>25.339785779612033</v>
      </c>
      <c r="AP105" s="113">
        <f t="shared" si="83"/>
        <v>25.339785774540584</v>
      </c>
      <c r="AQ105" s="113">
        <f t="shared" si="83"/>
        <v>25.339785681060711</v>
      </c>
      <c r="AR105" s="113">
        <f t="shared" si="83"/>
        <v>25.339783957986604</v>
      </c>
      <c r="AS105" s="113">
        <f t="shared" si="83"/>
        <v>25.33975219741767</v>
      </c>
      <c r="AT105" s="113">
        <f t="shared" si="83"/>
        <v>25.339166808533982</v>
      </c>
      <c r="AU105" s="113">
        <f t="shared" si="73"/>
        <v>25.328389938355173</v>
      </c>
      <c r="AW105" s="106">
        <v>15600</v>
      </c>
      <c r="AX105" s="106">
        <f t="shared" si="49"/>
        <v>-1.7500362898018321E-2</v>
      </c>
      <c r="AY105" s="106">
        <f t="shared" si="50"/>
        <v>-1.334088012428176E-2</v>
      </c>
      <c r="AZ105" s="106">
        <f t="shared" si="51"/>
        <v>-4.1594827737365617E-3</v>
      </c>
      <c r="BA105" s="106">
        <f t="shared" si="52"/>
        <v>1.0502864720482534</v>
      </c>
      <c r="BB105" s="106">
        <f t="shared" si="53"/>
        <v>-0.9360507864315637</v>
      </c>
      <c r="BC105" s="106">
        <f t="shared" si="54"/>
        <v>-0.43442367551076166</v>
      </c>
      <c r="BD105" s="106">
        <f t="shared" si="55"/>
        <v>-0.22069365201917648</v>
      </c>
      <c r="BE105" s="106">
        <f t="shared" si="59"/>
        <v>31.004278921988949</v>
      </c>
      <c r="BF105" s="106">
        <f t="shared" si="59"/>
        <v>31.00427892235281</v>
      </c>
      <c r="BG105" s="106">
        <f t="shared" si="59"/>
        <v>31.004278929514815</v>
      </c>
      <c r="BH105" s="106">
        <f t="shared" si="57"/>
        <v>31.004279070485794</v>
      </c>
      <c r="BI105" s="106">
        <f t="shared" si="57"/>
        <v>31.004281845241056</v>
      </c>
      <c r="BJ105" s="106">
        <f t="shared" si="57"/>
        <v>31.004336460526531</v>
      </c>
      <c r="BK105" s="106">
        <f t="shared" si="57"/>
        <v>31.005411184106784</v>
      </c>
      <c r="BL105" s="106">
        <f t="shared" si="56"/>
        <v>31.026459863950038</v>
      </c>
    </row>
    <row r="106" spans="1:64" s="106" customFormat="1" ht="12.95" customHeight="1" x14ac:dyDescent="0.2">
      <c r="A106" s="159" t="s">
        <v>441</v>
      </c>
      <c r="B106" s="160" t="s">
        <v>159</v>
      </c>
      <c r="C106" s="159">
        <v>38105.33</v>
      </c>
      <c r="D106" s="159" t="s">
        <v>178</v>
      </c>
      <c r="E106" s="47">
        <f t="shared" si="61"/>
        <v>12652.98322622277</v>
      </c>
      <c r="F106" s="113">
        <f t="shared" si="62"/>
        <v>12653</v>
      </c>
      <c r="G106" s="113">
        <f t="shared" si="76"/>
        <v>-2.2354999993694946E-2</v>
      </c>
      <c r="H106" s="113"/>
      <c r="I106" s="113">
        <f t="shared" si="74"/>
        <v>-2.2354999993694946E-2</v>
      </c>
      <c r="J106" s="113"/>
      <c r="K106" s="113"/>
      <c r="M106" s="113"/>
      <c r="N106" s="113"/>
      <c r="O106" s="113">
        <f t="shared" ca="1" si="63"/>
        <v>-9.5366766233947534E-3</v>
      </c>
      <c r="P106" s="113"/>
      <c r="Q106" s="161">
        <f t="shared" si="64"/>
        <v>23086.83</v>
      </c>
      <c r="R106" s="113"/>
      <c r="S106" s="8">
        <f t="shared" si="75"/>
        <v>0.1</v>
      </c>
      <c r="T106" s="113"/>
      <c r="Z106" s="106">
        <f t="shared" si="65"/>
        <v>12653</v>
      </c>
      <c r="AA106" s="113">
        <f t="shared" si="66"/>
        <v>-1.6982861745371784E-2</v>
      </c>
      <c r="AB106" s="113">
        <f t="shared" si="77"/>
        <v>-1.81215836156296E-2</v>
      </c>
      <c r="AC106" s="113">
        <f t="shared" si="78"/>
        <v>-2.2354999993694946E-2</v>
      </c>
      <c r="AD106" s="113">
        <f t="shared" si="79"/>
        <v>-5.3721382483231626E-3</v>
      </c>
      <c r="AE106" s="113">
        <f t="shared" si="80"/>
        <v>2.8859869359096661E-6</v>
      </c>
      <c r="AF106" s="106">
        <f t="shared" si="81"/>
        <v>-2.2354999993694946E-2</v>
      </c>
      <c r="AG106" s="8"/>
      <c r="AH106" s="106">
        <f t="shared" si="67"/>
        <v>-4.2334163780653475E-3</v>
      </c>
      <c r="AI106" s="106">
        <f t="shared" si="68"/>
        <v>1.0541144747084497</v>
      </c>
      <c r="AJ106" s="106">
        <f t="shared" si="69"/>
        <v>-0.95720006501231025</v>
      </c>
      <c r="AK106" s="106">
        <f t="shared" si="70"/>
        <v>1.203102214932362E-2</v>
      </c>
      <c r="AL106" s="106">
        <f t="shared" si="71"/>
        <v>0.21876726456356385</v>
      </c>
      <c r="AM106" s="106">
        <f t="shared" si="72"/>
        <v>0.10982198062703551</v>
      </c>
      <c r="AN106" s="113">
        <f t="shared" si="83"/>
        <v>25.339785779887169</v>
      </c>
      <c r="AO106" s="113">
        <f t="shared" si="83"/>
        <v>25.339785779612033</v>
      </c>
      <c r="AP106" s="113">
        <f t="shared" si="83"/>
        <v>25.339785774540584</v>
      </c>
      <c r="AQ106" s="113">
        <f t="shared" si="83"/>
        <v>25.339785681060711</v>
      </c>
      <c r="AR106" s="113">
        <f t="shared" si="83"/>
        <v>25.339783957986604</v>
      </c>
      <c r="AS106" s="113">
        <f t="shared" si="83"/>
        <v>25.33975219741767</v>
      </c>
      <c r="AT106" s="113">
        <f t="shared" si="83"/>
        <v>25.339166808533982</v>
      </c>
      <c r="AU106" s="113">
        <f t="shared" si="73"/>
        <v>25.328389938355173</v>
      </c>
      <c r="AW106" s="106">
        <v>15800</v>
      </c>
      <c r="AX106" s="106">
        <f t="shared" si="49"/>
        <v>-1.7748770876777849E-2</v>
      </c>
      <c r="AY106" s="106">
        <f t="shared" si="50"/>
        <v>-1.3352890194036866E-2</v>
      </c>
      <c r="AZ106" s="106">
        <f t="shared" si="51"/>
        <v>-4.395880682740984E-3</v>
      </c>
      <c r="BA106" s="106">
        <f t="shared" si="52"/>
        <v>1.0554354802691612</v>
      </c>
      <c r="BB106" s="106">
        <f t="shared" si="53"/>
        <v>-0.99742576413672479</v>
      </c>
      <c r="BC106" s="106">
        <f t="shared" si="54"/>
        <v>-3.092730233221915E-3</v>
      </c>
      <c r="BD106" s="106">
        <f t="shared" si="55"/>
        <v>-1.5463663491914589E-3</v>
      </c>
      <c r="BE106" s="106">
        <f t="shared" si="59"/>
        <v>31.413000754124671</v>
      </c>
      <c r="BF106" s="106">
        <f t="shared" si="59"/>
        <v>31.413000754129115</v>
      </c>
      <c r="BG106" s="106">
        <f t="shared" si="59"/>
        <v>31.413000754209321</v>
      </c>
      <c r="BH106" s="106">
        <f t="shared" si="57"/>
        <v>31.413000755656142</v>
      </c>
      <c r="BI106" s="106">
        <f t="shared" si="57"/>
        <v>31.413000781755333</v>
      </c>
      <c r="BJ106" s="106">
        <f t="shared" si="57"/>
        <v>31.413001252558082</v>
      </c>
      <c r="BK106" s="106">
        <f t="shared" si="57"/>
        <v>31.413009745359137</v>
      </c>
      <c r="BL106" s="106">
        <f t="shared" si="56"/>
        <v>31.413162946786471</v>
      </c>
    </row>
    <row r="107" spans="1:64" s="106" customFormat="1" ht="12.95" customHeight="1" x14ac:dyDescent="0.2">
      <c r="A107" s="159" t="s">
        <v>441</v>
      </c>
      <c r="B107" s="160" t="s">
        <v>159</v>
      </c>
      <c r="C107" s="159">
        <v>38105.330999999998</v>
      </c>
      <c r="D107" s="159" t="s">
        <v>178</v>
      </c>
      <c r="E107" s="47">
        <f t="shared" si="61"/>
        <v>12652.983976559481</v>
      </c>
      <c r="F107" s="113">
        <f t="shared" si="62"/>
        <v>12653</v>
      </c>
      <c r="G107" s="113">
        <f t="shared" si="76"/>
        <v>-2.1354999997129198E-2</v>
      </c>
      <c r="H107" s="113"/>
      <c r="I107" s="113">
        <f t="shared" si="74"/>
        <v>-2.1354999997129198E-2</v>
      </c>
      <c r="J107" s="113"/>
      <c r="K107" s="113"/>
      <c r="M107" s="113"/>
      <c r="N107" s="113"/>
      <c r="O107" s="113">
        <f t="shared" ca="1" si="63"/>
        <v>-9.5366766233947534E-3</v>
      </c>
      <c r="P107" s="113"/>
      <c r="Q107" s="161">
        <f t="shared" si="64"/>
        <v>23086.830999999998</v>
      </c>
      <c r="R107" s="113"/>
      <c r="S107" s="8">
        <f t="shared" si="75"/>
        <v>0.1</v>
      </c>
      <c r="T107" s="113"/>
      <c r="Z107" s="106">
        <f t="shared" si="65"/>
        <v>12653</v>
      </c>
      <c r="AA107" s="113">
        <f t="shared" si="66"/>
        <v>-1.6982861745371784E-2</v>
      </c>
      <c r="AB107" s="113">
        <f t="shared" si="77"/>
        <v>-1.7121583619063852E-2</v>
      </c>
      <c r="AC107" s="113">
        <f t="shared" si="78"/>
        <v>-2.1354999997129198E-2</v>
      </c>
      <c r="AD107" s="113">
        <f t="shared" si="79"/>
        <v>-4.3721382517574146E-3</v>
      </c>
      <c r="AE107" s="113">
        <f t="shared" si="80"/>
        <v>1.9115592892480384E-6</v>
      </c>
      <c r="AF107" s="106">
        <f t="shared" si="81"/>
        <v>-2.1354999997129198E-2</v>
      </c>
      <c r="AG107" s="8"/>
      <c r="AH107" s="106">
        <f t="shared" si="67"/>
        <v>-4.2334163780653475E-3</v>
      </c>
      <c r="AI107" s="106">
        <f t="shared" si="68"/>
        <v>1.0541144747084497</v>
      </c>
      <c r="AJ107" s="106">
        <f t="shared" si="69"/>
        <v>-0.95720006501231025</v>
      </c>
      <c r="AK107" s="106">
        <f t="shared" si="70"/>
        <v>1.203102214932362E-2</v>
      </c>
      <c r="AL107" s="106">
        <f t="shared" si="71"/>
        <v>0.21876726456356385</v>
      </c>
      <c r="AM107" s="106">
        <f t="shared" si="72"/>
        <v>0.10982198062703551</v>
      </c>
      <c r="AN107" s="113">
        <f t="shared" si="83"/>
        <v>25.339785779887169</v>
      </c>
      <c r="AO107" s="113">
        <f t="shared" si="83"/>
        <v>25.339785779612033</v>
      </c>
      <c r="AP107" s="113">
        <f t="shared" si="83"/>
        <v>25.339785774540584</v>
      </c>
      <c r="AQ107" s="113">
        <f t="shared" si="83"/>
        <v>25.339785681060711</v>
      </c>
      <c r="AR107" s="113">
        <f t="shared" si="83"/>
        <v>25.339783957986604</v>
      </c>
      <c r="AS107" s="113">
        <f t="shared" si="83"/>
        <v>25.33975219741767</v>
      </c>
      <c r="AT107" s="113">
        <f t="shared" si="83"/>
        <v>25.339166808533982</v>
      </c>
      <c r="AU107" s="113">
        <f t="shared" si="73"/>
        <v>25.328389938355173</v>
      </c>
      <c r="AW107" s="106">
        <v>16000</v>
      </c>
      <c r="AX107" s="106">
        <f t="shared" si="49"/>
        <v>-1.7269365055230738E-2</v>
      </c>
      <c r="AY107" s="106">
        <f t="shared" si="50"/>
        <v>-1.3361325046721634E-2</v>
      </c>
      <c r="AZ107" s="106">
        <f t="shared" si="51"/>
        <v>-3.9080400085091038E-3</v>
      </c>
      <c r="BA107" s="106">
        <f t="shared" si="52"/>
        <v>1.0504284626951068</v>
      </c>
      <c r="BB107" s="106">
        <f t="shared" si="53"/>
        <v>-0.87606388499844912</v>
      </c>
      <c r="BC107" s="106">
        <f t="shared" si="54"/>
        <v>0.42829759226882691</v>
      </c>
      <c r="BD107" s="106">
        <f t="shared" si="55"/>
        <v>0.2174835827963833</v>
      </c>
      <c r="BE107" s="106">
        <f t="shared" si="59"/>
        <v>31.821750739986054</v>
      </c>
      <c r="BF107" s="106">
        <f t="shared" si="59"/>
        <v>31.821750739621677</v>
      </c>
      <c r="BG107" s="106">
        <f t="shared" si="59"/>
        <v>31.821750732467642</v>
      </c>
      <c r="BH107" s="106">
        <f t="shared" si="57"/>
        <v>31.82175059200825</v>
      </c>
      <c r="BI107" s="106">
        <f t="shared" si="57"/>
        <v>31.821747834287166</v>
      </c>
      <c r="BJ107" s="106">
        <f t="shared" si="57"/>
        <v>31.821693691004622</v>
      </c>
      <c r="BK107" s="106">
        <f t="shared" si="57"/>
        <v>31.820630932170236</v>
      </c>
      <c r="BL107" s="106">
        <f t="shared" si="56"/>
        <v>31.799866029622905</v>
      </c>
    </row>
    <row r="108" spans="1:64" s="106" customFormat="1" ht="12.95" customHeight="1" x14ac:dyDescent="0.2">
      <c r="A108" s="159" t="s">
        <v>441</v>
      </c>
      <c r="B108" s="160" t="s">
        <v>159</v>
      </c>
      <c r="C108" s="159">
        <v>38113.332000000002</v>
      </c>
      <c r="D108" s="159" t="s">
        <v>178</v>
      </c>
      <c r="E108" s="47">
        <f t="shared" si="61"/>
        <v>12658.987420604999</v>
      </c>
      <c r="F108" s="113">
        <f t="shared" si="62"/>
        <v>12659</v>
      </c>
      <c r="G108" s="113">
        <f t="shared" si="76"/>
        <v>-1.6765000000305008E-2</v>
      </c>
      <c r="H108" s="113"/>
      <c r="I108" s="113">
        <f t="shared" si="74"/>
        <v>-1.6765000000305008E-2</v>
      </c>
      <c r="J108" s="113"/>
      <c r="K108" s="113"/>
      <c r="M108" s="113"/>
      <c r="N108" s="113"/>
      <c r="O108" s="113">
        <f t="shared" ca="1" si="63"/>
        <v>-9.5386658179422018E-3</v>
      </c>
      <c r="P108" s="113"/>
      <c r="Q108" s="161">
        <f t="shared" si="64"/>
        <v>23094.832000000002</v>
      </c>
      <c r="R108" s="113"/>
      <c r="S108" s="8">
        <f t="shared" si="75"/>
        <v>0.1</v>
      </c>
      <c r="T108" s="113"/>
      <c r="Z108" s="106">
        <f t="shared" si="65"/>
        <v>12659</v>
      </c>
      <c r="AA108" s="113">
        <f t="shared" si="66"/>
        <v>-1.696950425524538E-2</v>
      </c>
      <c r="AB108" s="113">
        <f t="shared" si="77"/>
        <v>-1.2546933858573035E-2</v>
      </c>
      <c r="AC108" s="113">
        <f t="shared" si="78"/>
        <v>-1.6765000000305008E-2</v>
      </c>
      <c r="AD108" s="113">
        <f t="shared" si="79"/>
        <v>2.0450425494037208E-4</v>
      </c>
      <c r="AE108" s="113">
        <f t="shared" si="80"/>
        <v>4.1821990288716701E-9</v>
      </c>
      <c r="AF108" s="106">
        <f t="shared" si="81"/>
        <v>-1.6765000000305008E-2</v>
      </c>
      <c r="AG108" s="8"/>
      <c r="AH108" s="106">
        <f t="shared" si="67"/>
        <v>-4.2180661417319729E-3</v>
      </c>
      <c r="AI108" s="106">
        <f t="shared" si="68"/>
        <v>1.0539541609721532</v>
      </c>
      <c r="AJ108" s="106">
        <f t="shared" si="69"/>
        <v>-0.95337232912293868</v>
      </c>
      <c r="AK108" s="106">
        <f t="shared" si="70"/>
        <v>1.2730686576926834E-2</v>
      </c>
      <c r="AL108" s="106">
        <f t="shared" si="71"/>
        <v>0.23171560332479485</v>
      </c>
      <c r="AM108" s="106">
        <f t="shared" si="72"/>
        <v>0.1163789877906702</v>
      </c>
      <c r="AN108" s="113">
        <f t="shared" si="83"/>
        <v>25.35205143204535</v>
      </c>
      <c r="AO108" s="113">
        <f t="shared" si="83"/>
        <v>25.352051431758685</v>
      </c>
      <c r="AP108" s="113">
        <f t="shared" si="83"/>
        <v>25.352051426460655</v>
      </c>
      <c r="AQ108" s="113">
        <f t="shared" si="83"/>
        <v>25.352051328544718</v>
      </c>
      <c r="AR108" s="113">
        <f t="shared" si="83"/>
        <v>25.352049518904117</v>
      </c>
      <c r="AS108" s="113">
        <f t="shared" si="83"/>
        <v>25.352016074029549</v>
      </c>
      <c r="AT108" s="113">
        <f t="shared" si="83"/>
        <v>25.351398007378567</v>
      </c>
      <c r="AU108" s="113">
        <f t="shared" si="73"/>
        <v>25.339991030840267</v>
      </c>
      <c r="AW108" s="106">
        <v>16200</v>
      </c>
      <c r="AX108" s="106">
        <f t="shared" si="49"/>
        <v>-1.6155294273327545E-2</v>
      </c>
      <c r="AY108" s="106">
        <f t="shared" si="50"/>
        <v>-1.3366184682336061E-2</v>
      </c>
      <c r="AZ108" s="106">
        <f t="shared" si="51"/>
        <v>-2.7891095909914842E-3</v>
      </c>
      <c r="BA108" s="106">
        <f t="shared" si="52"/>
        <v>1.0365109201959712</v>
      </c>
      <c r="BB108" s="106">
        <f t="shared" si="53"/>
        <v>-0.6004936149295349</v>
      </c>
      <c r="BC108" s="106">
        <f t="shared" si="54"/>
        <v>0.85181707321869793</v>
      </c>
      <c r="BD108" s="106">
        <f t="shared" si="55"/>
        <v>0.45367823654894845</v>
      </c>
      <c r="BE108" s="106">
        <f t="shared" si="59"/>
        <v>32.226752051733335</v>
      </c>
      <c r="BF108" s="106">
        <f t="shared" si="59"/>
        <v>32.226752051610831</v>
      </c>
      <c r="BG108" s="106">
        <f t="shared" si="59"/>
        <v>32.226752048403057</v>
      </c>
      <c r="BH108" s="106">
        <f t="shared" si="57"/>
        <v>32.226751964407249</v>
      </c>
      <c r="BI108" s="106">
        <f t="shared" si="57"/>
        <v>32.226749764973761</v>
      </c>
      <c r="BJ108" s="106">
        <f t="shared" si="57"/>
        <v>32.226692174536993</v>
      </c>
      <c r="BK108" s="106">
        <f t="shared" si="57"/>
        <v>32.225185453542025</v>
      </c>
      <c r="BL108" s="106">
        <f t="shared" si="56"/>
        <v>32.186569112459338</v>
      </c>
    </row>
    <row r="109" spans="1:64" s="106" customFormat="1" ht="12.95" customHeight="1" x14ac:dyDescent="0.2">
      <c r="A109" s="159" t="s">
        <v>441</v>
      </c>
      <c r="B109" s="160" t="s">
        <v>159</v>
      </c>
      <c r="C109" s="159">
        <v>38502.481</v>
      </c>
      <c r="D109" s="159" t="s">
        <v>178</v>
      </c>
      <c r="E109" s="47">
        <f t="shared" si="61"/>
        <v>12950.980202365812</v>
      </c>
      <c r="F109" s="113">
        <f t="shared" si="62"/>
        <v>12951</v>
      </c>
      <c r="G109" s="113">
        <f t="shared" si="76"/>
        <v>-2.6384999997389968E-2</v>
      </c>
      <c r="H109" s="113"/>
      <c r="I109" s="113">
        <f t="shared" si="74"/>
        <v>-2.6384999997389968E-2</v>
      </c>
      <c r="J109" s="113"/>
      <c r="K109" s="113"/>
      <c r="M109" s="113"/>
      <c r="N109" s="113"/>
      <c r="O109" s="113">
        <f t="shared" ca="1" si="63"/>
        <v>-9.6354732859180378E-3</v>
      </c>
      <c r="P109" s="113"/>
      <c r="Q109" s="161">
        <f t="shared" si="64"/>
        <v>23483.981</v>
      </c>
      <c r="R109" s="113"/>
      <c r="S109" s="8">
        <f t="shared" si="75"/>
        <v>0.1</v>
      </c>
      <c r="T109" s="113"/>
      <c r="Z109" s="106">
        <f t="shared" si="65"/>
        <v>12951</v>
      </c>
      <c r="AA109" s="113">
        <f t="shared" si="66"/>
        <v>-1.5629401972537697E-2</v>
      </c>
      <c r="AB109" s="113">
        <f t="shared" si="77"/>
        <v>-2.3600127690164174E-2</v>
      </c>
      <c r="AC109" s="113">
        <f t="shared" si="78"/>
        <v>-2.6384999997389968E-2</v>
      </c>
      <c r="AD109" s="113">
        <f t="shared" si="79"/>
        <v>-1.0755598024852271E-2</v>
      </c>
      <c r="AE109" s="113">
        <f t="shared" si="80"/>
        <v>1.1568288887220608E-5</v>
      </c>
      <c r="AF109" s="106">
        <f t="shared" si="81"/>
        <v>-2.6384999997389968E-2</v>
      </c>
      <c r="AG109" s="8"/>
      <c r="AH109" s="106">
        <f t="shared" si="67"/>
        <v>-2.7848723072257942E-3</v>
      </c>
      <c r="AI109" s="106">
        <f t="shared" si="68"/>
        <v>1.036457147263371</v>
      </c>
      <c r="AJ109" s="106">
        <f t="shared" si="69"/>
        <v>-0.59946291114419914</v>
      </c>
      <c r="AK109" s="106">
        <f t="shared" si="70"/>
        <v>4.17612054465126E-2</v>
      </c>
      <c r="AL109" s="106">
        <f t="shared" si="71"/>
        <v>0.85310542693597302</v>
      </c>
      <c r="AM109" s="106">
        <f t="shared" si="72"/>
        <v>0.45445522761053253</v>
      </c>
      <c r="AN109" s="113">
        <f t="shared" si="83"/>
        <v>25.944807837047403</v>
      </c>
      <c r="AO109" s="113">
        <f t="shared" si="83"/>
        <v>25.944807836925698</v>
      </c>
      <c r="AP109" s="113">
        <f t="shared" si="83"/>
        <v>25.944807833734654</v>
      </c>
      <c r="AQ109" s="113">
        <f t="shared" si="83"/>
        <v>25.944807750067682</v>
      </c>
      <c r="AR109" s="113">
        <f t="shared" si="83"/>
        <v>25.944805556378487</v>
      </c>
      <c r="AS109" s="113">
        <f t="shared" si="83"/>
        <v>25.944748041201937</v>
      </c>
      <c r="AT109" s="113">
        <f t="shared" si="83"/>
        <v>25.943241323551362</v>
      </c>
      <c r="AU109" s="113">
        <f t="shared" si="73"/>
        <v>25.904577531781463</v>
      </c>
      <c r="AW109" s="106">
        <v>16400</v>
      </c>
      <c r="AX109" s="106">
        <f t="shared" si="49"/>
        <v>-1.4614435523214011E-2</v>
      </c>
      <c r="AY109" s="106">
        <f t="shared" si="50"/>
        <v>-1.3367469100880148E-2</v>
      </c>
      <c r="AZ109" s="106">
        <f t="shared" si="51"/>
        <v>-1.2469664223338627E-3</v>
      </c>
      <c r="BA109" s="106">
        <f t="shared" si="52"/>
        <v>1.0168692736606539</v>
      </c>
      <c r="BB109" s="106">
        <f t="shared" si="53"/>
        <v>-0.23220676518992442</v>
      </c>
      <c r="BC109" s="106">
        <f t="shared" si="54"/>
        <v>1.2615894938477541</v>
      </c>
      <c r="BD109" s="106">
        <f t="shared" si="55"/>
        <v>0.73033267622680076</v>
      </c>
      <c r="BE109" s="106">
        <f t="shared" si="59"/>
        <v>32.625123024363596</v>
      </c>
      <c r="BF109" s="106">
        <f t="shared" si="59"/>
        <v>32.625123024360505</v>
      </c>
      <c r="BG109" s="106">
        <f t="shared" si="59"/>
        <v>32.625123024202757</v>
      </c>
      <c r="BH109" s="106">
        <f t="shared" si="57"/>
        <v>32.625123016159314</v>
      </c>
      <c r="BI109" s="106">
        <f t="shared" si="57"/>
        <v>32.625122606021542</v>
      </c>
      <c r="BJ109" s="106">
        <f t="shared" si="57"/>
        <v>32.625101693563728</v>
      </c>
      <c r="BK109" s="106">
        <f t="shared" si="57"/>
        <v>32.624036919080964</v>
      </c>
      <c r="BL109" s="106">
        <f t="shared" si="56"/>
        <v>32.573272195295772</v>
      </c>
    </row>
    <row r="110" spans="1:64" s="106" customFormat="1" ht="12.95" customHeight="1" x14ac:dyDescent="0.2">
      <c r="A110" s="159" t="s">
        <v>441</v>
      </c>
      <c r="B110" s="160" t="s">
        <v>159</v>
      </c>
      <c r="C110" s="159">
        <v>38502.487999999998</v>
      </c>
      <c r="D110" s="159" t="s">
        <v>178</v>
      </c>
      <c r="E110" s="47">
        <f t="shared" si="61"/>
        <v>12950.985454722806</v>
      </c>
      <c r="F110" s="113">
        <f t="shared" si="62"/>
        <v>12951</v>
      </c>
      <c r="G110" s="113">
        <f t="shared" si="76"/>
        <v>-1.938499999960186E-2</v>
      </c>
      <c r="H110" s="113"/>
      <c r="I110" s="113">
        <f t="shared" si="74"/>
        <v>-1.938499999960186E-2</v>
      </c>
      <c r="J110" s="113"/>
      <c r="K110" s="113"/>
      <c r="M110" s="113"/>
      <c r="N110" s="113"/>
      <c r="O110" s="113">
        <f t="shared" ca="1" si="63"/>
        <v>-9.6354732859180378E-3</v>
      </c>
      <c r="P110" s="113"/>
      <c r="Q110" s="161">
        <f t="shared" si="64"/>
        <v>23483.987999999998</v>
      </c>
      <c r="R110" s="113"/>
      <c r="S110" s="8">
        <f t="shared" si="75"/>
        <v>0.1</v>
      </c>
      <c r="T110" s="113"/>
      <c r="Z110" s="106">
        <f t="shared" si="65"/>
        <v>12951</v>
      </c>
      <c r="AA110" s="113">
        <f t="shared" si="66"/>
        <v>-1.5629401972537697E-2</v>
      </c>
      <c r="AB110" s="113">
        <f t="shared" si="77"/>
        <v>-1.6600127692376065E-2</v>
      </c>
      <c r="AC110" s="113">
        <f t="shared" si="78"/>
        <v>-1.938499999960186E-2</v>
      </c>
      <c r="AD110" s="113">
        <f t="shared" si="79"/>
        <v>-3.7555980270641623E-3</v>
      </c>
      <c r="AE110" s="113">
        <f t="shared" si="80"/>
        <v>1.4104516540888229E-6</v>
      </c>
      <c r="AF110" s="106">
        <f t="shared" si="81"/>
        <v>-1.938499999960186E-2</v>
      </c>
      <c r="AG110" s="8"/>
      <c r="AH110" s="106">
        <f t="shared" si="67"/>
        <v>-2.7848723072257942E-3</v>
      </c>
      <c r="AI110" s="106">
        <f t="shared" si="68"/>
        <v>1.036457147263371</v>
      </c>
      <c r="AJ110" s="106">
        <f t="shared" si="69"/>
        <v>-0.59946291114419914</v>
      </c>
      <c r="AK110" s="106">
        <f t="shared" si="70"/>
        <v>4.17612054465126E-2</v>
      </c>
      <c r="AL110" s="106">
        <f t="shared" si="71"/>
        <v>0.85310542693597302</v>
      </c>
      <c r="AM110" s="106">
        <f t="shared" si="72"/>
        <v>0.45445522761053253</v>
      </c>
      <c r="AN110" s="113">
        <f t="shared" si="83"/>
        <v>25.944807837047403</v>
      </c>
      <c r="AO110" s="113">
        <f t="shared" si="83"/>
        <v>25.944807836925698</v>
      </c>
      <c r="AP110" s="113">
        <f t="shared" si="83"/>
        <v>25.944807833734654</v>
      </c>
      <c r="AQ110" s="113">
        <f t="shared" si="83"/>
        <v>25.944807750067682</v>
      </c>
      <c r="AR110" s="113">
        <f t="shared" si="83"/>
        <v>25.944805556378487</v>
      </c>
      <c r="AS110" s="113">
        <f t="shared" si="83"/>
        <v>25.944748041201937</v>
      </c>
      <c r="AT110" s="113">
        <f t="shared" si="83"/>
        <v>25.943241323551362</v>
      </c>
      <c r="AU110" s="113">
        <f t="shared" si="73"/>
        <v>25.904577531781463</v>
      </c>
      <c r="AW110" s="106">
        <v>16600</v>
      </c>
      <c r="AX110" s="106">
        <f t="shared" si="49"/>
        <v>-1.2910229827381107E-2</v>
      </c>
      <c r="AY110" s="106">
        <f t="shared" si="50"/>
        <v>-1.3365178302353892E-2</v>
      </c>
      <c r="AZ110" s="106">
        <f t="shared" si="51"/>
        <v>4.5494847497278473E-4</v>
      </c>
      <c r="BA110" s="106">
        <f t="shared" si="52"/>
        <v>0.99534540422875073</v>
      </c>
      <c r="BB110" s="106">
        <f t="shared" si="53"/>
        <v>0.15825561382302553</v>
      </c>
      <c r="BC110" s="106">
        <f t="shared" si="54"/>
        <v>1.6548590962175174</v>
      </c>
      <c r="BD110" s="106">
        <f t="shared" si="55"/>
        <v>1.0878050499043381</v>
      </c>
      <c r="BE110" s="106">
        <f t="shared" si="59"/>
        <v>33.015388249184134</v>
      </c>
      <c r="BF110" s="106">
        <f t="shared" si="59"/>
        <v>33.015388249184134</v>
      </c>
      <c r="BG110" s="106">
        <f t="shared" si="59"/>
        <v>33.015388249184134</v>
      </c>
      <c r="BH110" s="106">
        <f t="shared" si="57"/>
        <v>33.01538824918412</v>
      </c>
      <c r="BI110" s="106">
        <f t="shared" si="57"/>
        <v>33.015388249191567</v>
      </c>
      <c r="BJ110" s="106">
        <f t="shared" si="57"/>
        <v>33.015388244504308</v>
      </c>
      <c r="BK110" s="106">
        <f t="shared" si="57"/>
        <v>33.015391194415734</v>
      </c>
      <c r="BL110" s="106">
        <f t="shared" si="56"/>
        <v>32.959975278132205</v>
      </c>
    </row>
    <row r="111" spans="1:64" s="106" customFormat="1" ht="12.95" customHeight="1" x14ac:dyDescent="0.2">
      <c r="A111" s="159" t="s">
        <v>441</v>
      </c>
      <c r="B111" s="160" t="s">
        <v>159</v>
      </c>
      <c r="C111" s="159">
        <v>38670.413</v>
      </c>
      <c r="D111" s="159" t="s">
        <v>178</v>
      </c>
      <c r="E111" s="47">
        <f t="shared" si="61"/>
        <v>13076.985747354127</v>
      </c>
      <c r="F111" s="113">
        <f t="shared" si="62"/>
        <v>13077</v>
      </c>
      <c r="G111" s="113">
        <f t="shared" si="76"/>
        <v>-1.8994999998540152E-2</v>
      </c>
      <c r="H111" s="113"/>
      <c r="I111" s="113">
        <f t="shared" si="74"/>
        <v>-1.8994999998540152E-2</v>
      </c>
      <c r="J111" s="113"/>
      <c r="K111" s="113"/>
      <c r="M111" s="113"/>
      <c r="N111" s="113"/>
      <c r="O111" s="113">
        <f t="shared" ca="1" si="63"/>
        <v>-9.6772463714144587E-3</v>
      </c>
      <c r="P111" s="113"/>
      <c r="Q111" s="161">
        <f t="shared" si="64"/>
        <v>23651.913</v>
      </c>
      <c r="R111" s="113"/>
      <c r="S111" s="8">
        <f t="shared" si="75"/>
        <v>0.1</v>
      </c>
      <c r="T111" s="113"/>
      <c r="Z111" s="106">
        <f t="shared" si="65"/>
        <v>13077</v>
      </c>
      <c r="AA111" s="113">
        <f t="shared" si="66"/>
        <v>-1.4728105395088597E-2</v>
      </c>
      <c r="AB111" s="113">
        <f t="shared" si="77"/>
        <v>-1.7149240166819624E-2</v>
      </c>
      <c r="AC111" s="113">
        <f t="shared" si="78"/>
        <v>-1.8994999998540152E-2</v>
      </c>
      <c r="AD111" s="113">
        <f t="shared" si="79"/>
        <v>-4.2668946034515546E-3</v>
      </c>
      <c r="AE111" s="113">
        <f t="shared" si="80"/>
        <v>1.8206389556963999E-6</v>
      </c>
      <c r="AF111" s="106">
        <f t="shared" si="81"/>
        <v>-1.8994999998540152E-2</v>
      </c>
      <c r="AG111" s="8"/>
      <c r="AH111" s="106">
        <f t="shared" si="67"/>
        <v>-1.8457598317205292E-3</v>
      </c>
      <c r="AI111" s="106">
        <f t="shared" si="68"/>
        <v>1.0244970908997826</v>
      </c>
      <c r="AJ111" s="106">
        <f t="shared" si="69"/>
        <v>-0.3735705809044923</v>
      </c>
      <c r="AK111" s="106">
        <f t="shared" si="70"/>
        <v>4.9729411864376009E-2</v>
      </c>
      <c r="AL111" s="106">
        <f t="shared" si="71"/>
        <v>1.1130800317219249</v>
      </c>
      <c r="AM111" s="106">
        <f t="shared" si="72"/>
        <v>0.62213996365874114</v>
      </c>
      <c r="AN111" s="113">
        <f t="shared" ref="AN111:AT120" si="84">$AU111+$AB$7*SIN(AO111)</f>
        <v>26.196666146772134</v>
      </c>
      <c r="AO111" s="113">
        <f t="shared" si="84"/>
        <v>26.196666146753422</v>
      </c>
      <c r="AP111" s="113">
        <f t="shared" si="84"/>
        <v>26.196666146058135</v>
      </c>
      <c r="AQ111" s="113">
        <f t="shared" si="84"/>
        <v>26.196666120221497</v>
      </c>
      <c r="AR111" s="113">
        <f t="shared" si="84"/>
        <v>26.196665160144139</v>
      </c>
      <c r="AS111" s="113">
        <f t="shared" si="84"/>
        <v>26.19662948529734</v>
      </c>
      <c r="AT111" s="113">
        <f t="shared" si="84"/>
        <v>26.195305489049705</v>
      </c>
      <c r="AU111" s="113">
        <f t="shared" si="73"/>
        <v>26.148200473968416</v>
      </c>
      <c r="AW111" s="106">
        <v>16800</v>
      </c>
      <c r="AX111" s="106">
        <f t="shared" si="49"/>
        <v>-1.1302569087998499E-2</v>
      </c>
      <c r="AY111" s="106">
        <f t="shared" si="50"/>
        <v>-1.3359312286757298E-2</v>
      </c>
      <c r="AZ111" s="106">
        <f t="shared" si="51"/>
        <v>2.0567431987587982E-3</v>
      </c>
      <c r="BA111" s="106">
        <f t="shared" si="52"/>
        <v>0.97533602929555452</v>
      </c>
      <c r="BB111" s="106">
        <f t="shared" si="53"/>
        <v>0.51064587225787283</v>
      </c>
      <c r="BC111" s="106">
        <f t="shared" si="54"/>
        <v>2.0318711630890944</v>
      </c>
      <c r="BD111" s="106">
        <f t="shared" si="55"/>
        <v>1.6133894638314614</v>
      </c>
      <c r="BE111" s="106">
        <f t="shared" si="59"/>
        <v>33.397502396431477</v>
      </c>
      <c r="BF111" s="106">
        <f t="shared" si="59"/>
        <v>33.397502396425722</v>
      </c>
      <c r="BG111" s="106">
        <f t="shared" si="59"/>
        <v>33.397502396685958</v>
      </c>
      <c r="BH111" s="106">
        <f t="shared" si="57"/>
        <v>33.397502384930064</v>
      </c>
      <c r="BI111" s="106">
        <f t="shared" si="57"/>
        <v>33.397502915985775</v>
      </c>
      <c r="BJ111" s="106">
        <f t="shared" si="57"/>
        <v>33.397478925663506</v>
      </c>
      <c r="BK111" s="106">
        <f t="shared" si="57"/>
        <v>33.398561368001538</v>
      </c>
      <c r="BL111" s="106">
        <f t="shared" si="56"/>
        <v>33.346678360968639</v>
      </c>
    </row>
    <row r="112" spans="1:64" s="106" customFormat="1" ht="12.95" customHeight="1" x14ac:dyDescent="0.2">
      <c r="A112" s="159" t="s">
        <v>483</v>
      </c>
      <c r="B112" s="160" t="s">
        <v>159</v>
      </c>
      <c r="C112" s="159">
        <v>38794.353999999999</v>
      </c>
      <c r="D112" s="159" t="s">
        <v>178</v>
      </c>
      <c r="E112" s="47">
        <f t="shared" si="61"/>
        <v>13169.983229974452</v>
      </c>
      <c r="F112" s="113">
        <f t="shared" si="62"/>
        <v>13170</v>
      </c>
      <c r="G112" s="113">
        <f t="shared" si="76"/>
        <v>-2.2349999999278225E-2</v>
      </c>
      <c r="H112" s="113"/>
      <c r="I112" s="113">
        <f t="shared" si="74"/>
        <v>-2.2349999999278225E-2</v>
      </c>
      <c r="J112" s="113"/>
      <c r="K112" s="113"/>
      <c r="M112" s="113"/>
      <c r="N112" s="113"/>
      <c r="O112" s="113">
        <f t="shared" ca="1" si="63"/>
        <v>-9.7080788868999131E-3</v>
      </c>
      <c r="P112" s="113"/>
      <c r="Q112" s="161">
        <f t="shared" si="64"/>
        <v>23775.853999999999</v>
      </c>
      <c r="R112" s="113"/>
      <c r="S112" s="8">
        <f t="shared" si="75"/>
        <v>0.1</v>
      </c>
      <c r="T112" s="113"/>
      <c r="Z112" s="106">
        <f t="shared" si="65"/>
        <v>13170</v>
      </c>
      <c r="AA112" s="113">
        <f t="shared" si="66"/>
        <v>-1.3992045054632311E-2</v>
      </c>
      <c r="AB112" s="113">
        <f t="shared" si="77"/>
        <v>-2.1267302036717631E-2</v>
      </c>
      <c r="AC112" s="113">
        <f t="shared" si="78"/>
        <v>-2.2349999999278225E-2</v>
      </c>
      <c r="AD112" s="113">
        <f t="shared" si="79"/>
        <v>-8.3579549446459143E-3</v>
      </c>
      <c r="AE112" s="113">
        <f t="shared" si="80"/>
        <v>6.9855410856731084E-6</v>
      </c>
      <c r="AF112" s="106">
        <f t="shared" si="81"/>
        <v>-2.2349999999278225E-2</v>
      </c>
      <c r="AG112" s="8"/>
      <c r="AH112" s="106">
        <f t="shared" si="67"/>
        <v>-1.0826979625605951E-3</v>
      </c>
      <c r="AI112" s="106">
        <f t="shared" si="68"/>
        <v>1.0147803166974034</v>
      </c>
      <c r="AJ112" s="106">
        <f t="shared" si="69"/>
        <v>-0.19379018699952597</v>
      </c>
      <c r="AK112" s="106">
        <f t="shared" si="70"/>
        <v>5.342905675054925E-2</v>
      </c>
      <c r="AL112" s="106">
        <f t="shared" si="71"/>
        <v>1.3009112345307627</v>
      </c>
      <c r="AM112" s="106">
        <f t="shared" si="72"/>
        <v>0.76092357164876778</v>
      </c>
      <c r="AN112" s="113">
        <f t="shared" si="84"/>
        <v>26.380587304341681</v>
      </c>
      <c r="AO112" s="113">
        <f t="shared" si="84"/>
        <v>26.380587304340029</v>
      </c>
      <c r="AP112" s="113">
        <f t="shared" si="84"/>
        <v>26.380587304246038</v>
      </c>
      <c r="AQ112" s="113">
        <f t="shared" si="84"/>
        <v>26.380587298903723</v>
      </c>
      <c r="AR112" s="113">
        <f t="shared" si="84"/>
        <v>26.380586995249413</v>
      </c>
      <c r="AS112" s="113">
        <f t="shared" si="84"/>
        <v>26.380569736154719</v>
      </c>
      <c r="AT112" s="113">
        <f t="shared" si="84"/>
        <v>26.379590222728691</v>
      </c>
      <c r="AU112" s="113">
        <f t="shared" si="73"/>
        <v>26.328017407487359</v>
      </c>
      <c r="AW112" s="106">
        <v>17000</v>
      </c>
      <c r="AX112" s="106">
        <f t="shared" si="49"/>
        <v>-1.0008189136396084E-2</v>
      </c>
      <c r="AY112" s="106">
        <f t="shared" si="50"/>
        <v>-1.3349871054090365E-2</v>
      </c>
      <c r="AZ112" s="106">
        <f t="shared" si="51"/>
        <v>3.3416819176942808E-3</v>
      </c>
      <c r="BA112" s="106">
        <f t="shared" si="52"/>
        <v>0.9593064140779306</v>
      </c>
      <c r="BB112" s="106">
        <f t="shared" si="53"/>
        <v>0.78280052194978333</v>
      </c>
      <c r="BC112" s="106">
        <f t="shared" si="54"/>
        <v>2.3950889813456322</v>
      </c>
      <c r="BD112" s="106">
        <f t="shared" si="55"/>
        <v>2.5535678880113317</v>
      </c>
      <c r="BE112" s="106">
        <f t="shared" si="59"/>
        <v>33.772563102516216</v>
      </c>
      <c r="BF112" s="106">
        <f t="shared" si="59"/>
        <v>33.772563102370938</v>
      </c>
      <c r="BG112" s="106">
        <f t="shared" si="59"/>
        <v>33.772563106075523</v>
      </c>
      <c r="BH112" s="106">
        <f t="shared" si="57"/>
        <v>33.772563011610089</v>
      </c>
      <c r="BI112" s="106">
        <f t="shared" si="57"/>
        <v>33.772565420437225</v>
      </c>
      <c r="BJ112" s="106">
        <f t="shared" si="57"/>
        <v>33.772503994589819</v>
      </c>
      <c r="BK112" s="106">
        <f t="shared" si="57"/>
        <v>33.774069197678301</v>
      </c>
      <c r="BL112" s="106">
        <f t="shared" si="56"/>
        <v>33.733381443805072</v>
      </c>
    </row>
    <row r="113" spans="1:64" s="106" customFormat="1" ht="12.95" customHeight="1" x14ac:dyDescent="0.2">
      <c r="A113" s="159" t="s">
        <v>483</v>
      </c>
      <c r="B113" s="160" t="s">
        <v>159</v>
      </c>
      <c r="C113" s="159">
        <v>38818.347999999998</v>
      </c>
      <c r="D113" s="159" t="s">
        <v>178</v>
      </c>
      <c r="E113" s="47">
        <f t="shared" si="61"/>
        <v>13187.986809080574</v>
      </c>
      <c r="F113" s="113">
        <f t="shared" si="62"/>
        <v>13188</v>
      </c>
      <c r="G113" s="113">
        <f t="shared" si="76"/>
        <v>-1.757999999972526E-2</v>
      </c>
      <c r="H113" s="113"/>
      <c r="I113" s="113">
        <f t="shared" si="74"/>
        <v>-1.757999999972526E-2</v>
      </c>
      <c r="J113" s="113"/>
      <c r="K113" s="113"/>
      <c r="M113" s="113"/>
      <c r="N113" s="113"/>
      <c r="O113" s="113">
        <f t="shared" ca="1" si="63"/>
        <v>-9.7140464705422584E-3</v>
      </c>
      <c r="P113" s="113"/>
      <c r="Q113" s="161">
        <f t="shared" si="64"/>
        <v>23799.847999999998</v>
      </c>
      <c r="R113" s="113"/>
      <c r="S113" s="8">
        <f t="shared" si="75"/>
        <v>0.1</v>
      </c>
      <c r="T113" s="113"/>
      <c r="Z113" s="106">
        <f t="shared" si="65"/>
        <v>13188</v>
      </c>
      <c r="AA113" s="113">
        <f t="shared" si="66"/>
        <v>-1.3845330388200454E-2</v>
      </c>
      <c r="AB113" s="113">
        <f t="shared" si="77"/>
        <v>-1.6649153514879934E-2</v>
      </c>
      <c r="AC113" s="113">
        <f t="shared" si="78"/>
        <v>-1.757999999972526E-2</v>
      </c>
      <c r="AD113" s="113">
        <f t="shared" si="79"/>
        <v>-3.734669611524806E-3</v>
      </c>
      <c r="AE113" s="113">
        <f t="shared" si="80"/>
        <v>1.3947757107246847E-6</v>
      </c>
      <c r="AF113" s="106">
        <f t="shared" si="81"/>
        <v>-1.757999999972526E-2</v>
      </c>
      <c r="AG113" s="8"/>
      <c r="AH113" s="106">
        <f t="shared" si="67"/>
        <v>-9.3084648484532679E-4</v>
      </c>
      <c r="AI113" s="106">
        <f t="shared" si="68"/>
        <v>1.0128510966550957</v>
      </c>
      <c r="AJ113" s="106">
        <f t="shared" si="69"/>
        <v>-0.15841672335671914</v>
      </c>
      <c r="AK113" s="106">
        <f t="shared" si="70"/>
        <v>5.3925607847203211E-2</v>
      </c>
      <c r="AL113" s="106">
        <f t="shared" si="71"/>
        <v>1.3368484230214686</v>
      </c>
      <c r="AM113" s="106">
        <f t="shared" si="72"/>
        <v>0.78969251223691161</v>
      </c>
      <c r="AN113" s="113">
        <f t="shared" si="84"/>
        <v>26.415980210844285</v>
      </c>
      <c r="AO113" s="113">
        <f t="shared" si="84"/>
        <v>26.415980210843426</v>
      </c>
      <c r="AP113" s="113">
        <f t="shared" si="84"/>
        <v>26.415980210788582</v>
      </c>
      <c r="AQ113" s="113">
        <f t="shared" si="84"/>
        <v>26.41598020730034</v>
      </c>
      <c r="AR113" s="113">
        <f t="shared" si="84"/>
        <v>26.415979985432788</v>
      </c>
      <c r="AS113" s="113">
        <f t="shared" si="84"/>
        <v>26.415965874017399</v>
      </c>
      <c r="AT113" s="113">
        <f t="shared" si="84"/>
        <v>26.415069726256323</v>
      </c>
      <c r="AU113" s="113">
        <f t="shared" si="73"/>
        <v>26.362820684942641</v>
      </c>
      <c r="AW113" s="106">
        <v>17200</v>
      </c>
      <c r="AX113" s="106">
        <f t="shared" si="49"/>
        <v>-9.1823961438688984E-3</v>
      </c>
      <c r="AY113" s="106">
        <f t="shared" si="50"/>
        <v>-1.3336854604353091E-2</v>
      </c>
      <c r="AZ113" s="106">
        <f t="shared" si="51"/>
        <v>4.1544584604841922E-3</v>
      </c>
      <c r="BA113" s="106">
        <f t="shared" si="52"/>
        <v>0.94879599586390961</v>
      </c>
      <c r="BB113" s="106">
        <f t="shared" si="53"/>
        <v>0.94973724492552991</v>
      </c>
      <c r="BC113" s="106">
        <f t="shared" si="54"/>
        <v>2.748330825683865</v>
      </c>
      <c r="BD113" s="106">
        <f t="shared" si="55"/>
        <v>5.0199570977739958</v>
      </c>
      <c r="BE113" s="106">
        <f t="shared" si="59"/>
        <v>34.142439693746979</v>
      </c>
      <c r="BF113" s="106">
        <f t="shared" si="59"/>
        <v>34.142439693348607</v>
      </c>
      <c r="BG113" s="106">
        <f t="shared" si="59"/>
        <v>34.142439701201774</v>
      </c>
      <c r="BH113" s="106">
        <f t="shared" si="57"/>
        <v>34.142439546393497</v>
      </c>
      <c r="BI113" s="106">
        <f t="shared" si="57"/>
        <v>34.142442598101226</v>
      </c>
      <c r="BJ113" s="106">
        <f t="shared" si="57"/>
        <v>34.142382439578981</v>
      </c>
      <c r="BK113" s="106">
        <f t="shared" si="57"/>
        <v>34.14356805484379</v>
      </c>
      <c r="BL113" s="106">
        <f t="shared" si="56"/>
        <v>34.120084526641513</v>
      </c>
    </row>
    <row r="114" spans="1:64" s="106" customFormat="1" ht="12.95" customHeight="1" x14ac:dyDescent="0.2">
      <c r="A114" s="159" t="s">
        <v>489</v>
      </c>
      <c r="B114" s="160" t="s">
        <v>159</v>
      </c>
      <c r="C114" s="159">
        <v>38854.334000000003</v>
      </c>
      <c r="D114" s="159" t="s">
        <v>178</v>
      </c>
      <c r="E114" s="47">
        <f t="shared" si="61"/>
        <v>13214.988426056196</v>
      </c>
      <c r="F114" s="113">
        <f t="shared" si="62"/>
        <v>13215</v>
      </c>
      <c r="G114" s="113">
        <f t="shared" si="76"/>
        <v>-1.542499999050051E-2</v>
      </c>
      <c r="H114" s="113"/>
      <c r="I114" s="113">
        <f t="shared" si="74"/>
        <v>-1.542499999050051E-2</v>
      </c>
      <c r="J114" s="113"/>
      <c r="K114" s="113"/>
      <c r="M114" s="113"/>
      <c r="N114" s="113"/>
      <c r="O114" s="113">
        <f t="shared" ca="1" si="63"/>
        <v>-9.7229978460057782E-3</v>
      </c>
      <c r="P114" s="113"/>
      <c r="Q114" s="161">
        <f t="shared" si="64"/>
        <v>23835.834000000003</v>
      </c>
      <c r="R114" s="113"/>
      <c r="S114" s="8">
        <f t="shared" si="75"/>
        <v>0.1</v>
      </c>
      <c r="T114" s="113"/>
      <c r="Z114" s="106">
        <f t="shared" si="65"/>
        <v>13215</v>
      </c>
      <c r="AA114" s="113">
        <f t="shared" si="66"/>
        <v>-1.3623629067928069E-2</v>
      </c>
      <c r="AB114" s="113">
        <f t="shared" si="77"/>
        <v>-1.472350574424342E-2</v>
      </c>
      <c r="AC114" s="113">
        <f t="shared" si="78"/>
        <v>-1.542499999050051E-2</v>
      </c>
      <c r="AD114" s="113">
        <f t="shared" si="79"/>
        <v>-1.8013709225724404E-3</v>
      </c>
      <c r="AE114" s="113">
        <f t="shared" si="80"/>
        <v>3.2449372006894855E-7</v>
      </c>
      <c r="AF114" s="106">
        <f t="shared" si="81"/>
        <v>-1.542499999050051E-2</v>
      </c>
      <c r="AG114" s="8"/>
      <c r="AH114" s="106">
        <f t="shared" si="67"/>
        <v>-7.0149424625709055E-4</v>
      </c>
      <c r="AI114" s="106">
        <f t="shared" si="68"/>
        <v>1.0099409481019765</v>
      </c>
      <c r="AJ114" s="106">
        <f t="shared" si="69"/>
        <v>-0.10524282158034402</v>
      </c>
      <c r="AK114" s="106">
        <f t="shared" si="70"/>
        <v>5.4537137968202608E-2</v>
      </c>
      <c r="AL114" s="106">
        <f t="shared" si="71"/>
        <v>1.3904972680507313</v>
      </c>
      <c r="AM114" s="106">
        <f t="shared" si="72"/>
        <v>0.83419847433880634</v>
      </c>
      <c r="AN114" s="113">
        <f t="shared" si="84"/>
        <v>26.468942886046197</v>
      </c>
      <c r="AO114" s="113">
        <f t="shared" si="84"/>
        <v>26.468942886045923</v>
      </c>
      <c r="AP114" s="113">
        <f t="shared" si="84"/>
        <v>26.468942886024855</v>
      </c>
      <c r="AQ114" s="113">
        <f t="shared" si="84"/>
        <v>26.468942884389953</v>
      </c>
      <c r="AR114" s="113">
        <f t="shared" si="84"/>
        <v>26.468942757515343</v>
      </c>
      <c r="AS114" s="113">
        <f t="shared" si="84"/>
        <v>26.468932911774733</v>
      </c>
      <c r="AT114" s="113">
        <f t="shared" si="84"/>
        <v>26.468170094270302</v>
      </c>
      <c r="AU114" s="113">
        <f t="shared" si="73"/>
        <v>26.415025601125556</v>
      </c>
      <c r="AW114" s="106">
        <v>17400</v>
      </c>
      <c r="AX114" s="106">
        <f t="shared" si="49"/>
        <v>-8.9145887537406994E-3</v>
      </c>
      <c r="AY114" s="106">
        <f t="shared" si="50"/>
        <v>-1.3320262937545473E-2</v>
      </c>
      <c r="AZ114" s="106">
        <f t="shared" si="51"/>
        <v>4.4056741838047744E-3</v>
      </c>
      <c r="BA114" s="106">
        <f t="shared" si="52"/>
        <v>0.94462156232288452</v>
      </c>
      <c r="BB114" s="106">
        <f t="shared" si="53"/>
        <v>0.99956823630519365</v>
      </c>
      <c r="BC114" s="106">
        <f t="shared" si="54"/>
        <v>3.0961185643030573</v>
      </c>
      <c r="BD114" s="106">
        <f t="shared" si="55"/>
        <v>43.973510425089515</v>
      </c>
      <c r="BE114" s="106">
        <f t="shared" si="59"/>
        <v>34.509451264705035</v>
      </c>
      <c r="BF114" s="106">
        <f t="shared" si="59"/>
        <v>34.509451264624012</v>
      </c>
      <c r="BG114" s="106">
        <f t="shared" si="59"/>
        <v>34.50945126608719</v>
      </c>
      <c r="BH114" s="106">
        <f t="shared" si="57"/>
        <v>34.509451239662589</v>
      </c>
      <c r="BI114" s="106">
        <f t="shared" si="57"/>
        <v>34.509451716884634</v>
      </c>
      <c r="BJ114" s="106">
        <f t="shared" si="57"/>
        <v>34.509443098366411</v>
      </c>
      <c r="BK114" s="106">
        <f t="shared" si="57"/>
        <v>34.509598746234495</v>
      </c>
      <c r="BL114" s="106">
        <f t="shared" si="56"/>
        <v>34.506787609477946</v>
      </c>
    </row>
    <row r="115" spans="1:64" s="106" customFormat="1" ht="12.95" customHeight="1" x14ac:dyDescent="0.2">
      <c r="A115" s="159" t="s">
        <v>494</v>
      </c>
      <c r="B115" s="160" t="s">
        <v>159</v>
      </c>
      <c r="C115" s="159">
        <v>39367.440999999999</v>
      </c>
      <c r="D115" s="159" t="s">
        <v>178</v>
      </c>
      <c r="E115" s="47">
        <f t="shared" si="61"/>
        <v>13599.991446161464</v>
      </c>
      <c r="F115" s="113">
        <f t="shared" si="62"/>
        <v>13600</v>
      </c>
      <c r="G115" s="113">
        <f t="shared" si="76"/>
        <v>-1.1399999995774124E-2</v>
      </c>
      <c r="H115" s="113"/>
      <c r="I115" s="113">
        <f t="shared" si="74"/>
        <v>-1.1399999995774124E-2</v>
      </c>
      <c r="J115" s="113"/>
      <c r="K115" s="113"/>
      <c r="M115" s="113"/>
      <c r="N115" s="113"/>
      <c r="O115" s="113">
        <f t="shared" ca="1" si="63"/>
        <v>-9.8506378294670668E-3</v>
      </c>
      <c r="P115" s="113"/>
      <c r="Q115" s="161">
        <f t="shared" si="64"/>
        <v>24348.940999999999</v>
      </c>
      <c r="R115" s="113"/>
      <c r="S115" s="8">
        <f t="shared" si="75"/>
        <v>0.1</v>
      </c>
      <c r="T115" s="113"/>
      <c r="Z115" s="106">
        <f t="shared" si="65"/>
        <v>13600</v>
      </c>
      <c r="AA115" s="113">
        <f t="shared" si="66"/>
        <v>-1.0611931703814605E-2</v>
      </c>
      <c r="AB115" s="113">
        <f t="shared" si="77"/>
        <v>-1.3812210779821477E-2</v>
      </c>
      <c r="AC115" s="113">
        <f t="shared" si="78"/>
        <v>-1.1399999995774124E-2</v>
      </c>
      <c r="AD115" s="113">
        <f t="shared" si="79"/>
        <v>-7.8806829195951847E-4</v>
      </c>
      <c r="AE115" s="113">
        <f t="shared" si="80"/>
        <v>6.2105163279199286E-8</v>
      </c>
      <c r="AF115" s="106">
        <f t="shared" si="81"/>
        <v>-1.1399999995774124E-2</v>
      </c>
      <c r="AG115" s="8"/>
      <c r="AH115" s="106">
        <f t="shared" si="67"/>
        <v>2.4122107840473532E-3</v>
      </c>
      <c r="AI115" s="106">
        <f t="shared" si="68"/>
        <v>0.97091393543526661</v>
      </c>
      <c r="AJ115" s="106">
        <f t="shared" si="69"/>
        <v>0.58688074781883104</v>
      </c>
      <c r="AK115" s="106">
        <f t="shared" si="70"/>
        <v>4.7192401030940558E-2</v>
      </c>
      <c r="AL115" s="106">
        <f t="shared" si="71"/>
        <v>2.1231362987328608</v>
      </c>
      <c r="AM115" s="106">
        <f t="shared" si="72"/>
        <v>1.7910046555837422</v>
      </c>
      <c r="AN115" s="113">
        <f t="shared" si="84"/>
        <v>27.207960454813534</v>
      </c>
      <c r="AO115" s="113">
        <f t="shared" si="84"/>
        <v>27.207960454795902</v>
      </c>
      <c r="AP115" s="113">
        <f t="shared" si="84"/>
        <v>27.207960455454057</v>
      </c>
      <c r="AQ115" s="113">
        <f t="shared" si="84"/>
        <v>27.207960430888868</v>
      </c>
      <c r="AR115" s="113">
        <f t="shared" si="84"/>
        <v>27.207961347765828</v>
      </c>
      <c r="AS115" s="113">
        <f t="shared" si="84"/>
        <v>27.207927125002801</v>
      </c>
      <c r="AT115" s="113">
        <f t="shared" si="84"/>
        <v>27.209203067286005</v>
      </c>
      <c r="AU115" s="113">
        <f t="shared" si="73"/>
        <v>27.159429035585696</v>
      </c>
      <c r="AW115" s="106">
        <v>17600</v>
      </c>
      <c r="AX115" s="106">
        <f t="shared" si="49"/>
        <v>-9.2294385209608434E-3</v>
      </c>
      <c r="AY115" s="106">
        <f t="shared" si="50"/>
        <v>-1.3300096053667517E-2</v>
      </c>
      <c r="AZ115" s="106">
        <f t="shared" si="51"/>
        <v>4.0706575327066749E-3</v>
      </c>
      <c r="BA115" s="106">
        <f t="shared" si="52"/>
        <v>0.94706772124545036</v>
      </c>
      <c r="BB115" s="106">
        <f t="shared" si="53"/>
        <v>0.92994400640413533</v>
      </c>
      <c r="BC115" s="106">
        <f t="shared" si="54"/>
        <v>-2.8399178450143117</v>
      </c>
      <c r="BD115" s="106">
        <f t="shared" si="55"/>
        <v>-6.5792997578620858</v>
      </c>
      <c r="BE115" s="106">
        <f t="shared" si="59"/>
        <v>34.876125799793648</v>
      </c>
      <c r="BF115" s="106">
        <f t="shared" si="59"/>
        <v>34.87612580018174</v>
      </c>
      <c r="BG115" s="106">
        <f t="shared" si="59"/>
        <v>34.876125792810022</v>
      </c>
      <c r="BH115" s="106">
        <f t="shared" si="57"/>
        <v>34.876125932834682</v>
      </c>
      <c r="BI115" s="106">
        <f t="shared" si="57"/>
        <v>34.876123273086911</v>
      </c>
      <c r="BJ115" s="106">
        <f t="shared" si="57"/>
        <v>34.876173795003162</v>
      </c>
      <c r="BK115" s="106">
        <f t="shared" si="57"/>
        <v>34.875214274784113</v>
      </c>
      <c r="BL115" s="106">
        <f t="shared" si="56"/>
        <v>34.89349069231438</v>
      </c>
    </row>
    <row r="116" spans="1:64" s="106" customFormat="1" ht="12.95" customHeight="1" x14ac:dyDescent="0.2">
      <c r="A116" s="159" t="s">
        <v>494</v>
      </c>
      <c r="B116" s="160" t="s">
        <v>159</v>
      </c>
      <c r="C116" s="159">
        <v>39367.447999999997</v>
      </c>
      <c r="D116" s="159" t="s">
        <v>178</v>
      </c>
      <c r="E116" s="47">
        <f t="shared" si="61"/>
        <v>13599.996698518458</v>
      </c>
      <c r="F116" s="113">
        <f t="shared" si="62"/>
        <v>13600</v>
      </c>
      <c r="G116" s="113">
        <f t="shared" si="76"/>
        <v>-4.3999999979860149E-3</v>
      </c>
      <c r="H116" s="113"/>
      <c r="I116" s="113">
        <f t="shared" si="74"/>
        <v>-4.3999999979860149E-3</v>
      </c>
      <c r="J116" s="113"/>
      <c r="K116" s="113"/>
      <c r="M116" s="113"/>
      <c r="N116" s="113"/>
      <c r="O116" s="113">
        <f t="shared" ca="1" si="63"/>
        <v>-9.8506378294670668E-3</v>
      </c>
      <c r="P116" s="113"/>
      <c r="Q116" s="161">
        <f t="shared" si="64"/>
        <v>24348.947999999997</v>
      </c>
      <c r="R116" s="113"/>
      <c r="S116" s="8">
        <f t="shared" si="75"/>
        <v>0.1</v>
      </c>
      <c r="T116" s="113"/>
      <c r="Z116" s="106">
        <f t="shared" si="65"/>
        <v>13600</v>
      </c>
      <c r="AA116" s="113">
        <f t="shared" si="66"/>
        <v>-1.0611931703814605E-2</v>
      </c>
      <c r="AB116" s="113">
        <f t="shared" si="77"/>
        <v>-6.8122107820333677E-3</v>
      </c>
      <c r="AC116" s="113">
        <f t="shared" si="78"/>
        <v>-4.3999999979860149E-3</v>
      </c>
      <c r="AD116" s="113">
        <f t="shared" si="79"/>
        <v>6.2119317058285904E-3</v>
      </c>
      <c r="AE116" s="113">
        <f t="shared" si="80"/>
        <v>3.8588095517878506E-6</v>
      </c>
      <c r="AF116" s="106">
        <f t="shared" si="81"/>
        <v>-4.3999999979860149E-3</v>
      </c>
      <c r="AG116" s="8"/>
      <c r="AH116" s="106">
        <f t="shared" si="67"/>
        <v>2.4122107840473532E-3</v>
      </c>
      <c r="AI116" s="106">
        <f t="shared" si="68"/>
        <v>0.97091393543526661</v>
      </c>
      <c r="AJ116" s="106">
        <f t="shared" si="69"/>
        <v>0.58688074781883104</v>
      </c>
      <c r="AK116" s="106">
        <f t="shared" si="70"/>
        <v>4.7192401030940558E-2</v>
      </c>
      <c r="AL116" s="106">
        <f t="shared" si="71"/>
        <v>2.1231362987328608</v>
      </c>
      <c r="AM116" s="106">
        <f t="shared" si="72"/>
        <v>1.7910046555837422</v>
      </c>
      <c r="AN116" s="113">
        <f t="shared" si="84"/>
        <v>27.207960454813534</v>
      </c>
      <c r="AO116" s="113">
        <f t="shared" si="84"/>
        <v>27.207960454795902</v>
      </c>
      <c r="AP116" s="113">
        <f t="shared" si="84"/>
        <v>27.207960455454057</v>
      </c>
      <c r="AQ116" s="113">
        <f t="shared" si="84"/>
        <v>27.207960430888868</v>
      </c>
      <c r="AR116" s="113">
        <f t="shared" si="84"/>
        <v>27.207961347765828</v>
      </c>
      <c r="AS116" s="113">
        <f t="shared" si="84"/>
        <v>27.207927125002801</v>
      </c>
      <c r="AT116" s="113">
        <f t="shared" si="84"/>
        <v>27.209203067286005</v>
      </c>
      <c r="AU116" s="113">
        <f t="shared" si="73"/>
        <v>27.159429035585696</v>
      </c>
      <c r="AW116" s="106">
        <v>17800</v>
      </c>
      <c r="AX116" s="106">
        <f t="shared" si="49"/>
        <v>-1.008863868619779E-2</v>
      </c>
      <c r="AY116" s="106">
        <f t="shared" si="50"/>
        <v>-1.3276353952719222E-2</v>
      </c>
      <c r="AZ116" s="106">
        <f t="shared" si="51"/>
        <v>3.1877152665214332E-3</v>
      </c>
      <c r="BA116" s="106">
        <f t="shared" si="52"/>
        <v>0.95597037222455616</v>
      </c>
      <c r="BB116" s="106">
        <f t="shared" si="53"/>
        <v>0.74657888276011375</v>
      </c>
      <c r="BC116" s="106">
        <f t="shared" si="54"/>
        <v>-2.4885622018754954</v>
      </c>
      <c r="BD116" s="106">
        <f t="shared" si="55"/>
        <v>-2.9530243998174845</v>
      </c>
      <c r="BE116" s="106">
        <f t="shared" si="59"/>
        <v>35.245014077636768</v>
      </c>
      <c r="BF116" s="106">
        <f t="shared" si="59"/>
        <v>35.245014077860446</v>
      </c>
      <c r="BG116" s="106">
        <f t="shared" si="59"/>
        <v>35.245014072639513</v>
      </c>
      <c r="BH116" s="106">
        <f t="shared" si="57"/>
        <v>35.245014194501927</v>
      </c>
      <c r="BI116" s="106">
        <f t="shared" si="57"/>
        <v>35.245011350100789</v>
      </c>
      <c r="BJ116" s="106">
        <f t="shared" si="57"/>
        <v>35.24507774324605</v>
      </c>
      <c r="BK116" s="106">
        <f t="shared" si="57"/>
        <v>35.243528956766639</v>
      </c>
      <c r="BL116" s="106">
        <f t="shared" si="56"/>
        <v>35.280193775150813</v>
      </c>
    </row>
    <row r="117" spans="1:64" s="106" customFormat="1" ht="12.95" customHeight="1" x14ac:dyDescent="0.2">
      <c r="A117" s="113" t="s">
        <v>84</v>
      </c>
      <c r="B117" s="8"/>
      <c r="C117" s="11">
        <v>39403.428</v>
      </c>
      <c r="D117" s="11"/>
      <c r="E117" s="113">
        <f t="shared" si="61"/>
        <v>13626.993813473797</v>
      </c>
      <c r="F117" s="113">
        <f t="shared" si="62"/>
        <v>13627</v>
      </c>
      <c r="G117" s="113">
        <f t="shared" si="76"/>
        <v>-8.2449999972595833E-3</v>
      </c>
      <c r="H117" s="113"/>
      <c r="I117" s="113">
        <f t="shared" si="74"/>
        <v>-8.2449999972595833E-3</v>
      </c>
      <c r="J117" s="113"/>
      <c r="K117" s="113"/>
      <c r="L117" s="113"/>
      <c r="M117" s="113"/>
      <c r="N117" s="113"/>
      <c r="O117" s="113">
        <f t="shared" ref="O117:O148" ca="1" si="85">+C$11+C$12*F117</f>
        <v>-9.8595892049305883E-3</v>
      </c>
      <c r="P117" s="113"/>
      <c r="Q117" s="161">
        <f t="shared" si="64"/>
        <v>24384.928</v>
      </c>
      <c r="R117" s="113"/>
      <c r="S117" s="8">
        <f t="shared" si="75"/>
        <v>0.1</v>
      </c>
      <c r="T117" s="113"/>
      <c r="Z117" s="106">
        <f t="shared" si="65"/>
        <v>13627</v>
      </c>
      <c r="AA117" s="113">
        <f t="shared" si="66"/>
        <v>-1.0434467842194792E-2</v>
      </c>
      <c r="AB117" s="113">
        <f t="shared" si="77"/>
        <v>-1.0841331293375344E-2</v>
      </c>
      <c r="AC117" s="113">
        <f t="shared" si="78"/>
        <v>-8.2449999972595833E-3</v>
      </c>
      <c r="AD117" s="113">
        <f t="shared" si="79"/>
        <v>2.1894678449352091E-3</v>
      </c>
      <c r="AE117" s="113">
        <f t="shared" si="80"/>
        <v>4.7937694440052294E-7</v>
      </c>
      <c r="AF117" s="106">
        <f t="shared" si="81"/>
        <v>-8.2449999972595833E-3</v>
      </c>
      <c r="AG117" s="8"/>
      <c r="AH117" s="106">
        <f t="shared" si="67"/>
        <v>2.5963312961157612E-3</v>
      </c>
      <c r="AI117" s="106">
        <f t="shared" si="68"/>
        <v>0.96862259741346945</v>
      </c>
      <c r="AJ117" s="106">
        <f t="shared" si="69"/>
        <v>0.62608606977871961</v>
      </c>
      <c r="AK117" s="106">
        <f t="shared" si="70"/>
        <v>4.5700989856366801E-2</v>
      </c>
      <c r="AL117" s="106">
        <f t="shared" si="71"/>
        <v>2.1724589354734127</v>
      </c>
      <c r="AM117" s="106">
        <f t="shared" si="72"/>
        <v>1.8995901018606147</v>
      </c>
      <c r="AN117" s="113">
        <f t="shared" si="84"/>
        <v>27.258742819133342</v>
      </c>
      <c r="AO117" s="113">
        <f t="shared" si="84"/>
        <v>27.258742819104285</v>
      </c>
      <c r="AP117" s="113">
        <f t="shared" si="84"/>
        <v>27.258742820098711</v>
      </c>
      <c r="AQ117" s="113">
        <f t="shared" si="84"/>
        <v>27.25874278606771</v>
      </c>
      <c r="AR117" s="113">
        <f t="shared" si="84"/>
        <v>27.258743950667718</v>
      </c>
      <c r="AS117" s="113">
        <f t="shared" si="84"/>
        <v>27.258704094785838</v>
      </c>
      <c r="AT117" s="113">
        <f t="shared" si="84"/>
        <v>27.260066622612442</v>
      </c>
      <c r="AU117" s="113">
        <f t="shared" si="73"/>
        <v>27.211633951768611</v>
      </c>
      <c r="AW117" s="106">
        <v>18000</v>
      </c>
      <c r="AX117" s="106">
        <f t="shared" si="49"/>
        <v>-1.139154349229763E-2</v>
      </c>
      <c r="AY117" s="106">
        <f t="shared" si="50"/>
        <v>-1.3249036634700583E-2</v>
      </c>
      <c r="AZ117" s="106">
        <f t="shared" si="51"/>
        <v>1.8574931424029516E-3</v>
      </c>
      <c r="BA117" s="106">
        <f t="shared" si="52"/>
        <v>0.97066737194287911</v>
      </c>
      <c r="BB117" s="106">
        <f t="shared" si="53"/>
        <v>0.46418308942604292</v>
      </c>
      <c r="BC117" s="106">
        <f t="shared" si="54"/>
        <v>-2.1283694057621387</v>
      </c>
      <c r="BD117" s="106">
        <f t="shared" si="55"/>
        <v>-1.8020661841646683</v>
      </c>
      <c r="BE117" s="106">
        <f t="shared" si="59"/>
        <v>35.618510344067751</v>
      </c>
      <c r="BF117" s="106">
        <f t="shared" si="59"/>
        <v>35.618510344086403</v>
      </c>
      <c r="BG117" s="106">
        <f t="shared" si="59"/>
        <v>35.618510343396977</v>
      </c>
      <c r="BH117" s="106">
        <f t="shared" si="57"/>
        <v>35.618510368881125</v>
      </c>
      <c r="BI117" s="106">
        <f t="shared" si="57"/>
        <v>35.618509426875249</v>
      </c>
      <c r="BJ117" s="106">
        <f t="shared" si="57"/>
        <v>35.618544248601594</v>
      </c>
      <c r="BK117" s="106">
        <f t="shared" si="57"/>
        <v>35.617258483876476</v>
      </c>
      <c r="BL117" s="106">
        <f t="shared" si="56"/>
        <v>35.666896857987247</v>
      </c>
    </row>
    <row r="118" spans="1:64" s="106" customFormat="1" ht="12.95" customHeight="1" x14ac:dyDescent="0.2">
      <c r="A118" s="113" t="s">
        <v>84</v>
      </c>
      <c r="B118" s="8"/>
      <c r="C118" s="11">
        <v>39531.400999999998</v>
      </c>
      <c r="D118" s="11"/>
      <c r="E118" s="113">
        <f t="shared" si="61"/>
        <v>13723.016653723358</v>
      </c>
      <c r="F118" s="113">
        <f t="shared" si="62"/>
        <v>13723</v>
      </c>
      <c r="H118" s="113"/>
      <c r="I118" s="113"/>
      <c r="J118" s="113"/>
      <c r="K118" s="113"/>
      <c r="L118" s="113"/>
      <c r="M118" s="113"/>
      <c r="N118" s="113"/>
      <c r="O118" s="113">
        <f t="shared" ca="1" si="85"/>
        <v>-9.891416317689767E-3</v>
      </c>
      <c r="P118" s="113"/>
      <c r="Q118" s="161">
        <f t="shared" si="64"/>
        <v>24512.900999999998</v>
      </c>
      <c r="R118" s="113"/>
      <c r="S118" s="8"/>
      <c r="T118" s="113"/>
      <c r="U118" s="113">
        <f>+C118-(C$7+F118*C$8)</f>
        <v>2.2194999997736886E-2</v>
      </c>
      <c r="Z118" s="106">
        <f t="shared" si="65"/>
        <v>13723</v>
      </c>
      <c r="AA118" s="113">
        <f t="shared" si="66"/>
        <v>-9.8630767210559894E-3</v>
      </c>
      <c r="AB118" s="113">
        <f>IF(S118&lt;&gt;0,U118-AH118, -9999)</f>
        <v>-9999</v>
      </c>
      <c r="AC118" s="113">
        <f>+U118-P118</f>
        <v>2.2194999997736886E-2</v>
      </c>
      <c r="AD118" s="113">
        <f>IF(S118&lt;&gt;0,U118-AA118, -9999)</f>
        <v>-9999</v>
      </c>
      <c r="AE118" s="113">
        <f>+(U118-AA118)^2*S118</f>
        <v>0</v>
      </c>
      <c r="AF118" s="106">
        <f>IF(S118&lt;&gt;0,U118-P118, -9999)</f>
        <v>-9999</v>
      </c>
      <c r="AG118" s="8"/>
      <c r="AH118" s="106">
        <f t="shared" si="67"/>
        <v>3.1908628056988679E-3</v>
      </c>
      <c r="AI118" s="106">
        <f t="shared" si="68"/>
        <v>0.96120089799900577</v>
      </c>
      <c r="AJ118" s="106">
        <f t="shared" si="69"/>
        <v>0.75135231260495139</v>
      </c>
      <c r="AK118" s="106">
        <f t="shared" si="70"/>
        <v>3.9594842477845588E-2</v>
      </c>
      <c r="AL118" s="106">
        <f t="shared" si="71"/>
        <v>2.3460443037900816</v>
      </c>
      <c r="AM118" s="106">
        <f t="shared" si="72"/>
        <v>2.3799778328093444</v>
      </c>
      <c r="AN118" s="113">
        <f t="shared" si="84"/>
        <v>27.438381184802179</v>
      </c>
      <c r="AO118" s="113">
        <f t="shared" si="84"/>
        <v>27.438381184692215</v>
      </c>
      <c r="AP118" s="113">
        <f t="shared" si="84"/>
        <v>27.438381187650769</v>
      </c>
      <c r="AQ118" s="113">
        <f t="shared" si="84"/>
        <v>27.438381108051395</v>
      </c>
      <c r="AR118" s="113">
        <f t="shared" si="84"/>
        <v>27.43838324965547</v>
      </c>
      <c r="AS118" s="113">
        <f t="shared" si="84"/>
        <v>27.438325628488002</v>
      </c>
      <c r="AT118" s="113">
        <f t="shared" si="84"/>
        <v>27.439874683477097</v>
      </c>
      <c r="AU118" s="113">
        <f t="shared" si="73"/>
        <v>27.397251431530101</v>
      </c>
      <c r="AW118" s="106">
        <v>18200</v>
      </c>
      <c r="AX118" s="106">
        <f t="shared" si="49"/>
        <v>-1.297613415176125E-2</v>
      </c>
      <c r="AY118" s="106">
        <f t="shared" si="50"/>
        <v>-1.3218144099611607E-2</v>
      </c>
      <c r="AZ118" s="106">
        <f t="shared" si="51"/>
        <v>2.4200994785035645E-4</v>
      </c>
      <c r="BA118" s="106">
        <f t="shared" si="52"/>
        <v>0.9898306886670285</v>
      </c>
      <c r="BB118" s="106">
        <f t="shared" si="53"/>
        <v>0.10940753231180783</v>
      </c>
      <c r="BC118" s="106">
        <f t="shared" si="54"/>
        <v>-1.7552842946785936</v>
      </c>
      <c r="BD118" s="106">
        <f t="shared" si="55"/>
        <v>-1.2038725607004548</v>
      </c>
      <c r="BE118" s="106">
        <f t="shared" si="59"/>
        <v>35.9986297129268</v>
      </c>
      <c r="BF118" s="106">
        <f t="shared" si="59"/>
        <v>35.998629712926807</v>
      </c>
      <c r="BG118" s="106">
        <f t="shared" si="59"/>
        <v>35.998629712925975</v>
      </c>
      <c r="BH118" s="106">
        <f t="shared" si="57"/>
        <v>35.998629713041474</v>
      </c>
      <c r="BI118" s="106">
        <f t="shared" si="57"/>
        <v>35.998629696931133</v>
      </c>
      <c r="BJ118" s="106">
        <f t="shared" si="57"/>
        <v>35.998631944143902</v>
      </c>
      <c r="BK118" s="106">
        <f t="shared" si="57"/>
        <v>35.998318856195056</v>
      </c>
      <c r="BL118" s="106">
        <f t="shared" si="56"/>
        <v>36.05359994082368</v>
      </c>
    </row>
    <row r="119" spans="1:64" s="106" customFormat="1" ht="12.95" customHeight="1" x14ac:dyDescent="0.2">
      <c r="A119" s="159" t="s">
        <v>507</v>
      </c>
      <c r="B119" s="160" t="s">
        <v>159</v>
      </c>
      <c r="C119" s="159">
        <v>39535.351000000002</v>
      </c>
      <c r="D119" s="159" t="s">
        <v>178</v>
      </c>
      <c r="E119" s="47">
        <f t="shared" si="61"/>
        <v>13725.980483742082</v>
      </c>
      <c r="F119" s="113">
        <f t="shared" si="62"/>
        <v>13726</v>
      </c>
      <c r="G119" s="113">
        <f>+C119-(C$7+F119*C$8)</f>
        <v>-2.6009999994130339E-2</v>
      </c>
      <c r="H119" s="113"/>
      <c r="I119" s="113">
        <f>G119</f>
        <v>-2.6009999994130339E-2</v>
      </c>
      <c r="J119" s="113"/>
      <c r="K119" s="113"/>
      <c r="M119" s="113"/>
      <c r="N119" s="113"/>
      <c r="O119" s="113">
        <f t="shared" ca="1" si="85"/>
        <v>-9.8924109149634912E-3</v>
      </c>
      <c r="P119" s="113"/>
      <c r="Q119" s="161">
        <f t="shared" si="64"/>
        <v>24516.851000000002</v>
      </c>
      <c r="R119" s="113"/>
      <c r="S119" s="8">
        <f>S$15</f>
        <v>0.1</v>
      </c>
      <c r="T119" s="113"/>
      <c r="Z119" s="106">
        <f t="shared" si="65"/>
        <v>13726</v>
      </c>
      <c r="AA119" s="113">
        <f t="shared" si="66"/>
        <v>-9.8468361732811181E-3</v>
      </c>
      <c r="AB119" s="113">
        <f>IF(S119&lt;&gt;0,G119-AH119, -9999)</f>
        <v>-2.9217813211749592E-2</v>
      </c>
      <c r="AC119" s="113">
        <f>+G119-P119</f>
        <v>-2.6009999994130339E-2</v>
      </c>
      <c r="AD119" s="113">
        <f>IF(S119&lt;&gt;0,G119-AA119, -9999)</f>
        <v>-1.6163163820849223E-2</v>
      </c>
      <c r="AE119" s="113">
        <f>+(G119-AA119)^2*S119</f>
        <v>2.6124786469960929E-5</v>
      </c>
      <c r="AF119" s="106">
        <f>IF(S119&lt;&gt;0,G119-P119, -9999)</f>
        <v>-2.6009999994130339E-2</v>
      </c>
      <c r="AG119" s="8"/>
      <c r="AH119" s="106">
        <f t="shared" si="67"/>
        <v>3.2078132176192515E-3</v>
      </c>
      <c r="AI119" s="106">
        <f t="shared" si="68"/>
        <v>0.96098833103222558</v>
      </c>
      <c r="AJ119" s="106">
        <f t="shared" si="69"/>
        <v>0.75489350989858128</v>
      </c>
      <c r="AK119" s="106">
        <f t="shared" si="70"/>
        <v>3.9385423081106395E-2</v>
      </c>
      <c r="AL119" s="106">
        <f t="shared" si="71"/>
        <v>2.3514270776267638</v>
      </c>
      <c r="AM119" s="106">
        <f t="shared" si="72"/>
        <v>2.3980297015760113</v>
      </c>
      <c r="AN119" s="113">
        <f t="shared" si="84"/>
        <v>27.443973243043413</v>
      </c>
      <c r="AO119" s="113">
        <f t="shared" si="84"/>
        <v>27.443973242929825</v>
      </c>
      <c r="AP119" s="113">
        <f t="shared" si="84"/>
        <v>27.443973245967154</v>
      </c>
      <c r="AQ119" s="113">
        <f t="shared" si="84"/>
        <v>27.443973164749622</v>
      </c>
      <c r="AR119" s="113">
        <f t="shared" si="84"/>
        <v>27.443975336485085</v>
      </c>
      <c r="AS119" s="113">
        <f t="shared" si="84"/>
        <v>27.44391726307537</v>
      </c>
      <c r="AT119" s="113">
        <f t="shared" si="84"/>
        <v>27.445468910817276</v>
      </c>
      <c r="AU119" s="113">
        <f t="shared" si="73"/>
        <v>27.403051977772648</v>
      </c>
      <c r="AW119" s="106">
        <v>18400</v>
      </c>
      <c r="AX119" s="106">
        <f t="shared" si="49"/>
        <v>-1.4624890892521818E-2</v>
      </c>
      <c r="AY119" s="106">
        <f t="shared" si="50"/>
        <v>-1.3183676347452289E-2</v>
      </c>
      <c r="AZ119" s="106">
        <f t="shared" si="51"/>
        <v>-1.4412145450695289E-3</v>
      </c>
      <c r="BA119" s="106">
        <f t="shared" si="52"/>
        <v>1.0112515547630567</v>
      </c>
      <c r="BB119" s="106">
        <f t="shared" si="53"/>
        <v>-0.27563160454186819</v>
      </c>
      <c r="BC119" s="106">
        <f t="shared" si="54"/>
        <v>-1.3664106127676328</v>
      </c>
      <c r="BD119" s="106">
        <f t="shared" si="55"/>
        <v>-0.81397653298135642</v>
      </c>
      <c r="BE119" s="106">
        <f t="shared" si="59"/>
        <v>36.386707629422929</v>
      </c>
      <c r="BF119" s="106">
        <f t="shared" si="59"/>
        <v>36.386707629423405</v>
      </c>
      <c r="BG119" s="106">
        <f t="shared" si="59"/>
        <v>36.38670762945663</v>
      </c>
      <c r="BH119" s="106">
        <f t="shared" si="57"/>
        <v>36.386707631802331</v>
      </c>
      <c r="BI119" s="106">
        <f t="shared" si="57"/>
        <v>36.386707797397413</v>
      </c>
      <c r="BJ119" s="106">
        <f t="shared" si="57"/>
        <v>36.386719487327603</v>
      </c>
      <c r="BK119" s="106">
        <f t="shared" si="57"/>
        <v>36.387543417644409</v>
      </c>
      <c r="BL119" s="106">
        <f t="shared" si="56"/>
        <v>36.440303023660114</v>
      </c>
    </row>
    <row r="120" spans="1:64" s="106" customFormat="1" ht="12.95" customHeight="1" x14ac:dyDescent="0.2">
      <c r="A120" s="159" t="s">
        <v>512</v>
      </c>
      <c r="B120" s="160" t="s">
        <v>159</v>
      </c>
      <c r="C120" s="159">
        <v>40148.446900000003</v>
      </c>
      <c r="D120" s="159" t="s">
        <v>178</v>
      </c>
      <c r="E120" s="47">
        <f t="shared" si="61"/>
        <v>14186.008846469857</v>
      </c>
      <c r="F120" s="113">
        <f t="shared" si="62"/>
        <v>14186</v>
      </c>
      <c r="H120" s="113"/>
      <c r="J120" s="113"/>
      <c r="K120" s="113"/>
      <c r="M120" s="113"/>
      <c r="N120" s="113"/>
      <c r="O120" s="113">
        <f t="shared" ca="1" si="85"/>
        <v>-1.0044915830267889E-2</v>
      </c>
      <c r="P120" s="113"/>
      <c r="Q120" s="161">
        <f t="shared" si="64"/>
        <v>25129.946900000003</v>
      </c>
      <c r="R120" s="113"/>
      <c r="S120" s="8"/>
      <c r="T120" s="113"/>
      <c r="U120" s="113">
        <f>+C120-(C$7+F120*C$8)</f>
        <v>1.1790000004111789E-2</v>
      </c>
      <c r="Z120" s="106">
        <f t="shared" si="65"/>
        <v>14186</v>
      </c>
      <c r="AA120" s="113">
        <f t="shared" si="66"/>
        <v>-8.7653441775833833E-3</v>
      </c>
      <c r="AB120" s="113">
        <f>IF(S120&lt;&gt;0,U120-AH120, -9999)</f>
        <v>-9999</v>
      </c>
      <c r="AC120" s="113">
        <f>+U120-P120</f>
        <v>1.1790000004111789E-2</v>
      </c>
      <c r="AD120" s="113">
        <f>IF(S120&lt;&gt;0,U120-AA120, -9999)</f>
        <v>-9999</v>
      </c>
      <c r="AE120" s="113">
        <f>+(U120-AA120)^2*S120</f>
        <v>0</v>
      </c>
      <c r="AF120" s="106">
        <f>IF(S120&lt;&gt;0,U120-P120, -9999)</f>
        <v>-9999</v>
      </c>
      <c r="AG120" s="8"/>
      <c r="AH120" s="106">
        <f t="shared" si="67"/>
        <v>4.3886329273164831E-3</v>
      </c>
      <c r="AI120" s="106">
        <f t="shared" si="68"/>
        <v>0.94457157838459072</v>
      </c>
      <c r="AJ120" s="106">
        <f t="shared" si="69"/>
        <v>0.99585179170213645</v>
      </c>
      <c r="AK120" s="106">
        <f t="shared" si="70"/>
        <v>-9.0107943788940101E-4</v>
      </c>
      <c r="AL120" s="106">
        <f t="shared" si="71"/>
        <v>-3.1253374537175649</v>
      </c>
      <c r="AM120" s="106">
        <f t="shared" si="72"/>
        <v>-123.03484281579229</v>
      </c>
      <c r="AN120" s="113">
        <f t="shared" si="84"/>
        <v>28.29151657953734</v>
      </c>
      <c r="AO120" s="113">
        <f t="shared" si="84"/>
        <v>28.29151657956649</v>
      </c>
      <c r="AP120" s="113">
        <f t="shared" si="84"/>
        <v>28.291516579040579</v>
      </c>
      <c r="AQ120" s="113">
        <f t="shared" si="84"/>
        <v>28.291516588528868</v>
      </c>
      <c r="AR120" s="113">
        <f t="shared" si="84"/>
        <v>28.291516417345257</v>
      </c>
      <c r="AS120" s="113">
        <f t="shared" si="84"/>
        <v>28.291519505765706</v>
      </c>
      <c r="AT120" s="113">
        <f t="shared" si="84"/>
        <v>28.291463785849231</v>
      </c>
      <c r="AU120" s="113">
        <f t="shared" si="73"/>
        <v>28.292469068296448</v>
      </c>
      <c r="AW120" s="106">
        <v>18600</v>
      </c>
      <c r="AX120" s="106">
        <f t="shared" si="49"/>
        <v>-1.6082929345517298E-2</v>
      </c>
      <c r="AY120" s="106">
        <f t="shared" si="50"/>
        <v>-1.3145633378222632E-2</v>
      </c>
      <c r="AZ120" s="106">
        <f t="shared" si="51"/>
        <v>-2.9372959672946649E-3</v>
      </c>
      <c r="BA120" s="106">
        <f t="shared" si="52"/>
        <v>1.0317556382495241</v>
      </c>
      <c r="BB120" s="106">
        <f t="shared" si="53"/>
        <v>-0.63253643206268995</v>
      </c>
      <c r="BC120" s="106">
        <f t="shared" si="54"/>
        <v>-0.96083366109918866</v>
      </c>
      <c r="BD120" s="106">
        <f t="shared" si="55"/>
        <v>-0.52114076570736234</v>
      </c>
      <c r="BE120" s="106">
        <f t="shared" si="59"/>
        <v>36.783033377628747</v>
      </c>
      <c r="BF120" s="106">
        <f t="shared" si="59"/>
        <v>36.783033377693464</v>
      </c>
      <c r="BG120" s="106">
        <f t="shared" si="59"/>
        <v>36.783033379610579</v>
      </c>
      <c r="BH120" s="106">
        <f t="shared" si="57"/>
        <v>36.783033436402484</v>
      </c>
      <c r="BI120" s="106">
        <f t="shared" si="57"/>
        <v>36.783035118785129</v>
      </c>
      <c r="BJ120" s="106">
        <f t="shared" si="57"/>
        <v>36.783084955399829</v>
      </c>
      <c r="BK120" s="106">
        <f t="shared" si="57"/>
        <v>36.784559783557647</v>
      </c>
      <c r="BL120" s="106">
        <f t="shared" si="56"/>
        <v>36.827006106496555</v>
      </c>
    </row>
    <row r="121" spans="1:64" s="106" customFormat="1" ht="12.95" customHeight="1" x14ac:dyDescent="0.2">
      <c r="A121" s="159" t="s">
        <v>512</v>
      </c>
      <c r="B121" s="160" t="s">
        <v>159</v>
      </c>
      <c r="C121" s="159">
        <v>40204.4018</v>
      </c>
      <c r="D121" s="159" t="s">
        <v>178</v>
      </c>
      <c r="E121" s="47">
        <f t="shared" si="61"/>
        <v>14227.993862245683</v>
      </c>
      <c r="F121" s="113">
        <f t="shared" si="62"/>
        <v>14228</v>
      </c>
      <c r="G121" s="113">
        <f t="shared" ref="G121:G137" si="86">+C121-(C$7+F121*C$8)</f>
        <v>-8.179999997082632E-3</v>
      </c>
      <c r="H121" s="113"/>
      <c r="J121" s="113">
        <f>G121</f>
        <v>-8.179999997082632E-3</v>
      </c>
      <c r="K121" s="113"/>
      <c r="M121" s="113"/>
      <c r="N121" s="113"/>
      <c r="O121" s="113">
        <f t="shared" ca="1" si="85"/>
        <v>-1.005884019210003E-2</v>
      </c>
      <c r="P121" s="113"/>
      <c r="Q121" s="161">
        <f t="shared" si="64"/>
        <v>25185.9018</v>
      </c>
      <c r="R121" s="113"/>
      <c r="S121" s="8">
        <f>S$16</f>
        <v>1</v>
      </c>
      <c r="T121" s="113"/>
      <c r="Z121" s="106">
        <f t="shared" si="65"/>
        <v>14228</v>
      </c>
      <c r="AA121" s="113">
        <f t="shared" si="66"/>
        <v>-8.8175593903903789E-3</v>
      </c>
      <c r="AB121" s="113">
        <f t="shared" ref="AB121:AB137" si="87">IF(S121&lt;&gt;0,G121-AH121, -9999)</f>
        <v>-1.2524544515281007E-2</v>
      </c>
      <c r="AC121" s="113">
        <f t="shared" ref="AC121:AC137" si="88">+G121-P121</f>
        <v>-8.179999997082632E-3</v>
      </c>
      <c r="AD121" s="113">
        <f t="shared" ref="AD121:AD137" si="89">IF(S121&lt;&gt;0,G121-AA121, -9999)</f>
        <v>6.3755939330774683E-4</v>
      </c>
      <c r="AE121" s="113">
        <f t="shared" ref="AE121:AE137" si="90">+(G121-AA121)^2*S121</f>
        <v>4.0648197999494221E-7</v>
      </c>
      <c r="AF121" s="106">
        <f t="shared" ref="AF121:AF137" si="91">IF(S121&lt;&gt;0,G121-P121, -9999)</f>
        <v>-8.179999997082632E-3</v>
      </c>
      <c r="AG121" s="8"/>
      <c r="AH121" s="106">
        <f t="shared" si="67"/>
        <v>4.3445445181983762E-3</v>
      </c>
      <c r="AI121" s="106">
        <f t="shared" si="68"/>
        <v>0.94478394786762177</v>
      </c>
      <c r="AJ121" s="106">
        <f t="shared" si="69"/>
        <v>0.98659537161749278</v>
      </c>
      <c r="AK121" s="106">
        <f t="shared" si="70"/>
        <v>-4.930461828616662E-3</v>
      </c>
      <c r="AL121" s="106">
        <f t="shared" si="71"/>
        <v>-3.0525348567159276</v>
      </c>
      <c r="AM121" s="106">
        <f t="shared" si="72"/>
        <v>-22.442481327003737</v>
      </c>
      <c r="AN121" s="113">
        <f t="shared" ref="AN121:AT130" si="92">$AU121+$AB$7*SIN(AO121)</f>
        <v>28.368466127532361</v>
      </c>
      <c r="AO121" s="113">
        <f t="shared" si="92"/>
        <v>28.368466127687707</v>
      </c>
      <c r="AP121" s="113">
        <f t="shared" si="92"/>
        <v>28.368466124873027</v>
      </c>
      <c r="AQ121" s="113">
        <f t="shared" si="92"/>
        <v>28.368466175872541</v>
      </c>
      <c r="AR121" s="113">
        <f t="shared" si="92"/>
        <v>28.368465251806327</v>
      </c>
      <c r="AS121" s="113">
        <f t="shared" si="92"/>
        <v>28.368481995083684</v>
      </c>
      <c r="AT121" s="113">
        <f t="shared" si="92"/>
        <v>28.368178625538253</v>
      </c>
      <c r="AU121" s="113">
        <f t="shared" si="73"/>
        <v>28.373676715692099</v>
      </c>
      <c r="AW121" s="106">
        <v>18800</v>
      </c>
      <c r="AX121" s="106">
        <f t="shared" si="49"/>
        <v>-1.7095513057740454E-2</v>
      </c>
      <c r="AY121" s="106">
        <f t="shared" si="50"/>
        <v>-1.3104015191922631E-2</v>
      </c>
      <c r="AZ121" s="106">
        <f t="shared" si="51"/>
        <v>-3.9914978658178238E-3</v>
      </c>
      <c r="BA121" s="106">
        <f t="shared" si="52"/>
        <v>1.0475342845559377</v>
      </c>
      <c r="BB121" s="106">
        <f t="shared" si="53"/>
        <v>-0.89354775887296245</v>
      </c>
      <c r="BC121" s="106">
        <f t="shared" si="54"/>
        <v>-0.54047121165323131</v>
      </c>
      <c r="BD121" s="106">
        <f t="shared" si="55"/>
        <v>-0.27701180449079854</v>
      </c>
      <c r="BE121" s="106">
        <f t="shared" si="59"/>
        <v>37.186521486027573</v>
      </c>
      <c r="BF121" s="106">
        <f t="shared" si="59"/>
        <v>37.18652148635914</v>
      </c>
      <c r="BG121" s="106">
        <f t="shared" si="59"/>
        <v>37.18652149322228</v>
      </c>
      <c r="BH121" s="106">
        <f t="shared" si="57"/>
        <v>37.186521635284024</v>
      </c>
      <c r="BI121" s="106">
        <f t="shared" si="57"/>
        <v>37.186524575849873</v>
      </c>
      <c r="BJ121" s="106">
        <f t="shared" si="57"/>
        <v>37.186585442147027</v>
      </c>
      <c r="BK121" s="106">
        <f t="shared" si="57"/>
        <v>37.187844836322931</v>
      </c>
      <c r="BL121" s="106">
        <f t="shared" si="56"/>
        <v>37.213709189332988</v>
      </c>
    </row>
    <row r="122" spans="1:64" s="106" customFormat="1" ht="12.95" customHeight="1" x14ac:dyDescent="0.2">
      <c r="A122" s="113" t="s">
        <v>87</v>
      </c>
      <c r="B122" s="8"/>
      <c r="C122" s="11">
        <v>40589.563999999998</v>
      </c>
      <c r="D122" s="11"/>
      <c r="E122" s="113">
        <f t="shared" si="61"/>
        <v>14516.995201596717</v>
      </c>
      <c r="F122" s="113">
        <f t="shared" si="62"/>
        <v>14517</v>
      </c>
      <c r="G122" s="113">
        <f t="shared" si="86"/>
        <v>-6.3950000039767474E-3</v>
      </c>
      <c r="H122" s="113"/>
      <c r="I122" s="113">
        <f>G122</f>
        <v>-6.3950000039767474E-3</v>
      </c>
      <c r="J122" s="113"/>
      <c r="K122" s="113"/>
      <c r="L122" s="113"/>
      <c r="M122" s="113"/>
      <c r="N122" s="113"/>
      <c r="O122" s="113">
        <f t="shared" ca="1" si="85"/>
        <v>-1.0154653062802142E-2</v>
      </c>
      <c r="P122" s="113"/>
      <c r="Q122" s="161">
        <f t="shared" si="64"/>
        <v>25571.063999999998</v>
      </c>
      <c r="R122" s="113"/>
      <c r="S122" s="8">
        <f>S$15</f>
        <v>0.1</v>
      </c>
      <c r="T122" s="113"/>
      <c r="Z122" s="106">
        <f t="shared" si="65"/>
        <v>14517</v>
      </c>
      <c r="AA122" s="113">
        <f t="shared" si="66"/>
        <v>-9.8440682797530949E-3</v>
      </c>
      <c r="AB122" s="113">
        <f t="shared" si="87"/>
        <v>-9.7646807608833749E-3</v>
      </c>
      <c r="AC122" s="113">
        <f t="shared" si="88"/>
        <v>-6.3950000039767474E-3</v>
      </c>
      <c r="AD122" s="113">
        <f t="shared" si="89"/>
        <v>3.4490682757763475E-3</v>
      </c>
      <c r="AE122" s="113">
        <f t="shared" si="90"/>
        <v>1.1896071970966828E-6</v>
      </c>
      <c r="AF122" s="106">
        <f t="shared" si="91"/>
        <v>-6.3950000039767474E-3</v>
      </c>
      <c r="AG122" s="8"/>
      <c r="AH122" s="106">
        <f t="shared" si="67"/>
        <v>3.3696807569066271E-3</v>
      </c>
      <c r="AI122" s="106">
        <f t="shared" si="68"/>
        <v>0.95405652996968326</v>
      </c>
      <c r="AJ122" s="106">
        <f t="shared" si="69"/>
        <v>0.78459625302969094</v>
      </c>
      <c r="AK122" s="106">
        <f t="shared" si="70"/>
        <v>-3.102127380528312E-2</v>
      </c>
      <c r="AL122" s="106">
        <f t="shared" si="71"/>
        <v>-2.5477019710939826</v>
      </c>
      <c r="AM122" s="106">
        <f t="shared" si="72"/>
        <v>-3.2680545633463742</v>
      </c>
      <c r="AN122" s="113">
        <f t="shared" si="92"/>
        <v>28.899997538514988</v>
      </c>
      <c r="AO122" s="113">
        <f t="shared" si="92"/>
        <v>28.899997538791059</v>
      </c>
      <c r="AP122" s="113">
        <f t="shared" si="92"/>
        <v>28.899997532647262</v>
      </c>
      <c r="AQ122" s="113">
        <f t="shared" si="92"/>
        <v>28.899997669374166</v>
      </c>
      <c r="AR122" s="113">
        <f t="shared" si="92"/>
        <v>28.899994626593568</v>
      </c>
      <c r="AS122" s="113">
        <f t="shared" si="92"/>
        <v>28.900062343552612</v>
      </c>
      <c r="AT122" s="113">
        <f t="shared" si="92"/>
        <v>28.898556087642895</v>
      </c>
      <c r="AU122" s="113">
        <f t="shared" si="73"/>
        <v>28.932462670390741</v>
      </c>
      <c r="AW122" s="106">
        <v>19000</v>
      </c>
      <c r="AX122" s="106">
        <f t="shared" si="49"/>
        <v>-1.7464116077652043E-2</v>
      </c>
      <c r="AY122" s="106">
        <f t="shared" si="50"/>
        <v>-1.3058821788552291E-2</v>
      </c>
      <c r="AZ122" s="106">
        <f t="shared" si="51"/>
        <v>-4.4052942890997508E-3</v>
      </c>
      <c r="BA122" s="106">
        <f t="shared" si="52"/>
        <v>1.0550980688153044</v>
      </c>
      <c r="BB122" s="106">
        <f t="shared" si="53"/>
        <v>-0.99936745172829322</v>
      </c>
      <c r="BC122" s="106">
        <f t="shared" si="54"/>
        <v>-0.11043105407169894</v>
      </c>
      <c r="BD122" s="106">
        <f t="shared" si="55"/>
        <v>-5.527170841093932E-2</v>
      </c>
      <c r="BE122" s="106">
        <f t="shared" si="59"/>
        <v>37.594630820907085</v>
      </c>
      <c r="BF122" s="106">
        <f t="shared" si="59"/>
        <v>37.594630821060555</v>
      </c>
      <c r="BG122" s="106">
        <f t="shared" si="59"/>
        <v>37.594630823844241</v>
      </c>
      <c r="BH122" s="106">
        <f t="shared" si="57"/>
        <v>37.594630874334165</v>
      </c>
      <c r="BI122" s="106">
        <f t="shared" si="57"/>
        <v>37.594631790110853</v>
      </c>
      <c r="BJ122" s="106">
        <f t="shared" si="57"/>
        <v>37.594648400279233</v>
      </c>
      <c r="BK122" s="106">
        <f t="shared" si="57"/>
        <v>37.594949667067205</v>
      </c>
      <c r="BL122" s="106">
        <f t="shared" si="56"/>
        <v>37.600412272169422</v>
      </c>
    </row>
    <row r="123" spans="1:64" s="106" customFormat="1" ht="12.95" customHeight="1" x14ac:dyDescent="0.2">
      <c r="A123" s="113" t="s">
        <v>88</v>
      </c>
      <c r="B123" s="8"/>
      <c r="C123" s="11">
        <v>40853.446000000004</v>
      </c>
      <c r="D123" s="11"/>
      <c r="E123" s="113">
        <f t="shared" si="61"/>
        <v>14714.995554254976</v>
      </c>
      <c r="F123" s="113">
        <f t="shared" si="62"/>
        <v>14715</v>
      </c>
      <c r="G123" s="113">
        <f t="shared" si="86"/>
        <v>-5.924999997660052E-3</v>
      </c>
      <c r="H123" s="113"/>
      <c r="I123" s="113">
        <f>G123</f>
        <v>-5.924999997660052E-3</v>
      </c>
      <c r="J123" s="113"/>
      <c r="K123" s="113"/>
      <c r="L123" s="113"/>
      <c r="M123" s="113"/>
      <c r="N123" s="113"/>
      <c r="O123" s="113">
        <f t="shared" ca="1" si="85"/>
        <v>-1.0220296482867947E-2</v>
      </c>
      <c r="P123" s="113"/>
      <c r="Q123" s="161">
        <f t="shared" si="64"/>
        <v>25834.946000000004</v>
      </c>
      <c r="R123" s="113"/>
      <c r="S123" s="8">
        <f>S$15</f>
        <v>0.1</v>
      </c>
      <c r="T123" s="113"/>
      <c r="Z123" s="106">
        <f t="shared" si="65"/>
        <v>14715</v>
      </c>
      <c r="AA123" s="113">
        <f t="shared" si="66"/>
        <v>-1.1125820898333059E-2</v>
      </c>
      <c r="AB123" s="113">
        <f t="shared" si="87"/>
        <v>-8.044002004800304E-3</v>
      </c>
      <c r="AC123" s="113">
        <f t="shared" si="88"/>
        <v>-5.924999997660052E-3</v>
      </c>
      <c r="AD123" s="113">
        <f t="shared" si="89"/>
        <v>5.2008209006730068E-3</v>
      </c>
      <c r="AE123" s="113">
        <f t="shared" si="90"/>
        <v>2.7048538040877186E-6</v>
      </c>
      <c r="AF123" s="106">
        <f t="shared" si="91"/>
        <v>-5.924999997660052E-3</v>
      </c>
      <c r="AG123" s="8"/>
      <c r="AH123" s="106">
        <f t="shared" si="67"/>
        <v>2.1190020071402511E-3</v>
      </c>
      <c r="AI123" s="106">
        <f t="shared" si="68"/>
        <v>0.96769386403272351</v>
      </c>
      <c r="AJ123" s="106">
        <f t="shared" si="69"/>
        <v>0.52035687489469018</v>
      </c>
      <c r="AK123" s="106">
        <f t="shared" si="70"/>
        <v>-4.5049255774016993E-2</v>
      </c>
      <c r="AL123" s="106">
        <f t="shared" si="71"/>
        <v>-2.1929261188534892</v>
      </c>
      <c r="AM123" s="106">
        <f t="shared" si="72"/>
        <v>-1.9476876998207684</v>
      </c>
      <c r="AN123" s="113">
        <f t="shared" si="92"/>
        <v>29.268817099173333</v>
      </c>
      <c r="AO123" s="113">
        <f t="shared" si="92"/>
        <v>29.268817099208448</v>
      </c>
      <c r="AP123" s="113">
        <f t="shared" si="92"/>
        <v>29.268817098046064</v>
      </c>
      <c r="AQ123" s="113">
        <f t="shared" si="92"/>
        <v>29.268817136524152</v>
      </c>
      <c r="AR123" s="113">
        <f t="shared" si="92"/>
        <v>29.268815862793858</v>
      </c>
      <c r="AS123" s="113">
        <f t="shared" si="92"/>
        <v>29.268858028087784</v>
      </c>
      <c r="AT123" s="113">
        <f t="shared" si="92"/>
        <v>29.267463647475655</v>
      </c>
      <c r="AU123" s="113">
        <f t="shared" si="73"/>
        <v>29.315298722398815</v>
      </c>
      <c r="AW123" s="106">
        <v>19200</v>
      </c>
      <c r="AX123" s="106">
        <f t="shared" si="49"/>
        <v>-1.7103920613433913E-2</v>
      </c>
      <c r="AY123" s="106">
        <f t="shared" si="50"/>
        <v>-1.3010053168111615E-2</v>
      </c>
      <c r="AZ123" s="106">
        <f t="shared" si="51"/>
        <v>-4.0938674453222974E-3</v>
      </c>
      <c r="BA123" s="106">
        <f t="shared" si="52"/>
        <v>1.0525914467275301</v>
      </c>
      <c r="BB123" s="106">
        <f t="shared" si="53"/>
        <v>-0.92238583167995103</v>
      </c>
      <c r="BC123" s="106">
        <f t="shared" si="54"/>
        <v>0.32172311730848219</v>
      </c>
      <c r="BD123" s="106">
        <f t="shared" si="55"/>
        <v>0.16226358039096836</v>
      </c>
      <c r="BE123" s="106">
        <f t="shared" si="59"/>
        <v>38.003742816773887</v>
      </c>
      <c r="BF123" s="106">
        <f t="shared" si="59"/>
        <v>38.003742816428485</v>
      </c>
      <c r="BG123" s="106">
        <f t="shared" si="59"/>
        <v>38.003742809897155</v>
      </c>
      <c r="BH123" s="106">
        <f t="shared" si="57"/>
        <v>38.00374268639267</v>
      </c>
      <c r="BI123" s="106">
        <f t="shared" si="57"/>
        <v>38.003740350980529</v>
      </c>
      <c r="BJ123" s="106">
        <f t="shared" si="57"/>
        <v>38.003696189749434</v>
      </c>
      <c r="BK123" s="106">
        <f t="shared" si="57"/>
        <v>38.002861242858202</v>
      </c>
      <c r="BL123" s="106">
        <f t="shared" si="56"/>
        <v>37.987115355005855</v>
      </c>
    </row>
    <row r="124" spans="1:64" s="106" customFormat="1" ht="12.95" customHeight="1" x14ac:dyDescent="0.2">
      <c r="A124" s="113" t="s">
        <v>89</v>
      </c>
      <c r="B124" s="8"/>
      <c r="C124" s="11">
        <v>40953.406999999999</v>
      </c>
      <c r="D124" s="11"/>
      <c r="E124" s="113">
        <f t="shared" si="61"/>
        <v>14789.999962483165</v>
      </c>
      <c r="F124" s="113">
        <f t="shared" si="62"/>
        <v>14790</v>
      </c>
      <c r="G124" s="113">
        <f t="shared" si="86"/>
        <v>-4.9999995098914951E-5</v>
      </c>
      <c r="H124" s="113"/>
      <c r="I124" s="113">
        <f>G124</f>
        <v>-4.9999995098914951E-5</v>
      </c>
      <c r="J124" s="113"/>
      <c r="K124" s="113"/>
      <c r="L124" s="113"/>
      <c r="M124" s="113"/>
      <c r="N124" s="113"/>
      <c r="O124" s="113">
        <f t="shared" ca="1" si="85"/>
        <v>-1.0245161414711055E-2</v>
      </c>
      <c r="P124" s="113"/>
      <c r="Q124" s="161">
        <f t="shared" si="64"/>
        <v>25934.906999999999</v>
      </c>
      <c r="R124" s="113"/>
      <c r="S124" s="8">
        <f>S$15</f>
        <v>0.1</v>
      </c>
      <c r="T124" s="113"/>
      <c r="Z124" s="106">
        <f t="shared" si="65"/>
        <v>14790</v>
      </c>
      <c r="AA124" s="113">
        <f t="shared" si="66"/>
        <v>-1.1701707772435465E-2</v>
      </c>
      <c r="AB124" s="113">
        <f t="shared" si="87"/>
        <v>-1.603970500871454E-3</v>
      </c>
      <c r="AC124" s="113">
        <f t="shared" si="88"/>
        <v>-4.9999995098914951E-5</v>
      </c>
      <c r="AD124" s="113">
        <f t="shared" si="89"/>
        <v>1.165170777733655E-2</v>
      </c>
      <c r="AE124" s="113">
        <f t="shared" si="90"/>
        <v>1.3576229412844504E-5</v>
      </c>
      <c r="AF124" s="106">
        <f t="shared" si="91"/>
        <v>-4.9999995098914951E-5</v>
      </c>
      <c r="AG124" s="8"/>
      <c r="AH124" s="106">
        <f t="shared" si="67"/>
        <v>1.5539705057725391E-3</v>
      </c>
      <c r="AI124" s="106">
        <f t="shared" si="68"/>
        <v>0.97416487052257505</v>
      </c>
      <c r="AJ124" s="106">
        <f t="shared" si="69"/>
        <v>0.39855958021162985</v>
      </c>
      <c r="AK124" s="106">
        <f t="shared" si="70"/>
        <v>-4.9047609032588382E-2</v>
      </c>
      <c r="AL124" s="106">
        <f t="shared" si="71"/>
        <v>-2.0556030672598959</v>
      </c>
      <c r="AM124" s="106">
        <f t="shared" si="72"/>
        <v>-1.656979340486971</v>
      </c>
      <c r="AN124" s="113">
        <f t="shared" si="92"/>
        <v>29.410041435745914</v>
      </c>
      <c r="AO124" s="113">
        <f t="shared" si="92"/>
        <v>29.410041435753836</v>
      </c>
      <c r="AP124" s="113">
        <f t="shared" si="92"/>
        <v>29.410041435414673</v>
      </c>
      <c r="AQ124" s="113">
        <f t="shared" si="92"/>
        <v>29.41004144993023</v>
      </c>
      <c r="AR124" s="113">
        <f t="shared" si="92"/>
        <v>29.410040828696026</v>
      </c>
      <c r="AS124" s="113">
        <f t="shared" si="92"/>
        <v>29.410067416906784</v>
      </c>
      <c r="AT124" s="113">
        <f t="shared" si="92"/>
        <v>29.408930824716723</v>
      </c>
      <c r="AU124" s="113">
        <f t="shared" si="73"/>
        <v>29.460312378462476</v>
      </c>
      <c r="AW124" s="106">
        <v>19400</v>
      </c>
      <c r="AX124" s="106">
        <f t="shared" si="49"/>
        <v>-1.6073394338072686E-2</v>
      </c>
      <c r="AY124" s="106">
        <f t="shared" si="50"/>
        <v>-1.2957709330600597E-2</v>
      </c>
      <c r="AZ124" s="106">
        <f t="shared" si="51"/>
        <v>-3.1156850074720885E-3</v>
      </c>
      <c r="BA124" s="106">
        <f t="shared" si="52"/>
        <v>1.0406428250292146</v>
      </c>
      <c r="BB124" s="106">
        <f t="shared" si="53"/>
        <v>-0.68023577414853154</v>
      </c>
      <c r="BC124" s="106">
        <f t="shared" si="54"/>
        <v>0.74785109755921964</v>
      </c>
      <c r="BD124" s="106">
        <f t="shared" si="55"/>
        <v>0.39238617134197029</v>
      </c>
      <c r="BE124" s="106">
        <f t="shared" si="59"/>
        <v>38.40999024310544</v>
      </c>
      <c r="BF124" s="106">
        <f t="shared" si="59"/>
        <v>38.409990242911945</v>
      </c>
      <c r="BG124" s="106">
        <f t="shared" si="59"/>
        <v>38.409990238305767</v>
      </c>
      <c r="BH124" s="106">
        <f t="shared" si="57"/>
        <v>38.409990128657292</v>
      </c>
      <c r="BI124" s="106">
        <f t="shared" si="57"/>
        <v>38.409987518516971</v>
      </c>
      <c r="BJ124" s="106">
        <f t="shared" si="57"/>
        <v>38.409925386847192</v>
      </c>
      <c r="BK124" s="106">
        <f t="shared" si="57"/>
        <v>38.408447386590069</v>
      </c>
      <c r="BL124" s="106">
        <f t="shared" si="56"/>
        <v>38.373818437842289</v>
      </c>
    </row>
    <row r="125" spans="1:64" s="106" customFormat="1" ht="12.95" customHeight="1" x14ac:dyDescent="0.2">
      <c r="A125" s="113" t="s">
        <v>89</v>
      </c>
      <c r="B125" s="8"/>
      <c r="C125" s="11">
        <v>40969.394</v>
      </c>
      <c r="D125" s="11"/>
      <c r="E125" s="113">
        <f t="shared" si="61"/>
        <v>14801.995595523493</v>
      </c>
      <c r="F125" s="113">
        <f t="shared" si="62"/>
        <v>14802</v>
      </c>
      <c r="G125" s="113">
        <f t="shared" si="86"/>
        <v>-5.8699999935925007E-3</v>
      </c>
      <c r="H125" s="113"/>
      <c r="I125" s="113">
        <f>G125</f>
        <v>-5.8699999935925007E-3</v>
      </c>
      <c r="J125" s="113"/>
      <c r="K125" s="113"/>
      <c r="L125" s="113"/>
      <c r="M125" s="113"/>
      <c r="N125" s="113"/>
      <c r="O125" s="113">
        <f t="shared" ca="1" si="85"/>
        <v>-1.0249139803805953E-2</v>
      </c>
      <c r="P125" s="113"/>
      <c r="Q125" s="161">
        <f t="shared" si="64"/>
        <v>25950.894</v>
      </c>
      <c r="R125" s="113"/>
      <c r="S125" s="8">
        <f>S$15</f>
        <v>0.1</v>
      </c>
      <c r="T125" s="113"/>
      <c r="Z125" s="106">
        <f t="shared" si="65"/>
        <v>14802</v>
      </c>
      <c r="AA125" s="113">
        <f t="shared" si="66"/>
        <v>-1.1797347546928631E-2</v>
      </c>
      <c r="AB125" s="113">
        <f t="shared" si="87"/>
        <v>-7.3300209279266561E-3</v>
      </c>
      <c r="AC125" s="113">
        <f t="shared" si="88"/>
        <v>-5.8699999935925007E-3</v>
      </c>
      <c r="AD125" s="113">
        <f t="shared" si="89"/>
        <v>5.9273475533361299E-3</v>
      </c>
      <c r="AE125" s="113">
        <f t="shared" si="90"/>
        <v>3.5133449018039804E-6</v>
      </c>
      <c r="AF125" s="106">
        <f t="shared" si="91"/>
        <v>-5.8699999935925007E-3</v>
      </c>
      <c r="AG125" s="8"/>
      <c r="AH125" s="106">
        <f t="shared" si="67"/>
        <v>1.4600209343341552E-3</v>
      </c>
      <c r="AI125" s="106">
        <f t="shared" si="68"/>
        <v>0.97525729833192365</v>
      </c>
      <c r="AJ125" s="106">
        <f t="shared" si="69"/>
        <v>0.37815297317139224</v>
      </c>
      <c r="AK125" s="106">
        <f t="shared" si="70"/>
        <v>-4.960766655561949E-2</v>
      </c>
      <c r="AL125" s="106">
        <f t="shared" si="71"/>
        <v>-2.0334576086081442</v>
      </c>
      <c r="AM125" s="106">
        <f t="shared" si="72"/>
        <v>-1.6162511286040324</v>
      </c>
      <c r="AN125" s="113">
        <f t="shared" si="92"/>
        <v>29.432726548018124</v>
      </c>
      <c r="AO125" s="113">
        <f t="shared" si="92"/>
        <v>29.432726548024011</v>
      </c>
      <c r="AP125" s="113">
        <f t="shared" si="92"/>
        <v>29.432726547758968</v>
      </c>
      <c r="AQ125" s="113">
        <f t="shared" si="92"/>
        <v>29.432726559687413</v>
      </c>
      <c r="AR125" s="113">
        <f t="shared" si="92"/>
        <v>29.432726022838196</v>
      </c>
      <c r="AS125" s="113">
        <f t="shared" si="92"/>
        <v>29.432750184817959</v>
      </c>
      <c r="AT125" s="113">
        <f t="shared" si="92"/>
        <v>29.431664044377918</v>
      </c>
      <c r="AU125" s="113">
        <f t="shared" si="73"/>
        <v>29.483514563432664</v>
      </c>
      <c r="AW125" s="106">
        <v>19600</v>
      </c>
      <c r="AX125" s="106">
        <f t="shared" si="49"/>
        <v>-1.4556806194083107E-2</v>
      </c>
      <c r="AY125" s="106">
        <f t="shared" si="50"/>
        <v>-1.2901790276019232E-2</v>
      </c>
      <c r="AZ125" s="106">
        <f t="shared" si="51"/>
        <v>-1.6550159180638766E-3</v>
      </c>
      <c r="BA125" s="106">
        <f t="shared" si="52"/>
        <v>1.022065596552536</v>
      </c>
      <c r="BB125" s="106">
        <f t="shared" si="53"/>
        <v>-0.32831334791033012</v>
      </c>
      <c r="BC125" s="106">
        <f t="shared" si="54"/>
        <v>1.1614179554883914</v>
      </c>
      <c r="BD125" s="106">
        <f t="shared" si="55"/>
        <v>0.65618222321907882</v>
      </c>
      <c r="BE125" s="106">
        <f t="shared" si="59"/>
        <v>38.810202090195297</v>
      </c>
      <c r="BF125" s="106">
        <f t="shared" si="59"/>
        <v>38.810202090184021</v>
      </c>
      <c r="BG125" s="106">
        <f t="shared" si="59"/>
        <v>38.810202089725507</v>
      </c>
      <c r="BH125" s="106">
        <f t="shared" si="57"/>
        <v>38.810202071083538</v>
      </c>
      <c r="BI125" s="106">
        <f t="shared" si="57"/>
        <v>38.810201313157123</v>
      </c>
      <c r="BJ125" s="106">
        <f t="shared" si="57"/>
        <v>38.810170499128517</v>
      </c>
      <c r="BK125" s="106">
        <f t="shared" si="57"/>
        <v>38.808919352680967</v>
      </c>
      <c r="BL125" s="106">
        <f t="shared" si="56"/>
        <v>38.760521520678729</v>
      </c>
    </row>
    <row r="126" spans="1:64" s="106" customFormat="1" ht="12.95" customHeight="1" x14ac:dyDescent="0.2">
      <c r="A126" s="159" t="s">
        <v>512</v>
      </c>
      <c r="B126" s="160" t="s">
        <v>159</v>
      </c>
      <c r="C126" s="159">
        <v>41033.358200000002</v>
      </c>
      <c r="D126" s="159" t="s">
        <v>178</v>
      </c>
      <c r="E126" s="47">
        <f t="shared" si="61"/>
        <v>14849.990283139561</v>
      </c>
      <c r="F126" s="113">
        <f t="shared" si="62"/>
        <v>14850</v>
      </c>
      <c r="G126" s="113">
        <f t="shared" si="86"/>
        <v>-1.2949999996635597E-2</v>
      </c>
      <c r="H126" s="113"/>
      <c r="J126" s="113">
        <f>G126</f>
        <v>-1.2949999996635597E-2</v>
      </c>
      <c r="K126" s="113"/>
      <c r="M126" s="113"/>
      <c r="N126" s="113"/>
      <c r="O126" s="113">
        <f t="shared" ca="1" si="85"/>
        <v>-1.0265053360185541E-2</v>
      </c>
      <c r="P126" s="113"/>
      <c r="Q126" s="161">
        <f t="shared" si="64"/>
        <v>26014.858200000002</v>
      </c>
      <c r="R126" s="113"/>
      <c r="S126" s="8">
        <f>S$16</f>
        <v>1</v>
      </c>
      <c r="T126" s="113"/>
      <c r="Z126" s="106">
        <f t="shared" si="65"/>
        <v>14850</v>
      </c>
      <c r="AA126" s="113">
        <f t="shared" si="66"/>
        <v>-1.2187910020313789E-2</v>
      </c>
      <c r="AB126" s="113">
        <f t="shared" si="87"/>
        <v>-1.4026090561989195E-2</v>
      </c>
      <c r="AC126" s="113">
        <f t="shared" si="88"/>
        <v>-1.2949999996635597E-2</v>
      </c>
      <c r="AD126" s="113">
        <f t="shared" si="89"/>
        <v>-7.6208997632180864E-4</v>
      </c>
      <c r="AE126" s="113">
        <f t="shared" si="90"/>
        <v>5.8078113201017484E-7</v>
      </c>
      <c r="AF126" s="106">
        <f t="shared" si="91"/>
        <v>-1.2949999996635597E-2</v>
      </c>
      <c r="AG126" s="8"/>
      <c r="AH126" s="106">
        <f t="shared" si="67"/>
        <v>1.0760905653535971E-3</v>
      </c>
      <c r="AI126" s="106">
        <f t="shared" si="68"/>
        <v>0.97976907169302696</v>
      </c>
      <c r="AJ126" s="106">
        <f t="shared" si="69"/>
        <v>0.29428890782745898</v>
      </c>
      <c r="AK126" s="106">
        <f t="shared" si="70"/>
        <v>-5.1612318362645501E-2</v>
      </c>
      <c r="AL126" s="106">
        <f t="shared" si="71"/>
        <v>-1.9443687024884673</v>
      </c>
      <c r="AM126" s="106">
        <f t="shared" si="72"/>
        <v>-1.4660584158450254</v>
      </c>
      <c r="AN126" s="113">
        <f t="shared" si="92"/>
        <v>29.523726264524569</v>
      </c>
      <c r="AO126" s="113">
        <f t="shared" si="92"/>
        <v>29.523726264525994</v>
      </c>
      <c r="AP126" s="113">
        <f t="shared" si="92"/>
        <v>29.52372626444475</v>
      </c>
      <c r="AQ126" s="113">
        <f t="shared" si="92"/>
        <v>29.523726269084055</v>
      </c>
      <c r="AR126" s="113">
        <f t="shared" si="92"/>
        <v>29.523726004163962</v>
      </c>
      <c r="AS126" s="113">
        <f t="shared" si="92"/>
        <v>29.523741132333818</v>
      </c>
      <c r="AT126" s="113">
        <f t="shared" si="92"/>
        <v>29.522878341683658</v>
      </c>
      <c r="AU126" s="113">
        <f t="shared" si="73"/>
        <v>29.576323303313409</v>
      </c>
      <c r="AW126" s="106">
        <v>19800</v>
      </c>
      <c r="AX126" s="106">
        <f t="shared" si="49"/>
        <v>-1.2809803002098949E-2</v>
      </c>
      <c r="AY126" s="106">
        <f t="shared" si="50"/>
        <v>-1.2842296004367534E-2</v>
      </c>
      <c r="AZ126" s="106">
        <f t="shared" si="51"/>
        <v>3.2493002268584052E-5</v>
      </c>
      <c r="BA126" s="106">
        <f t="shared" si="52"/>
        <v>1.0006614268935294</v>
      </c>
      <c r="BB126" s="106">
        <f t="shared" si="53"/>
        <v>6.2887758869778473E-2</v>
      </c>
      <c r="BC126" s="106">
        <f t="shared" si="54"/>
        <v>1.5588646285162544</v>
      </c>
      <c r="BD126" s="106">
        <f t="shared" si="55"/>
        <v>0.98813892240331724</v>
      </c>
      <c r="BE126" s="106">
        <f t="shared" si="59"/>
        <v>39.202534579503634</v>
      </c>
      <c r="BF126" s="106">
        <f t="shared" si="59"/>
        <v>39.202534579503634</v>
      </c>
      <c r="BG126" s="106">
        <f t="shared" si="59"/>
        <v>39.202534579503578</v>
      </c>
      <c r="BH126" s="106">
        <f t="shared" si="57"/>
        <v>39.202534579488479</v>
      </c>
      <c r="BI126" s="106">
        <f t="shared" si="57"/>
        <v>39.202534575443138</v>
      </c>
      <c r="BJ126" s="106">
        <f t="shared" si="57"/>
        <v>39.202533491514636</v>
      </c>
      <c r="BK126" s="106">
        <f t="shared" si="57"/>
        <v>39.202243683072602</v>
      </c>
      <c r="BL126" s="106">
        <f t="shared" si="56"/>
        <v>39.147224603515163</v>
      </c>
    </row>
    <row r="127" spans="1:64" s="106" customFormat="1" ht="12.95" customHeight="1" x14ac:dyDescent="0.2">
      <c r="A127" s="113" t="s">
        <v>90</v>
      </c>
      <c r="B127" s="8"/>
      <c r="C127" s="11">
        <v>41041.356</v>
      </c>
      <c r="D127" s="11"/>
      <c r="E127" s="113">
        <f t="shared" si="61"/>
        <v>14855.991326107593</v>
      </c>
      <c r="F127" s="113">
        <f t="shared" si="62"/>
        <v>14856</v>
      </c>
      <c r="G127" s="113">
        <f t="shared" si="86"/>
        <v>-1.1559999999008141E-2</v>
      </c>
      <c r="H127" s="113"/>
      <c r="I127" s="113">
        <f t="shared" ref="I127:I137" si="93">G127</f>
        <v>-1.1559999999008141E-2</v>
      </c>
      <c r="J127" s="113"/>
      <c r="K127" s="113"/>
      <c r="L127" s="113"/>
      <c r="M127" s="113"/>
      <c r="N127" s="113"/>
      <c r="O127" s="113">
        <f t="shared" ca="1" si="85"/>
        <v>-1.0267042554732989E-2</v>
      </c>
      <c r="P127" s="113"/>
      <c r="Q127" s="161">
        <f t="shared" si="64"/>
        <v>26022.856</v>
      </c>
      <c r="R127" s="113"/>
      <c r="S127" s="8">
        <f t="shared" ref="S127:S137" si="94">S$15</f>
        <v>0.1</v>
      </c>
      <c r="T127" s="113"/>
      <c r="Z127" s="106">
        <f t="shared" si="65"/>
        <v>14856</v>
      </c>
      <c r="AA127" s="113">
        <f t="shared" si="66"/>
        <v>-1.2237535893939539E-2</v>
      </c>
      <c r="AB127" s="113">
        <f t="shared" si="87"/>
        <v>-1.2587279224157427E-2</v>
      </c>
      <c r="AC127" s="113">
        <f t="shared" si="88"/>
        <v>-1.1559999999008141E-2</v>
      </c>
      <c r="AD127" s="113">
        <f t="shared" si="89"/>
        <v>6.7753589493139803E-4</v>
      </c>
      <c r="AE127" s="113">
        <f t="shared" si="90"/>
        <v>4.5905488892049046E-8</v>
      </c>
      <c r="AF127" s="106">
        <f t="shared" si="91"/>
        <v>-1.1559999999008141E-2</v>
      </c>
      <c r="AG127" s="8"/>
      <c r="AH127" s="106">
        <f t="shared" si="67"/>
        <v>1.0272792251492851E-3</v>
      </c>
      <c r="AI127" s="106">
        <f t="shared" si="68"/>
        <v>0.98034810547144158</v>
      </c>
      <c r="AJ127" s="106">
        <f t="shared" si="69"/>
        <v>0.28357184709887084</v>
      </c>
      <c r="AK127" s="106">
        <f t="shared" si="70"/>
        <v>-5.1835556410319089E-2</v>
      </c>
      <c r="AL127" s="106">
        <f t="shared" si="71"/>
        <v>-1.933174122943996</v>
      </c>
      <c r="AM127" s="106">
        <f t="shared" si="72"/>
        <v>-1.4485740120938804</v>
      </c>
      <c r="AN127" s="113">
        <f t="shared" si="92"/>
        <v>29.535131060100753</v>
      </c>
      <c r="AO127" s="113">
        <f t="shared" si="92"/>
        <v>29.535131060101907</v>
      </c>
      <c r="AP127" s="113">
        <f t="shared" si="92"/>
        <v>29.535131060033716</v>
      </c>
      <c r="AQ127" s="113">
        <f t="shared" si="92"/>
        <v>29.535131064065858</v>
      </c>
      <c r="AR127" s="113">
        <f t="shared" si="92"/>
        <v>29.535130825634408</v>
      </c>
      <c r="AS127" s="113">
        <f t="shared" si="92"/>
        <v>29.535144925037365</v>
      </c>
      <c r="AT127" s="113">
        <f t="shared" si="92"/>
        <v>29.534312234990669</v>
      </c>
      <c r="AU127" s="113">
        <f t="shared" si="73"/>
        <v>29.587924395798503</v>
      </c>
      <c r="AW127" s="106">
        <v>20000</v>
      </c>
      <c r="AX127" s="106">
        <f t="shared" si="49"/>
        <v>-1.1097756816526685E-2</v>
      </c>
      <c r="AY127" s="106">
        <f t="shared" si="50"/>
        <v>-1.2779226515645493E-2</v>
      </c>
      <c r="AZ127" s="106">
        <f t="shared" si="51"/>
        <v>1.6814696991188074E-3</v>
      </c>
      <c r="BA127" s="106">
        <f t="shared" si="52"/>
        <v>0.98000763390954015</v>
      </c>
      <c r="BB127" s="106">
        <f t="shared" si="53"/>
        <v>0.42938827992189232</v>
      </c>
      <c r="BC127" s="106">
        <f t="shared" si="54"/>
        <v>1.9397506704562089</v>
      </c>
      <c r="BD127" s="106">
        <f t="shared" si="55"/>
        <v>1.4588110891438053</v>
      </c>
      <c r="BE127" s="106">
        <f t="shared" si="59"/>
        <v>39.58660654686004</v>
      </c>
      <c r="BF127" s="106">
        <f t="shared" si="59"/>
        <v>39.586606546858732</v>
      </c>
      <c r="BG127" s="106">
        <f t="shared" si="59"/>
        <v>39.586606546934377</v>
      </c>
      <c r="BH127" s="106">
        <f t="shared" si="57"/>
        <v>39.586606542552865</v>
      </c>
      <c r="BI127" s="106">
        <f t="shared" si="57"/>
        <v>39.586606796341606</v>
      </c>
      <c r="BJ127" s="106">
        <f t="shared" si="57"/>
        <v>39.586592095904194</v>
      </c>
      <c r="BK127" s="106">
        <f t="shared" si="57"/>
        <v>39.587442518562575</v>
      </c>
      <c r="BL127" s="106">
        <f t="shared" si="56"/>
        <v>39.533927686351596</v>
      </c>
    </row>
    <row r="128" spans="1:64" s="106" customFormat="1" ht="12.95" customHeight="1" x14ac:dyDescent="0.2">
      <c r="A128" s="113" t="s">
        <v>91</v>
      </c>
      <c r="B128" s="8"/>
      <c r="C128" s="11">
        <v>41057.341</v>
      </c>
      <c r="D128" s="11"/>
      <c r="E128" s="113">
        <f t="shared" si="61"/>
        <v>14867.985458474492</v>
      </c>
      <c r="F128" s="113">
        <f t="shared" si="62"/>
        <v>14868</v>
      </c>
      <c r="G128" s="113">
        <f t="shared" si="86"/>
        <v>-1.9379999997909181E-2</v>
      </c>
      <c r="H128" s="113"/>
      <c r="I128" s="113">
        <f t="shared" si="93"/>
        <v>-1.9379999997909181E-2</v>
      </c>
      <c r="J128" s="113"/>
      <c r="K128" s="113"/>
      <c r="L128" s="113"/>
      <c r="M128" s="113"/>
      <c r="N128" s="113"/>
      <c r="O128" s="113">
        <f t="shared" ca="1" si="85"/>
        <v>-1.0271020943827888E-2</v>
      </c>
      <c r="P128" s="113"/>
      <c r="Q128" s="161">
        <f t="shared" si="64"/>
        <v>26038.841</v>
      </c>
      <c r="R128" s="113"/>
      <c r="S128" s="8">
        <f t="shared" si="94"/>
        <v>0.1</v>
      </c>
      <c r="T128" s="113"/>
      <c r="Z128" s="106">
        <f t="shared" si="65"/>
        <v>14868</v>
      </c>
      <c r="AA128" s="113">
        <f t="shared" si="66"/>
        <v>-1.2337259951787732E-2</v>
      </c>
      <c r="AB128" s="113">
        <f t="shared" si="87"/>
        <v>-2.0309174578967065E-2</v>
      </c>
      <c r="AC128" s="113">
        <f t="shared" si="88"/>
        <v>-1.9379999997909181E-2</v>
      </c>
      <c r="AD128" s="113">
        <f t="shared" si="89"/>
        <v>-7.0427400461214491E-3</v>
      </c>
      <c r="AE128" s="113">
        <f t="shared" si="90"/>
        <v>4.9600187357242757E-6</v>
      </c>
      <c r="AF128" s="106">
        <f t="shared" si="91"/>
        <v>-1.9379999997909181E-2</v>
      </c>
      <c r="AG128" s="8"/>
      <c r="AH128" s="106">
        <f t="shared" si="67"/>
        <v>9.2917458105788232E-4</v>
      </c>
      <c r="AI128" s="106">
        <f t="shared" si="68"/>
        <v>0.98151557272894674</v>
      </c>
      <c r="AJ128" s="106">
        <f t="shared" si="69"/>
        <v>0.26199397401269525</v>
      </c>
      <c r="AK128" s="106">
        <f t="shared" si="70"/>
        <v>-5.2263254925330654E-2</v>
      </c>
      <c r="AL128" s="106">
        <f t="shared" si="71"/>
        <v>-1.9107450807723347</v>
      </c>
      <c r="AM128" s="106">
        <f t="shared" si="72"/>
        <v>-1.4143813424273011</v>
      </c>
      <c r="AN128" s="113">
        <f t="shared" si="92"/>
        <v>29.557960957209378</v>
      </c>
      <c r="AO128" s="113">
        <f t="shared" si="92"/>
        <v>29.557960957210117</v>
      </c>
      <c r="AP128" s="113">
        <f t="shared" si="92"/>
        <v>29.557960957163182</v>
      </c>
      <c r="AQ128" s="113">
        <f t="shared" si="92"/>
        <v>29.557960960152261</v>
      </c>
      <c r="AR128" s="113">
        <f t="shared" si="92"/>
        <v>29.557960769783882</v>
      </c>
      <c r="AS128" s="113">
        <f t="shared" si="92"/>
        <v>29.557972894210604</v>
      </c>
      <c r="AT128" s="113">
        <f t="shared" si="92"/>
        <v>29.557201689126924</v>
      </c>
      <c r="AU128" s="113">
        <f t="shared" si="73"/>
        <v>29.611126580768683</v>
      </c>
      <c r="AW128" s="106">
        <v>20200</v>
      </c>
      <c r="AX128" s="106">
        <f t="shared" ref="AX128:AX177" si="95">AB$3+AB$4*AW128+AB$5*AW128^2+AZ128</f>
        <v>-9.6505471257386285E-3</v>
      </c>
      <c r="AY128" s="106">
        <f t="shared" ref="AY128:AY177" si="96">AB$3+AB$4*AW128+AB$5*AW128^2</f>
        <v>-1.2712581809853112E-2</v>
      </c>
      <c r="AZ128" s="106">
        <f t="shared" ref="AZ128:AZ177" si="97">$AB$6*($AB$11/BA128*BB128+$AB$12)</f>
        <v>3.0620346841144842E-3</v>
      </c>
      <c r="BA128" s="106">
        <f t="shared" ref="BA128:BA177" si="98">1+$AB$7*COS(BC128)</f>
        <v>0.96281408348175013</v>
      </c>
      <c r="BB128" s="106">
        <f t="shared" ref="BB128:BB177" si="99">SIN(BC128+RADIANS($AB$9))</f>
        <v>0.72438277271698592</v>
      </c>
      <c r="BC128" s="106">
        <f t="shared" ref="BC128:BC177" si="100">2*ATAN(BD128)</f>
        <v>2.3060740027588928</v>
      </c>
      <c r="BD128" s="106">
        <f t="shared" ref="BD128:BD177" si="101">SQRT((1+$AB$7)/(1-$AB$7))*TAN(BE128/2)</f>
        <v>2.2528220405326569</v>
      </c>
      <c r="BE128" s="106">
        <f t="shared" ref="BE128:BE177" si="102">$BL128+$AB$7*SIN(BF128)</f>
        <v>39.963266616791479</v>
      </c>
      <c r="BF128" s="106">
        <f t="shared" ref="BF128:BF177" si="103">$BL128+$AB$7*SIN(BG128)</f>
        <v>39.963266616706342</v>
      </c>
      <c r="BG128" s="106">
        <f t="shared" ref="BG128:BG177" si="104">$BL128+$AB$7*SIN(BH128)</f>
        <v>39.963266619109163</v>
      </c>
      <c r="BH128" s="106">
        <f t="shared" ref="BH128:BH177" si="105">$BL128+$AB$7*SIN(BI128)</f>
        <v>39.963266551290943</v>
      </c>
      <c r="BI128" s="106">
        <f t="shared" ref="BI128:BI177" si="106">$BL128+$AB$7*SIN(BJ128)</f>
        <v>39.963268465419347</v>
      </c>
      <c r="BJ128" s="106">
        <f t="shared" ref="BJ128:BJ177" si="107">$BL128+$AB$7*SIN(BK128)</f>
        <v>39.963214438605682</v>
      </c>
      <c r="BK128" s="106">
        <f t="shared" ref="BK128:BK177" si="108">$BL128+$AB$7*SIN(BL128)</f>
        <v>39.964738013978696</v>
      </c>
      <c r="BL128" s="106">
        <f t="shared" ref="BL128:BL177" si="109">RADIANS($AB$9)+$AB$18*(AW128-AB$15)</f>
        <v>39.92063076918803</v>
      </c>
    </row>
    <row r="129" spans="1:64" s="106" customFormat="1" ht="12.95" customHeight="1" x14ac:dyDescent="0.2">
      <c r="A129" s="113" t="s">
        <v>91</v>
      </c>
      <c r="B129" s="8"/>
      <c r="C129" s="11">
        <v>41061.35</v>
      </c>
      <c r="D129" s="11"/>
      <c r="E129" s="113">
        <f t="shared" si="61"/>
        <v>14870.993558359314</v>
      </c>
      <c r="F129" s="113">
        <f t="shared" si="62"/>
        <v>14871</v>
      </c>
      <c r="G129" s="113">
        <f t="shared" si="86"/>
        <v>-8.5849999959464185E-3</v>
      </c>
      <c r="H129" s="113"/>
      <c r="I129" s="113">
        <f t="shared" si="93"/>
        <v>-8.5849999959464185E-3</v>
      </c>
      <c r="J129" s="113"/>
      <c r="K129" s="113"/>
      <c r="L129" s="113"/>
      <c r="M129" s="113"/>
      <c r="N129" s="113"/>
      <c r="O129" s="113">
        <f t="shared" ca="1" si="85"/>
        <v>-1.0272015541101612E-2</v>
      </c>
      <c r="P129" s="113"/>
      <c r="Q129" s="161">
        <f t="shared" si="64"/>
        <v>26042.85</v>
      </c>
      <c r="R129" s="113"/>
      <c r="S129" s="8">
        <f t="shared" si="94"/>
        <v>0.1</v>
      </c>
      <c r="T129" s="113"/>
      <c r="Z129" s="106">
        <f t="shared" si="65"/>
        <v>14871</v>
      </c>
      <c r="AA129" s="113">
        <f t="shared" si="66"/>
        <v>-1.2362284986183261E-2</v>
      </c>
      <c r="AB129" s="113">
        <f t="shared" si="87"/>
        <v>-9.4895523849883659E-3</v>
      </c>
      <c r="AC129" s="113">
        <f t="shared" si="88"/>
        <v>-8.5849999959464185E-3</v>
      </c>
      <c r="AD129" s="113">
        <f t="shared" si="89"/>
        <v>3.7772849902368427E-3</v>
      </c>
      <c r="AE129" s="113">
        <f t="shared" si="90"/>
        <v>1.4267881897468547E-6</v>
      </c>
      <c r="AF129" s="106">
        <f t="shared" si="91"/>
        <v>-8.5849999959464185E-3</v>
      </c>
      <c r="AG129" s="8"/>
      <c r="AH129" s="106">
        <f t="shared" si="67"/>
        <v>9.045523890419474E-4</v>
      </c>
      <c r="AI129" s="106">
        <f t="shared" si="68"/>
        <v>0.98180935358629462</v>
      </c>
      <c r="AJ129" s="106">
        <f t="shared" si="69"/>
        <v>0.25657040109869189</v>
      </c>
      <c r="AK129" s="106">
        <f t="shared" si="70"/>
        <v>-5.2366231962787856E-2</v>
      </c>
      <c r="AL129" s="106">
        <f t="shared" si="71"/>
        <v>-1.9051294537813799</v>
      </c>
      <c r="AM129" s="106">
        <f t="shared" si="72"/>
        <v>-1.4059898725553033</v>
      </c>
      <c r="AN129" s="113">
        <f t="shared" si="92"/>
        <v>29.563672688202388</v>
      </c>
      <c r="AO129" s="113">
        <f t="shared" si="92"/>
        <v>29.563672688203042</v>
      </c>
      <c r="AP129" s="113">
        <f t="shared" si="92"/>
        <v>29.563672688160516</v>
      </c>
      <c r="AQ129" s="113">
        <f t="shared" si="92"/>
        <v>29.56367269092225</v>
      </c>
      <c r="AR129" s="113">
        <f t="shared" si="92"/>
        <v>29.563672511561322</v>
      </c>
      <c r="AS129" s="113">
        <f t="shared" si="92"/>
        <v>29.563684160404602</v>
      </c>
      <c r="AT129" s="113">
        <f t="shared" si="92"/>
        <v>29.562928582161742</v>
      </c>
      <c r="AU129" s="113">
        <f t="shared" si="73"/>
        <v>29.61692712701123</v>
      </c>
      <c r="AW129" s="106">
        <v>20400</v>
      </c>
      <c r="AX129" s="106">
        <f t="shared" si="95"/>
        <v>-8.6395183019773933E-3</v>
      </c>
      <c r="AY129" s="106">
        <f t="shared" si="96"/>
        <v>-1.2642361886990389E-2</v>
      </c>
      <c r="AZ129" s="106">
        <f t="shared" si="97"/>
        <v>4.0028435850129954E-3</v>
      </c>
      <c r="BA129" s="106">
        <f t="shared" si="98"/>
        <v>0.95083402265377559</v>
      </c>
      <c r="BB129" s="106">
        <f t="shared" si="99"/>
        <v>0.9189668166408651</v>
      </c>
      <c r="BC129" s="106">
        <f t="shared" si="100"/>
        <v>2.6613877116953848</v>
      </c>
      <c r="BD129" s="106">
        <f t="shared" si="101"/>
        <v>4.0845449671685063</v>
      </c>
      <c r="BE129" s="106">
        <f t="shared" si="102"/>
        <v>40.334225789648066</v>
      </c>
      <c r="BF129" s="106">
        <f t="shared" si="103"/>
        <v>40.334225789284822</v>
      </c>
      <c r="BG129" s="106">
        <f t="shared" si="104"/>
        <v>40.334225796778064</v>
      </c>
      <c r="BH129" s="106">
        <f t="shared" si="105"/>
        <v>40.334225642202561</v>
      </c>
      <c r="BI129" s="106">
        <f t="shared" si="106"/>
        <v>40.334228830886111</v>
      </c>
      <c r="BJ129" s="106">
        <f t="shared" si="107"/>
        <v>40.334163051515723</v>
      </c>
      <c r="BK129" s="106">
        <f t="shared" si="108"/>
        <v>40.33551952923456</v>
      </c>
      <c r="BL129" s="106">
        <f t="shared" si="109"/>
        <v>40.307333852024463</v>
      </c>
    </row>
    <row r="130" spans="1:64" s="106" customFormat="1" ht="12.95" customHeight="1" x14ac:dyDescent="0.2">
      <c r="A130" s="113" t="s">
        <v>91</v>
      </c>
      <c r="B130" s="8"/>
      <c r="C130" s="11">
        <v>41061.355000000003</v>
      </c>
      <c r="D130" s="11"/>
      <c r="E130" s="113">
        <f t="shared" si="61"/>
        <v>14870.997310042885</v>
      </c>
      <c r="F130" s="113">
        <f t="shared" si="62"/>
        <v>14871</v>
      </c>
      <c r="G130" s="113">
        <f t="shared" si="86"/>
        <v>-3.5849999912898056E-3</v>
      </c>
      <c r="H130" s="113"/>
      <c r="I130" s="113">
        <f t="shared" si="93"/>
        <v>-3.5849999912898056E-3</v>
      </c>
      <c r="J130" s="113"/>
      <c r="K130" s="113"/>
      <c r="L130" s="113"/>
      <c r="M130" s="113"/>
      <c r="N130" s="113"/>
      <c r="O130" s="113">
        <f t="shared" ca="1" si="85"/>
        <v>-1.0272015541101612E-2</v>
      </c>
      <c r="P130" s="113"/>
      <c r="Q130" s="161">
        <f t="shared" si="64"/>
        <v>26042.855000000003</v>
      </c>
      <c r="R130" s="113"/>
      <c r="S130" s="8">
        <f t="shared" si="94"/>
        <v>0.1</v>
      </c>
      <c r="T130" s="113"/>
      <c r="Z130" s="106">
        <f t="shared" si="65"/>
        <v>14871</v>
      </c>
      <c r="AA130" s="113">
        <f t="shared" si="66"/>
        <v>-1.2362284986183261E-2</v>
      </c>
      <c r="AB130" s="113">
        <f t="shared" si="87"/>
        <v>-4.489552380331753E-3</v>
      </c>
      <c r="AC130" s="113">
        <f t="shared" si="88"/>
        <v>-3.5849999912898056E-3</v>
      </c>
      <c r="AD130" s="113">
        <f t="shared" si="89"/>
        <v>8.7772849948934556E-3</v>
      </c>
      <c r="AE130" s="113">
        <f t="shared" si="90"/>
        <v>7.7040731881581819E-6</v>
      </c>
      <c r="AF130" s="106">
        <f t="shared" si="91"/>
        <v>-3.5849999912898056E-3</v>
      </c>
      <c r="AG130" s="8"/>
      <c r="AH130" s="106">
        <f t="shared" si="67"/>
        <v>9.045523890419474E-4</v>
      </c>
      <c r="AI130" s="106">
        <f t="shared" si="68"/>
        <v>0.98180935358629462</v>
      </c>
      <c r="AJ130" s="106">
        <f t="shared" si="69"/>
        <v>0.25657040109869189</v>
      </c>
      <c r="AK130" s="106">
        <f t="shared" si="70"/>
        <v>-5.2366231962787856E-2</v>
      </c>
      <c r="AL130" s="106">
        <f t="shared" si="71"/>
        <v>-1.9051294537813799</v>
      </c>
      <c r="AM130" s="106">
        <f t="shared" si="72"/>
        <v>-1.4059898725553033</v>
      </c>
      <c r="AN130" s="113">
        <f t="shared" si="92"/>
        <v>29.563672688202388</v>
      </c>
      <c r="AO130" s="113">
        <f t="shared" si="92"/>
        <v>29.563672688203042</v>
      </c>
      <c r="AP130" s="113">
        <f t="shared" si="92"/>
        <v>29.563672688160516</v>
      </c>
      <c r="AQ130" s="113">
        <f t="shared" si="92"/>
        <v>29.56367269092225</v>
      </c>
      <c r="AR130" s="113">
        <f t="shared" si="92"/>
        <v>29.563672511561322</v>
      </c>
      <c r="AS130" s="113">
        <f t="shared" si="92"/>
        <v>29.563684160404602</v>
      </c>
      <c r="AT130" s="113">
        <f t="shared" si="92"/>
        <v>29.562928582161742</v>
      </c>
      <c r="AU130" s="113">
        <f t="shared" si="73"/>
        <v>29.61692712701123</v>
      </c>
      <c r="AW130" s="106">
        <v>20600</v>
      </c>
      <c r="AX130" s="106">
        <f t="shared" si="95"/>
        <v>-8.170415321376457E-3</v>
      </c>
      <c r="AY130" s="106">
        <f t="shared" si="96"/>
        <v>-1.2568566747057325E-2</v>
      </c>
      <c r="AZ130" s="106">
        <f t="shared" si="97"/>
        <v>4.3981514256808693E-3</v>
      </c>
      <c r="BA130" s="106">
        <f t="shared" si="98"/>
        <v>0.94504291963322951</v>
      </c>
      <c r="BB130" s="106">
        <f t="shared" si="99"/>
        <v>0.99839604300113316</v>
      </c>
      <c r="BC130" s="106">
        <f t="shared" si="100"/>
        <v>3.0100856473203215</v>
      </c>
      <c r="BD130" s="106">
        <f t="shared" si="101"/>
        <v>15.186391027630988</v>
      </c>
      <c r="BE130" s="106">
        <f t="shared" si="102"/>
        <v>40.701717026334144</v>
      </c>
      <c r="BF130" s="106">
        <f t="shared" si="103"/>
        <v>40.701717026112398</v>
      </c>
      <c r="BG130" s="106">
        <f t="shared" si="104"/>
        <v>40.701717030151279</v>
      </c>
      <c r="BH130" s="106">
        <f t="shared" si="105"/>
        <v>40.701716956584974</v>
      </c>
      <c r="BI130" s="106">
        <f t="shared" si="106"/>
        <v>40.701718296561943</v>
      </c>
      <c r="BJ130" s="106">
        <f t="shared" si="107"/>
        <v>40.701693889447981</v>
      </c>
      <c r="BK130" s="106">
        <f t="shared" si="108"/>
        <v>40.702138441656778</v>
      </c>
      <c r="BL130" s="106">
        <f t="shared" si="109"/>
        <v>40.694036934860897</v>
      </c>
    </row>
    <row r="131" spans="1:64" s="106" customFormat="1" ht="12.95" customHeight="1" x14ac:dyDescent="0.2">
      <c r="A131" s="113" t="s">
        <v>94</v>
      </c>
      <c r="B131" s="8"/>
      <c r="C131" s="11">
        <v>41202.601999999999</v>
      </c>
      <c r="D131" s="11"/>
      <c r="E131" s="113">
        <f t="shared" si="61"/>
        <v>14976.980119828773</v>
      </c>
      <c r="F131" s="113">
        <f t="shared" si="62"/>
        <v>14977</v>
      </c>
      <c r="G131" s="113">
        <f t="shared" si="86"/>
        <v>-2.6494999998249114E-2</v>
      </c>
      <c r="H131" s="113"/>
      <c r="I131" s="113">
        <f t="shared" si="93"/>
        <v>-2.6494999998249114E-2</v>
      </c>
      <c r="J131" s="113"/>
      <c r="K131" s="113"/>
      <c r="L131" s="113"/>
      <c r="M131" s="113"/>
      <c r="N131" s="113"/>
      <c r="O131" s="113">
        <f t="shared" ca="1" si="85"/>
        <v>-1.0307157978106538E-2</v>
      </c>
      <c r="P131" s="113"/>
      <c r="Q131" s="161">
        <f t="shared" si="64"/>
        <v>26184.101999999999</v>
      </c>
      <c r="R131" s="113"/>
      <c r="S131" s="8">
        <f t="shared" si="94"/>
        <v>0.1</v>
      </c>
      <c r="T131" s="113"/>
      <c r="Z131" s="106">
        <f t="shared" si="65"/>
        <v>14977</v>
      </c>
      <c r="AA131" s="113">
        <f t="shared" si="66"/>
        <v>-1.3263943424516643E-2</v>
      </c>
      <c r="AB131" s="113">
        <f t="shared" si="87"/>
        <v>-2.6511611362311338E-2</v>
      </c>
      <c r="AC131" s="113">
        <f t="shared" si="88"/>
        <v>-2.6494999998249114E-2</v>
      </c>
      <c r="AD131" s="113">
        <f t="shared" si="89"/>
        <v>-1.3231056573732471E-2</v>
      </c>
      <c r="AE131" s="113">
        <f t="shared" si="90"/>
        <v>1.7506085805730923E-5</v>
      </c>
      <c r="AF131" s="106">
        <f t="shared" si="91"/>
        <v>-2.6494999998249114E-2</v>
      </c>
      <c r="AG131" s="8"/>
      <c r="AH131" s="106">
        <f t="shared" si="67"/>
        <v>1.6611364062223043E-5</v>
      </c>
      <c r="AI131" s="106">
        <f t="shared" si="68"/>
        <v>0.99261091689878878</v>
      </c>
      <c r="AJ131" s="106">
        <f t="shared" si="69"/>
        <v>5.8793914723047166E-2</v>
      </c>
      <c r="AK131" s="106">
        <f t="shared" si="70"/>
        <v>-5.4941089521890189E-2</v>
      </c>
      <c r="AL131" s="106">
        <f t="shared" si="71"/>
        <v>-1.7044851499580354</v>
      </c>
      <c r="AM131" s="106">
        <f t="shared" si="72"/>
        <v>-1.1434944053309331</v>
      </c>
      <c r="AN131" s="113">
        <f t="shared" ref="AN131:AT140" si="110">$AU131+$AB$7*SIN(AO131)</f>
        <v>29.766614799288757</v>
      </c>
      <c r="AO131" s="113">
        <f t="shared" si="110"/>
        <v>29.766614799288757</v>
      </c>
      <c r="AP131" s="113">
        <f t="shared" si="110"/>
        <v>29.7666147992887</v>
      </c>
      <c r="AQ131" s="113">
        <f t="shared" si="110"/>
        <v>29.766614799301578</v>
      </c>
      <c r="AR131" s="113">
        <f t="shared" si="110"/>
        <v>29.766614796340306</v>
      </c>
      <c r="AS131" s="113">
        <f t="shared" si="110"/>
        <v>29.766615477394556</v>
      </c>
      <c r="AT131" s="113">
        <f t="shared" si="110"/>
        <v>29.766458998669922</v>
      </c>
      <c r="AU131" s="113">
        <f t="shared" si="73"/>
        <v>29.821879760914541</v>
      </c>
      <c r="AW131" s="106">
        <v>20800</v>
      </c>
      <c r="AX131" s="106">
        <f t="shared" si="95"/>
        <v>-8.2837734111525889E-3</v>
      </c>
      <c r="AY131" s="106">
        <f t="shared" si="96"/>
        <v>-1.2491196390053926E-2</v>
      </c>
      <c r="AZ131" s="106">
        <f t="shared" si="97"/>
        <v>4.2074229789013382E-3</v>
      </c>
      <c r="BA131" s="106">
        <f t="shared" si="98"/>
        <v>0.94584467809027795</v>
      </c>
      <c r="BB131" s="106">
        <f t="shared" si="99"/>
        <v>0.95818473235333235</v>
      </c>
      <c r="BC131" s="106">
        <f t="shared" si="100"/>
        <v>-2.9262468796502694</v>
      </c>
      <c r="BD131" s="106">
        <f t="shared" si="101"/>
        <v>-9.2514703966465675</v>
      </c>
      <c r="BE131" s="106">
        <f t="shared" si="102"/>
        <v>41.068235232912578</v>
      </c>
      <c r="BF131" s="106">
        <f t="shared" si="103"/>
        <v>41.068235233239179</v>
      </c>
      <c r="BG131" s="106">
        <f t="shared" si="104"/>
        <v>41.068235227191892</v>
      </c>
      <c r="BH131" s="106">
        <f t="shared" si="105"/>
        <v>41.068235339164147</v>
      </c>
      <c r="BI131" s="106">
        <f t="shared" si="106"/>
        <v>41.068233265871768</v>
      </c>
      <c r="BJ131" s="106">
        <f t="shared" si="107"/>
        <v>41.068271655376989</v>
      </c>
      <c r="BK131" s="106">
        <f t="shared" si="108"/>
        <v>41.06756088273314</v>
      </c>
      <c r="BL131" s="106">
        <f t="shared" si="109"/>
        <v>41.08074001769733</v>
      </c>
    </row>
    <row r="132" spans="1:64" s="106" customFormat="1" ht="12.95" customHeight="1" x14ac:dyDescent="0.2">
      <c r="A132" s="113" t="s">
        <v>95</v>
      </c>
      <c r="B132" s="8"/>
      <c r="C132" s="11">
        <v>41261.26</v>
      </c>
      <c r="D132" s="11"/>
      <c r="E132" s="113">
        <f t="shared" si="61"/>
        <v>15020.993370775139</v>
      </c>
      <c r="F132" s="113">
        <f t="shared" si="62"/>
        <v>15021</v>
      </c>
      <c r="G132" s="113">
        <f t="shared" si="86"/>
        <v>-8.8349999932688661E-3</v>
      </c>
      <c r="H132" s="113"/>
      <c r="I132" s="113">
        <f t="shared" si="93"/>
        <v>-8.8349999932688661E-3</v>
      </c>
      <c r="J132" s="113"/>
      <c r="K132" s="113"/>
      <c r="L132" s="113"/>
      <c r="M132" s="113"/>
      <c r="N132" s="113"/>
      <c r="O132" s="113">
        <f t="shared" ca="1" si="85"/>
        <v>-1.0321745404787828E-2</v>
      </c>
      <c r="P132" s="113"/>
      <c r="Q132" s="161">
        <f t="shared" si="64"/>
        <v>26242.760000000002</v>
      </c>
      <c r="R132" s="113"/>
      <c r="S132" s="8">
        <f t="shared" si="94"/>
        <v>0.1</v>
      </c>
      <c r="T132" s="113"/>
      <c r="Z132" s="106">
        <f t="shared" si="65"/>
        <v>15021</v>
      </c>
      <c r="AA132" s="113">
        <f t="shared" si="66"/>
        <v>-1.364314728464975E-2</v>
      </c>
      <c r="AB132" s="113">
        <f t="shared" si="87"/>
        <v>-8.4778065624270468E-3</v>
      </c>
      <c r="AC132" s="113">
        <f t="shared" si="88"/>
        <v>-8.8349999932688661E-3</v>
      </c>
      <c r="AD132" s="113">
        <f t="shared" si="89"/>
        <v>4.8081472913808834E-3</v>
      </c>
      <c r="AE132" s="113">
        <f t="shared" si="90"/>
        <v>2.3118280375613325E-6</v>
      </c>
      <c r="AF132" s="106">
        <f t="shared" si="91"/>
        <v>-8.8349999932688661E-3</v>
      </c>
      <c r="AG132" s="8"/>
      <c r="AH132" s="106">
        <f t="shared" si="67"/>
        <v>-3.5719343084181942E-4</v>
      </c>
      <c r="AI132" s="106">
        <f t="shared" si="68"/>
        <v>0.99728012545557543</v>
      </c>
      <c r="AJ132" s="106">
        <f t="shared" si="69"/>
        <v>-2.5774871165569539E-2</v>
      </c>
      <c r="AK132" s="106">
        <f t="shared" si="70"/>
        <v>-5.536898183452129E-2</v>
      </c>
      <c r="AL132" s="106">
        <f t="shared" si="71"/>
        <v>-1.6198795841277258</v>
      </c>
      <c r="AM132" s="106">
        <f t="shared" si="72"/>
        <v>-1.0503285053730584</v>
      </c>
      <c r="AN132" s="113">
        <f t="shared" si="110"/>
        <v>29.851519825387882</v>
      </c>
      <c r="AO132" s="113">
        <f t="shared" si="110"/>
        <v>29.851519825387882</v>
      </c>
      <c r="AP132" s="113">
        <f t="shared" si="110"/>
        <v>29.851519825387882</v>
      </c>
      <c r="AQ132" s="113">
        <f t="shared" si="110"/>
        <v>29.851519825387886</v>
      </c>
      <c r="AR132" s="113">
        <f t="shared" si="110"/>
        <v>29.851519825401134</v>
      </c>
      <c r="AS132" s="113">
        <f t="shared" si="110"/>
        <v>29.851519862805972</v>
      </c>
      <c r="AT132" s="113">
        <f t="shared" si="110"/>
        <v>29.851624604242453</v>
      </c>
      <c r="AU132" s="113">
        <f t="shared" si="73"/>
        <v>29.906954439138559</v>
      </c>
      <c r="AW132" s="106">
        <v>21000</v>
      </c>
      <c r="AX132" s="106">
        <f t="shared" si="95"/>
        <v>-8.9568083184575903E-3</v>
      </c>
      <c r="AY132" s="106">
        <f t="shared" si="96"/>
        <v>-1.2410250815980184E-2</v>
      </c>
      <c r="AZ132" s="106">
        <f t="shared" si="97"/>
        <v>3.4534424975225931E-3</v>
      </c>
      <c r="BA132" s="106">
        <f t="shared" si="98"/>
        <v>0.95318591731562763</v>
      </c>
      <c r="BB132" s="106">
        <f t="shared" si="99"/>
        <v>0.80205171855381063</v>
      </c>
      <c r="BC132" s="106">
        <f t="shared" si="100"/>
        <v>-2.5763798969088976</v>
      </c>
      <c r="BD132" s="106">
        <f t="shared" si="101"/>
        <v>-3.4437830090453208</v>
      </c>
      <c r="BE132" s="106">
        <f t="shared" si="102"/>
        <v>41.436341635787059</v>
      </c>
      <c r="BF132" s="106">
        <f t="shared" si="103"/>
        <v>41.436341636087711</v>
      </c>
      <c r="BG132" s="106">
        <f t="shared" si="104"/>
        <v>41.436341629536116</v>
      </c>
      <c r="BH132" s="106">
        <f t="shared" si="105"/>
        <v>41.436341772305774</v>
      </c>
      <c r="BI132" s="106">
        <f t="shared" si="106"/>
        <v>41.436338661128346</v>
      </c>
      <c r="BJ132" s="106">
        <f t="shared" si="107"/>
        <v>41.436406460111456</v>
      </c>
      <c r="BK132" s="106">
        <f t="shared" si="108"/>
        <v>41.434929684868642</v>
      </c>
      <c r="BL132" s="106">
        <f t="shared" si="109"/>
        <v>41.467443100533764</v>
      </c>
    </row>
    <row r="133" spans="1:64" s="106" customFormat="1" ht="12.95" customHeight="1" x14ac:dyDescent="0.2">
      <c r="A133" s="113" t="s">
        <v>96</v>
      </c>
      <c r="B133" s="8"/>
      <c r="C133" s="11">
        <v>41301.245000000003</v>
      </c>
      <c r="D133" s="11"/>
      <c r="E133" s="113">
        <f t="shared" si="61"/>
        <v>15050.995584268443</v>
      </c>
      <c r="F133" s="113">
        <f t="shared" si="62"/>
        <v>15051</v>
      </c>
      <c r="G133" s="113">
        <f t="shared" si="86"/>
        <v>-5.884999998670537E-3</v>
      </c>
      <c r="H133" s="113"/>
      <c r="I133" s="113">
        <f t="shared" si="93"/>
        <v>-5.884999998670537E-3</v>
      </c>
      <c r="J133" s="113"/>
      <c r="K133" s="113"/>
      <c r="L133" s="113"/>
      <c r="M133" s="113"/>
      <c r="N133" s="113"/>
      <c r="O133" s="113">
        <f t="shared" ca="1" si="85"/>
        <v>-1.0331691377525072E-2</v>
      </c>
      <c r="P133" s="113"/>
      <c r="Q133" s="161">
        <f t="shared" si="64"/>
        <v>26282.745000000003</v>
      </c>
      <c r="R133" s="113"/>
      <c r="S133" s="8">
        <f t="shared" si="94"/>
        <v>0.1</v>
      </c>
      <c r="T133" s="113"/>
      <c r="Z133" s="106">
        <f t="shared" si="65"/>
        <v>15051</v>
      </c>
      <c r="AA133" s="113">
        <f t="shared" si="66"/>
        <v>-1.3901287117896059E-2</v>
      </c>
      <c r="AB133" s="113">
        <f t="shared" si="87"/>
        <v>-5.2732487031467018E-3</v>
      </c>
      <c r="AC133" s="113">
        <f t="shared" si="88"/>
        <v>-5.884999998670537E-3</v>
      </c>
      <c r="AD133" s="113">
        <f t="shared" si="89"/>
        <v>8.0162871192255222E-3</v>
      </c>
      <c r="AE133" s="113">
        <f t="shared" si="90"/>
        <v>6.4260859177861023E-6</v>
      </c>
      <c r="AF133" s="106">
        <f t="shared" si="91"/>
        <v>-5.884999998670537E-3</v>
      </c>
      <c r="AG133" s="8"/>
      <c r="AH133" s="106">
        <f t="shared" si="67"/>
        <v>-6.1175129552383544E-4</v>
      </c>
      <c r="AI133" s="106">
        <f t="shared" si="68"/>
        <v>1.0005023119772047</v>
      </c>
      <c r="AJ133" s="106">
        <f t="shared" si="69"/>
        <v>-8.382378865626372E-2</v>
      </c>
      <c r="AK133" s="106">
        <f t="shared" si="70"/>
        <v>-5.5433469579366158E-2</v>
      </c>
      <c r="AL133" s="106">
        <f t="shared" si="71"/>
        <v>-1.5617350460705159</v>
      </c>
      <c r="AM133" s="106">
        <f t="shared" si="72"/>
        <v>-0.99097952607857565</v>
      </c>
      <c r="AN133" s="113">
        <f t="shared" si="110"/>
        <v>29.909639462548018</v>
      </c>
      <c r="AO133" s="113">
        <f t="shared" si="110"/>
        <v>29.909639462548018</v>
      </c>
      <c r="AP133" s="113">
        <f t="shared" si="110"/>
        <v>29.909639462548064</v>
      </c>
      <c r="AQ133" s="113">
        <f t="shared" si="110"/>
        <v>29.909639462560925</v>
      </c>
      <c r="AR133" s="113">
        <f t="shared" si="110"/>
        <v>29.909639466160158</v>
      </c>
      <c r="AS133" s="113">
        <f t="shared" si="110"/>
        <v>29.909640473313608</v>
      </c>
      <c r="AT133" s="113">
        <f t="shared" si="110"/>
        <v>29.909921685386191</v>
      </c>
      <c r="AU133" s="113">
        <f t="shared" si="73"/>
        <v>29.964959901564022</v>
      </c>
      <c r="AW133" s="106">
        <v>21200</v>
      </c>
      <c r="AX133" s="106">
        <f t="shared" si="95"/>
        <v>-1.0104315576936619E-2</v>
      </c>
      <c r="AY133" s="106">
        <f t="shared" si="96"/>
        <v>-1.2325730024836092E-2</v>
      </c>
      <c r="AZ133" s="106">
        <f t="shared" si="97"/>
        <v>2.2214144478994733E-3</v>
      </c>
      <c r="BA133" s="106">
        <f t="shared" si="98"/>
        <v>0.96653974073203663</v>
      </c>
      <c r="BB133" s="106">
        <f t="shared" si="99"/>
        <v>0.54226508969153153</v>
      </c>
      <c r="BC133" s="106">
        <f t="shared" si="100"/>
        <v>-2.2187879510357025</v>
      </c>
      <c r="BD133" s="106">
        <f t="shared" si="101"/>
        <v>-2.0112769468726577</v>
      </c>
      <c r="BE133" s="106">
        <f t="shared" si="102"/>
        <v>41.808487613540628</v>
      </c>
      <c r="BF133" s="106">
        <f t="shared" si="103"/>
        <v>41.808487613584617</v>
      </c>
      <c r="BG133" s="106">
        <f t="shared" si="104"/>
        <v>41.808487612185218</v>
      </c>
      <c r="BH133" s="106">
        <f t="shared" si="105"/>
        <v>41.808487656696848</v>
      </c>
      <c r="BI133" s="106">
        <f t="shared" si="106"/>
        <v>41.80848624089316</v>
      </c>
      <c r="BJ133" s="106">
        <f t="shared" si="107"/>
        <v>41.808531275492456</v>
      </c>
      <c r="BK133" s="106">
        <f t="shared" si="108"/>
        <v>41.807100232059625</v>
      </c>
      <c r="BL133" s="106">
        <f t="shared" si="109"/>
        <v>41.854146183370197</v>
      </c>
    </row>
    <row r="134" spans="1:64" s="106" customFormat="1" ht="12.95" customHeight="1" x14ac:dyDescent="0.2">
      <c r="A134" s="9" t="s">
        <v>161</v>
      </c>
      <c r="B134" s="8"/>
      <c r="C134" s="11">
        <v>41350.555999999997</v>
      </c>
      <c r="D134" s="11"/>
      <c r="E134" s="113">
        <f t="shared" si="61"/>
        <v>15087.995437952781</v>
      </c>
      <c r="F134" s="113">
        <f t="shared" si="62"/>
        <v>15088</v>
      </c>
      <c r="G134" s="113">
        <f t="shared" si="86"/>
        <v>-6.0800000064773485E-3</v>
      </c>
      <c r="H134" s="113"/>
      <c r="I134" s="113">
        <f t="shared" si="93"/>
        <v>-6.0800000064773485E-3</v>
      </c>
      <c r="L134" s="113"/>
      <c r="M134" s="113"/>
      <c r="N134" s="113"/>
      <c r="O134" s="113">
        <f t="shared" ca="1" si="85"/>
        <v>-1.0343958077234339E-2</v>
      </c>
      <c r="P134" s="113"/>
      <c r="Q134" s="161">
        <f t="shared" si="64"/>
        <v>26332.055999999997</v>
      </c>
      <c r="R134" s="113" t="s">
        <v>178</v>
      </c>
      <c r="S134" s="8">
        <f t="shared" si="94"/>
        <v>0.1</v>
      </c>
      <c r="T134" s="113"/>
      <c r="Z134" s="106">
        <f t="shared" si="65"/>
        <v>15088</v>
      </c>
      <c r="AA134" s="113">
        <f t="shared" si="66"/>
        <v>-1.4217728894384336E-2</v>
      </c>
      <c r="AB134" s="113">
        <f t="shared" si="87"/>
        <v>-5.156113908655567E-3</v>
      </c>
      <c r="AC134" s="113">
        <f t="shared" si="88"/>
        <v>-6.0800000064773485E-3</v>
      </c>
      <c r="AD134" s="113">
        <f t="shared" si="89"/>
        <v>8.1377288879069878E-3</v>
      </c>
      <c r="AE134" s="113">
        <f t="shared" si="90"/>
        <v>6.6222631453075913E-6</v>
      </c>
      <c r="AF134" s="106">
        <f t="shared" si="91"/>
        <v>-6.0800000064773485E-3</v>
      </c>
      <c r="AG134" s="8"/>
      <c r="AH134" s="106">
        <f t="shared" si="67"/>
        <v>-9.2388609782178134E-4</v>
      </c>
      <c r="AI134" s="106">
        <f t="shared" si="68"/>
        <v>1.0045015402266475</v>
      </c>
      <c r="AJ134" s="106">
        <f t="shared" si="69"/>
        <v>-0.15551950409253673</v>
      </c>
      <c r="AK134" s="106">
        <f t="shared" si="70"/>
        <v>-5.5252674166205121E-2</v>
      </c>
      <c r="AL134" s="106">
        <f t="shared" si="71"/>
        <v>-1.4895039755983865</v>
      </c>
      <c r="AM134" s="106">
        <f t="shared" si="72"/>
        <v>-0.92184144807170432</v>
      </c>
      <c r="AN134" s="113">
        <f t="shared" si="110"/>
        <v>29.981579488913273</v>
      </c>
      <c r="AO134" s="113">
        <f t="shared" si="110"/>
        <v>29.981579488913287</v>
      </c>
      <c r="AP134" s="113">
        <f t="shared" si="110"/>
        <v>29.981579488914882</v>
      </c>
      <c r="AQ134" s="113">
        <f t="shared" si="110"/>
        <v>29.981579489126656</v>
      </c>
      <c r="AR134" s="113">
        <f t="shared" si="110"/>
        <v>29.981579517210481</v>
      </c>
      <c r="AS134" s="113">
        <f t="shared" si="110"/>
        <v>29.98158324145022</v>
      </c>
      <c r="AT134" s="113">
        <f t="shared" si="110"/>
        <v>29.982076226981864</v>
      </c>
      <c r="AU134" s="113">
        <f t="shared" si="73"/>
        <v>30.036499971888766</v>
      </c>
      <c r="AW134" s="106">
        <v>21400</v>
      </c>
      <c r="AX134" s="106">
        <f t="shared" si="95"/>
        <v>-1.1579252778057514E-2</v>
      </c>
      <c r="AY134" s="106">
        <f t="shared" si="96"/>
        <v>-1.223763401662167E-2</v>
      </c>
      <c r="AZ134" s="106">
        <f t="shared" si="97"/>
        <v>6.583812385641555E-4</v>
      </c>
      <c r="BA134" s="106">
        <f t="shared" si="98"/>
        <v>0.98476355215617484</v>
      </c>
      <c r="BB134" s="106">
        <f t="shared" si="99"/>
        <v>0.20216831950978972</v>
      </c>
      <c r="BC134" s="106">
        <f t="shared" si="100"/>
        <v>-1.8492287645507113</v>
      </c>
      <c r="BD134" s="106">
        <f t="shared" si="101"/>
        <v>-1.3259130729829429</v>
      </c>
      <c r="BE134" s="106">
        <f t="shared" si="102"/>
        <v>42.186807043463659</v>
      </c>
      <c r="BF134" s="106">
        <f t="shared" si="103"/>
        <v>42.18680704346383</v>
      </c>
      <c r="BG134" s="106">
        <f t="shared" si="104"/>
        <v>42.186807043449946</v>
      </c>
      <c r="BH134" s="106">
        <f t="shared" si="105"/>
        <v>42.186807044573591</v>
      </c>
      <c r="BI134" s="106">
        <f t="shared" si="106"/>
        <v>42.186806953601412</v>
      </c>
      <c r="BJ134" s="106">
        <f t="shared" si="107"/>
        <v>42.186814318979479</v>
      </c>
      <c r="BK134" s="106">
        <f t="shared" si="108"/>
        <v>42.186218762397409</v>
      </c>
      <c r="BL134" s="106">
        <f t="shared" si="109"/>
        <v>42.240849266206638</v>
      </c>
    </row>
    <row r="135" spans="1:64" s="106" customFormat="1" ht="12.95" customHeight="1" x14ac:dyDescent="0.2">
      <c r="A135" s="47" t="s">
        <v>97</v>
      </c>
      <c r="B135" s="48"/>
      <c r="C135" s="42">
        <v>41606.436000000002</v>
      </c>
      <c r="D135" s="42"/>
      <c r="E135" s="47">
        <f t="shared" si="61"/>
        <v>15279.991596228811</v>
      </c>
      <c r="F135" s="113">
        <f t="shared" si="62"/>
        <v>15280</v>
      </c>
      <c r="G135" s="113">
        <f t="shared" si="86"/>
        <v>-1.1199999993550591E-2</v>
      </c>
      <c r="H135" s="113"/>
      <c r="I135" s="113">
        <f t="shared" si="93"/>
        <v>-1.1199999993550591E-2</v>
      </c>
      <c r="J135" s="113"/>
      <c r="K135" s="113"/>
      <c r="L135" s="113"/>
      <c r="M135" s="113"/>
      <c r="N135" s="113"/>
      <c r="O135" s="113">
        <f t="shared" ca="1" si="85"/>
        <v>-1.0407612302752696E-2</v>
      </c>
      <c r="P135" s="113"/>
      <c r="Q135" s="161">
        <f t="shared" si="64"/>
        <v>26587.936000000002</v>
      </c>
      <c r="R135" s="113"/>
      <c r="S135" s="8">
        <f t="shared" si="94"/>
        <v>0.1</v>
      </c>
      <c r="T135" s="113"/>
      <c r="Z135" s="106">
        <f t="shared" si="65"/>
        <v>15280</v>
      </c>
      <c r="AA135" s="113">
        <f t="shared" si="66"/>
        <v>-1.576290356699003E-2</v>
      </c>
      <c r="AB135" s="113">
        <f t="shared" si="87"/>
        <v>-8.7513239877278388E-3</v>
      </c>
      <c r="AC135" s="113">
        <f t="shared" si="88"/>
        <v>-1.1199999993550591E-2</v>
      </c>
      <c r="AD135" s="113">
        <f t="shared" si="89"/>
        <v>4.5629035734394384E-3</v>
      </c>
      <c r="AE135" s="113">
        <f t="shared" si="90"/>
        <v>2.0820089020506399E-6</v>
      </c>
      <c r="AF135" s="106">
        <f t="shared" si="91"/>
        <v>-1.1199999993550591E-2</v>
      </c>
      <c r="AG135" s="8"/>
      <c r="AH135" s="106">
        <f t="shared" si="67"/>
        <v>-2.4486760058227515E-3</v>
      </c>
      <c r="AI135" s="106">
        <f t="shared" si="68"/>
        <v>1.0248776039672067</v>
      </c>
      <c r="AJ135" s="106">
        <f t="shared" si="69"/>
        <v>-0.51434482780785851</v>
      </c>
      <c r="AK135" s="106">
        <f t="shared" si="70"/>
        <v>-4.9540152278528357E-2</v>
      </c>
      <c r="AL135" s="106">
        <f t="shared" si="71"/>
        <v>-1.1054138108189748</v>
      </c>
      <c r="AM135" s="106">
        <f t="shared" si="72"/>
        <v>-0.61683583955986199</v>
      </c>
      <c r="AN135" s="113">
        <f t="shared" si="110"/>
        <v>30.359471634359291</v>
      </c>
      <c r="AO135" s="113">
        <f t="shared" si="110"/>
        <v>30.359471634379453</v>
      </c>
      <c r="AP135" s="113">
        <f t="shared" si="110"/>
        <v>30.359471635118634</v>
      </c>
      <c r="AQ135" s="113">
        <f t="shared" si="110"/>
        <v>30.359471662222465</v>
      </c>
      <c r="AR135" s="113">
        <f t="shared" si="110"/>
        <v>30.359472656045718</v>
      </c>
      <c r="AS135" s="113">
        <f t="shared" si="110"/>
        <v>30.359509095618719</v>
      </c>
      <c r="AT135" s="113">
        <f t="shared" si="110"/>
        <v>30.360843572524061</v>
      </c>
      <c r="AU135" s="113">
        <f t="shared" si="73"/>
        <v>30.407734931411738</v>
      </c>
      <c r="AW135" s="106">
        <v>21600</v>
      </c>
      <c r="AX135" s="106">
        <f t="shared" si="95"/>
        <v>-1.3176795194018874E-2</v>
      </c>
      <c r="AY135" s="106">
        <f t="shared" si="96"/>
        <v>-1.2145962791336905E-2</v>
      </c>
      <c r="AZ135" s="106">
        <f t="shared" si="97"/>
        <v>-1.0308324026819687E-3</v>
      </c>
      <c r="BA135" s="106">
        <f t="shared" si="98"/>
        <v>1.0058842927440124</v>
      </c>
      <c r="BB135" s="106">
        <f t="shared" si="99"/>
        <v>-0.18021744192807046</v>
      </c>
      <c r="BC135" s="106">
        <f t="shared" si="100"/>
        <v>-1.4644498018601178</v>
      </c>
      <c r="BD135" s="106">
        <f t="shared" si="101"/>
        <v>-0.89893230346572495</v>
      </c>
      <c r="BE135" s="106">
        <f t="shared" si="102"/>
        <v>42.572836514254377</v>
      </c>
      <c r="BF135" s="106">
        <f t="shared" si="103"/>
        <v>42.572836514254405</v>
      </c>
      <c r="BG135" s="106">
        <f t="shared" si="104"/>
        <v>42.572836514257958</v>
      </c>
      <c r="BH135" s="106">
        <f t="shared" si="105"/>
        <v>42.572836514656807</v>
      </c>
      <c r="BI135" s="106">
        <f t="shared" si="106"/>
        <v>42.572836559446223</v>
      </c>
      <c r="BJ135" s="106">
        <f t="shared" si="107"/>
        <v>42.572841589051272</v>
      </c>
      <c r="BK135" s="106">
        <f t="shared" si="108"/>
        <v>42.573405400812376</v>
      </c>
      <c r="BL135" s="106">
        <f t="shared" si="109"/>
        <v>42.627552349043071</v>
      </c>
    </row>
    <row r="136" spans="1:64" s="106" customFormat="1" ht="12.95" customHeight="1" x14ac:dyDescent="0.2">
      <c r="A136" s="159" t="s">
        <v>562</v>
      </c>
      <c r="B136" s="160" t="s">
        <v>159</v>
      </c>
      <c r="C136" s="159">
        <v>41770.35</v>
      </c>
      <c r="D136" s="159" t="s">
        <v>178</v>
      </c>
      <c r="E136" s="47">
        <f t="shared" si="61"/>
        <v>15402.982288301875</v>
      </c>
      <c r="F136" s="113">
        <f t="shared" si="62"/>
        <v>15403</v>
      </c>
      <c r="G136" s="113">
        <f t="shared" si="86"/>
        <v>-2.3605000002135057E-2</v>
      </c>
      <c r="H136" s="113"/>
      <c r="I136" s="113">
        <f t="shared" si="93"/>
        <v>-2.3605000002135057E-2</v>
      </c>
      <c r="J136" s="113"/>
      <c r="K136" s="113"/>
      <c r="M136" s="113"/>
      <c r="N136" s="113"/>
      <c r="O136" s="113">
        <f t="shared" ca="1" si="85"/>
        <v>-1.0448390790975395E-2</v>
      </c>
      <c r="P136" s="113"/>
      <c r="Q136" s="161">
        <f t="shared" si="64"/>
        <v>26751.85</v>
      </c>
      <c r="R136" s="113"/>
      <c r="S136" s="8">
        <f t="shared" si="94"/>
        <v>0.1</v>
      </c>
      <c r="T136" s="113"/>
      <c r="Z136" s="106">
        <f t="shared" si="65"/>
        <v>15403</v>
      </c>
      <c r="AA136" s="113">
        <f t="shared" si="66"/>
        <v>-1.6592632443953467E-2</v>
      </c>
      <c r="AB136" s="113">
        <f t="shared" si="87"/>
        <v>-2.0337922586856388E-2</v>
      </c>
      <c r="AC136" s="113">
        <f t="shared" si="88"/>
        <v>-2.3605000002135057E-2</v>
      </c>
      <c r="AD136" s="113">
        <f t="shared" si="89"/>
        <v>-7.0123675581815897E-3</v>
      </c>
      <c r="AE136" s="113">
        <f t="shared" si="90"/>
        <v>4.9173298771037634E-6</v>
      </c>
      <c r="AF136" s="106">
        <f t="shared" si="91"/>
        <v>-2.3605000002135057E-2</v>
      </c>
      <c r="AG136" s="8"/>
      <c r="AH136" s="106">
        <f t="shared" si="67"/>
        <v>-3.2670774152786688E-3</v>
      </c>
      <c r="AI136" s="106">
        <f t="shared" si="68"/>
        <v>1.0365232266663622</v>
      </c>
      <c r="AJ136" s="106">
        <f t="shared" si="69"/>
        <v>-0.71325779744459805</v>
      </c>
      <c r="AK136" s="106">
        <f t="shared" si="70"/>
        <v>-4.1703426487598026E-2</v>
      </c>
      <c r="AL136" s="106">
        <f t="shared" si="71"/>
        <v>-0.85152201639060343</v>
      </c>
      <c r="AM136" s="106">
        <f t="shared" si="72"/>
        <v>-0.45350035515950554</v>
      </c>
      <c r="AN136" s="113">
        <f t="shared" si="110"/>
        <v>30.605385244137487</v>
      </c>
      <c r="AO136" s="113">
        <f t="shared" si="110"/>
        <v>30.605385244260173</v>
      </c>
      <c r="AP136" s="113">
        <f t="shared" si="110"/>
        <v>30.605385247471784</v>
      </c>
      <c r="AQ136" s="113">
        <f t="shared" si="110"/>
        <v>30.605385331542902</v>
      </c>
      <c r="AR136" s="113">
        <f t="shared" si="110"/>
        <v>30.605387532290166</v>
      </c>
      <c r="AS136" s="113">
        <f t="shared" si="110"/>
        <v>30.605445139902056</v>
      </c>
      <c r="AT136" s="113">
        <f t="shared" si="110"/>
        <v>30.606951860411815</v>
      </c>
      <c r="AU136" s="113">
        <f t="shared" si="73"/>
        <v>30.645557327356144</v>
      </c>
      <c r="AW136" s="106">
        <v>21800</v>
      </c>
      <c r="AX136" s="106">
        <f t="shared" si="95"/>
        <v>-1.4648663285570282E-2</v>
      </c>
      <c r="AY136" s="106">
        <f t="shared" si="96"/>
        <v>-1.2050716348981801E-2</v>
      </c>
      <c r="AZ136" s="106">
        <f t="shared" si="97"/>
        <v>-2.5979469365884802E-3</v>
      </c>
      <c r="BA136" s="106">
        <f t="shared" si="98"/>
        <v>1.0269577276867023</v>
      </c>
      <c r="BB136" s="106">
        <f t="shared" si="99"/>
        <v>-0.55027818416327323</v>
      </c>
      <c r="BC136" s="106">
        <f t="shared" si="100"/>
        <v>-1.0629599466235864</v>
      </c>
      <c r="BD136" s="106">
        <f t="shared" si="101"/>
        <v>-0.58790678575951527</v>
      </c>
      <c r="BE136" s="106">
        <f t="shared" si="102"/>
        <v>42.967159828209788</v>
      </c>
      <c r="BF136" s="106">
        <f t="shared" si="103"/>
        <v>42.967159828239488</v>
      </c>
      <c r="BG136" s="106">
        <f t="shared" si="104"/>
        <v>42.967159829255003</v>
      </c>
      <c r="BH136" s="106">
        <f t="shared" si="105"/>
        <v>42.967159863982516</v>
      </c>
      <c r="BI136" s="106">
        <f t="shared" si="106"/>
        <v>42.967161051549581</v>
      </c>
      <c r="BJ136" s="106">
        <f t="shared" si="107"/>
        <v>42.967201661086484</v>
      </c>
      <c r="BK136" s="106">
        <f t="shared" si="108"/>
        <v>42.96858873338013</v>
      </c>
      <c r="BL136" s="106">
        <f t="shared" si="109"/>
        <v>43.014255431879505</v>
      </c>
    </row>
    <row r="137" spans="1:64" s="106" customFormat="1" ht="12.95" customHeight="1" x14ac:dyDescent="0.2">
      <c r="A137" s="159" t="s">
        <v>562</v>
      </c>
      <c r="B137" s="160" t="s">
        <v>159</v>
      </c>
      <c r="C137" s="159">
        <v>41770.357000000004</v>
      </c>
      <c r="D137" s="159" t="s">
        <v>178</v>
      </c>
      <c r="E137" s="47">
        <f t="shared" si="61"/>
        <v>15402.987540658874</v>
      </c>
      <c r="F137" s="113">
        <f t="shared" si="62"/>
        <v>15403</v>
      </c>
      <c r="G137" s="113">
        <f t="shared" si="86"/>
        <v>-1.6604999997070991E-2</v>
      </c>
      <c r="H137" s="113"/>
      <c r="I137" s="113">
        <f t="shared" si="93"/>
        <v>-1.6604999997070991E-2</v>
      </c>
      <c r="J137" s="113"/>
      <c r="K137" s="113"/>
      <c r="M137" s="113"/>
      <c r="N137" s="113"/>
      <c r="O137" s="113">
        <f t="shared" ca="1" si="85"/>
        <v>-1.0448390790975395E-2</v>
      </c>
      <c r="P137" s="113"/>
      <c r="Q137" s="161">
        <f t="shared" si="64"/>
        <v>26751.857000000004</v>
      </c>
      <c r="R137" s="113"/>
      <c r="S137" s="8">
        <f t="shared" si="94"/>
        <v>0.1</v>
      </c>
      <c r="T137" s="113"/>
      <c r="Z137" s="106">
        <f t="shared" si="65"/>
        <v>15403</v>
      </c>
      <c r="AA137" s="113">
        <f t="shared" si="66"/>
        <v>-1.6592632443953467E-2</v>
      </c>
      <c r="AB137" s="113">
        <f t="shared" si="87"/>
        <v>-1.3337922581792321E-2</v>
      </c>
      <c r="AC137" s="113">
        <f t="shared" si="88"/>
        <v>-1.6604999997070991E-2</v>
      </c>
      <c r="AD137" s="113">
        <f t="shared" si="89"/>
        <v>-1.2367553117523244E-5</v>
      </c>
      <c r="AE137" s="113">
        <f t="shared" si="90"/>
        <v>1.5295637011475893E-11</v>
      </c>
      <c r="AF137" s="106">
        <f t="shared" si="91"/>
        <v>-1.6604999997070991E-2</v>
      </c>
      <c r="AG137" s="8"/>
      <c r="AH137" s="106">
        <f t="shared" si="67"/>
        <v>-3.2670774152786688E-3</v>
      </c>
      <c r="AI137" s="106">
        <f t="shared" si="68"/>
        <v>1.0365232266663622</v>
      </c>
      <c r="AJ137" s="106">
        <f t="shared" si="69"/>
        <v>-0.71325779744459805</v>
      </c>
      <c r="AK137" s="106">
        <f t="shared" si="70"/>
        <v>-4.1703426487598026E-2</v>
      </c>
      <c r="AL137" s="106">
        <f t="shared" si="71"/>
        <v>-0.85152201639060343</v>
      </c>
      <c r="AM137" s="106">
        <f t="shared" si="72"/>
        <v>-0.45350035515950554</v>
      </c>
      <c r="AN137" s="113">
        <f t="shared" si="110"/>
        <v>30.605385244137487</v>
      </c>
      <c r="AO137" s="113">
        <f t="shared" si="110"/>
        <v>30.605385244260173</v>
      </c>
      <c r="AP137" s="113">
        <f t="shared" si="110"/>
        <v>30.605385247471784</v>
      </c>
      <c r="AQ137" s="113">
        <f t="shared" si="110"/>
        <v>30.605385331542902</v>
      </c>
      <c r="AR137" s="113">
        <f t="shared" si="110"/>
        <v>30.605387532290166</v>
      </c>
      <c r="AS137" s="113">
        <f t="shared" si="110"/>
        <v>30.605445139902056</v>
      </c>
      <c r="AT137" s="113">
        <f t="shared" si="110"/>
        <v>30.606951860411815</v>
      </c>
      <c r="AU137" s="113">
        <f t="shared" si="73"/>
        <v>30.645557327356144</v>
      </c>
      <c r="AW137" s="106">
        <v>22000</v>
      </c>
      <c r="AX137" s="106">
        <f t="shared" si="95"/>
        <v>-1.5735426533686366E-2</v>
      </c>
      <c r="AY137" s="106">
        <f t="shared" si="96"/>
        <v>-1.1951894689556358E-2</v>
      </c>
      <c r="AZ137" s="106">
        <f t="shared" si="97"/>
        <v>-3.7835318441300073E-3</v>
      </c>
      <c r="BA137" s="106">
        <f t="shared" si="98"/>
        <v>1.0442683293873938</v>
      </c>
      <c r="BB137" s="106">
        <f t="shared" si="99"/>
        <v>-0.84133418402088289</v>
      </c>
      <c r="BC137" s="106">
        <f t="shared" si="100"/>
        <v>-0.64591045319260731</v>
      </c>
      <c r="BD137" s="106">
        <f t="shared" si="101"/>
        <v>-0.33467239635805551</v>
      </c>
      <c r="BE137" s="106">
        <f t="shared" si="102"/>
        <v>43.369053985051551</v>
      </c>
      <c r="BF137" s="106">
        <f t="shared" si="103"/>
        <v>43.369053985319027</v>
      </c>
      <c r="BG137" s="106">
        <f t="shared" si="104"/>
        <v>43.369053991219133</v>
      </c>
      <c r="BH137" s="106">
        <f t="shared" si="105"/>
        <v>43.369054121365018</v>
      </c>
      <c r="BI137" s="106">
        <f t="shared" si="106"/>
        <v>43.369056992148806</v>
      </c>
      <c r="BJ137" s="106">
        <f t="shared" si="107"/>
        <v>43.369120314995406</v>
      </c>
      <c r="BK137" s="106">
        <f t="shared" si="108"/>
        <v>43.370516354089688</v>
      </c>
      <c r="BL137" s="106">
        <f t="shared" si="109"/>
        <v>43.400958514715938</v>
      </c>
    </row>
    <row r="138" spans="1:64" s="106" customFormat="1" ht="12.95" customHeight="1" x14ac:dyDescent="0.2">
      <c r="A138" s="47" t="s">
        <v>98</v>
      </c>
      <c r="B138" s="48"/>
      <c r="C138" s="42">
        <v>41931.593000000001</v>
      </c>
      <c r="D138" s="42"/>
      <c r="E138" s="47">
        <f t="shared" si="61"/>
        <v>15523.968831012919</v>
      </c>
      <c r="F138" s="113">
        <f t="shared" si="62"/>
        <v>15524</v>
      </c>
      <c r="H138" s="113"/>
      <c r="I138" s="113"/>
      <c r="J138" s="113"/>
      <c r="K138" s="113"/>
      <c r="L138" s="113"/>
      <c r="M138" s="113"/>
      <c r="N138" s="113"/>
      <c r="O138" s="113">
        <f t="shared" ca="1" si="85"/>
        <v>-1.0488506214348943E-2</v>
      </c>
      <c r="P138" s="113"/>
      <c r="Q138" s="161">
        <f t="shared" si="64"/>
        <v>26913.093000000001</v>
      </c>
      <c r="R138" s="113"/>
      <c r="S138" s="8"/>
      <c r="T138" s="113"/>
      <c r="U138" s="113">
        <f>+C138-(C$7+F138*C$8)</f>
        <v>-4.1539999998349231E-2</v>
      </c>
      <c r="Z138" s="106">
        <f t="shared" si="65"/>
        <v>15524</v>
      </c>
      <c r="AA138" s="113">
        <f t="shared" si="66"/>
        <v>-1.7221120920939303E-2</v>
      </c>
      <c r="AB138" s="113">
        <f>IF(S138&lt;&gt;0,U138-AH138, -9999)</f>
        <v>-9999</v>
      </c>
      <c r="AC138" s="113">
        <f>+U138-P138</f>
        <v>-4.1539999998349231E-2</v>
      </c>
      <c r="AD138" s="113">
        <f>IF(S138&lt;&gt;0,U138-AA138, -9999)</f>
        <v>-9999</v>
      </c>
      <c r="AE138" s="113">
        <f>+(U138-AA138)^2*S138</f>
        <v>0</v>
      </c>
      <c r="AF138" s="106">
        <f>IF(S138&lt;&gt;0,U138-P138, -9999)</f>
        <v>-9999</v>
      </c>
      <c r="AG138" s="8"/>
      <c r="AH138" s="106">
        <f t="shared" si="67"/>
        <v>-3.8857420450803277E-3</v>
      </c>
      <c r="AI138" s="106">
        <f t="shared" si="68"/>
        <v>1.0458587064014955</v>
      </c>
      <c r="AJ138" s="106">
        <f t="shared" si="69"/>
        <v>-0.8669450058831949</v>
      </c>
      <c r="AK138" s="106">
        <f t="shared" si="70"/>
        <v>-3.114644304106657E-2</v>
      </c>
      <c r="AL138" s="106">
        <f t="shared" si="71"/>
        <v>-0.59661761475566932</v>
      </c>
      <c r="AM138" s="106">
        <f t="shared" si="72"/>
        <v>-0.30748419573090419</v>
      </c>
      <c r="AN138" s="113">
        <f t="shared" si="110"/>
        <v>30.849777750645774</v>
      </c>
      <c r="AO138" s="113">
        <f t="shared" si="110"/>
        <v>30.849777750945961</v>
      </c>
      <c r="AP138" s="113">
        <f t="shared" si="110"/>
        <v>30.849777757362094</v>
      </c>
      <c r="AQ138" s="113">
        <f t="shared" si="110"/>
        <v>30.849777894499162</v>
      </c>
      <c r="AR138" s="113">
        <f t="shared" si="110"/>
        <v>30.849780825635278</v>
      </c>
      <c r="AS138" s="113">
        <f t="shared" si="110"/>
        <v>30.849843473758604</v>
      </c>
      <c r="AT138" s="113">
        <f t="shared" si="110"/>
        <v>30.851181877018536</v>
      </c>
      <c r="AU138" s="113">
        <f t="shared" si="73"/>
        <v>30.87951269247219</v>
      </c>
      <c r="AW138" s="106">
        <v>22200</v>
      </c>
      <c r="AX138" s="106">
        <f t="shared" si="95"/>
        <v>-1.6218847223484569E-2</v>
      </c>
      <c r="AY138" s="106">
        <f t="shared" si="96"/>
        <v>-1.1849497813060574E-2</v>
      </c>
      <c r="AZ138" s="106">
        <f t="shared" si="97"/>
        <v>-4.3693494104239941E-3</v>
      </c>
      <c r="BA138" s="106">
        <f t="shared" si="98"/>
        <v>1.054128047190642</v>
      </c>
      <c r="BB138" s="106">
        <f t="shared" si="99"/>
        <v>-0.98982491201359057</v>
      </c>
      <c r="BC138" s="106">
        <f t="shared" si="100"/>
        <v>-0.21763626376142844</v>
      </c>
      <c r="BD138" s="106">
        <f t="shared" si="101"/>
        <v>-0.10924969528101894</v>
      </c>
      <c r="BE138" s="106">
        <f t="shared" si="102"/>
        <v>43.77632388153836</v>
      </c>
      <c r="BF138" s="106">
        <f t="shared" si="103"/>
        <v>43.776323881812459</v>
      </c>
      <c r="BG138" s="106">
        <f t="shared" si="104"/>
        <v>43.776323886863572</v>
      </c>
      <c r="BH138" s="106">
        <f t="shared" si="105"/>
        <v>43.776323979947776</v>
      </c>
      <c r="BI138" s="106">
        <f t="shared" si="106"/>
        <v>43.776325695343552</v>
      </c>
      <c r="BJ138" s="106">
        <f t="shared" si="107"/>
        <v>43.776357307287427</v>
      </c>
      <c r="BK138" s="106">
        <f t="shared" si="108"/>
        <v>43.776939826473857</v>
      </c>
      <c r="BL138" s="106">
        <f t="shared" si="109"/>
        <v>43.787661597552372</v>
      </c>
    </row>
    <row r="139" spans="1:64" s="106" customFormat="1" ht="12.95" customHeight="1" x14ac:dyDescent="0.2">
      <c r="A139" s="159" t="s">
        <v>573</v>
      </c>
      <c r="B139" s="160" t="s">
        <v>159</v>
      </c>
      <c r="C139" s="159">
        <v>42087.546000000002</v>
      </c>
      <c r="D139" s="159" t="s">
        <v>178</v>
      </c>
      <c r="E139" s="47">
        <f t="shared" si="61"/>
        <v>15640.986092509016</v>
      </c>
      <c r="F139" s="113">
        <f t="shared" si="62"/>
        <v>15641</v>
      </c>
      <c r="G139" s="113">
        <f t="shared" ref="G139:G144" si="111">+C139-(C$7+F139*C$8)</f>
        <v>-1.8534999995608814E-2</v>
      </c>
      <c r="H139" s="113"/>
      <c r="I139" s="113">
        <f t="shared" ref="I139:I144" si="112">G139</f>
        <v>-1.8534999995608814E-2</v>
      </c>
      <c r="J139" s="113"/>
      <c r="K139" s="113"/>
      <c r="M139" s="113"/>
      <c r="N139" s="113"/>
      <c r="O139" s="113">
        <f t="shared" ca="1" si="85"/>
        <v>-1.0527295508024191E-2</v>
      </c>
      <c r="P139" s="113"/>
      <c r="Q139" s="161">
        <f t="shared" si="64"/>
        <v>27069.046000000002</v>
      </c>
      <c r="R139" s="113"/>
      <c r="S139" s="8">
        <f t="shared" ref="S139:S144" si="113">S$15</f>
        <v>0.1</v>
      </c>
      <c r="T139" s="113"/>
      <c r="Z139" s="106">
        <f t="shared" si="65"/>
        <v>15641</v>
      </c>
      <c r="AA139" s="113">
        <f t="shared" si="66"/>
        <v>-1.7610235522638233E-2</v>
      </c>
      <c r="AB139" s="113">
        <f t="shared" ref="AB139:AB144" si="114">IF(S139&lt;&gt;0,G139-AH139, -9999)</f>
        <v>-1.4268397997053157E-2</v>
      </c>
      <c r="AC139" s="113">
        <f t="shared" ref="AC139:AC144" si="115">+G139-P139</f>
        <v>-1.8534999995608814E-2</v>
      </c>
      <c r="AD139" s="113">
        <f t="shared" ref="AD139:AD144" si="116">IF(S139&lt;&gt;0,G139-AA139, -9999)</f>
        <v>-9.247644729705809E-4</v>
      </c>
      <c r="AE139" s="113">
        <f t="shared" ref="AE139:AE144" si="117">+(G139-AA139)^2*S139</f>
        <v>8.5518933046855621E-8</v>
      </c>
      <c r="AF139" s="106">
        <f t="shared" ref="AF139:AF144" si="118">IF(S139&lt;&gt;0,G139-P139, -9999)</f>
        <v>-1.8534999995608814E-2</v>
      </c>
      <c r="AG139" s="8"/>
      <c r="AH139" s="106">
        <f t="shared" si="67"/>
        <v>-4.2666019985556575E-3</v>
      </c>
      <c r="AI139" s="106">
        <f t="shared" si="68"/>
        <v>1.0521427176775726</v>
      </c>
      <c r="AJ139" s="106">
        <f t="shared" si="69"/>
        <v>-0.96335635910594053</v>
      </c>
      <c r="AK139" s="106">
        <f t="shared" si="70"/>
        <v>-1.8821765595339886E-2</v>
      </c>
      <c r="AL139" s="106">
        <f t="shared" si="71"/>
        <v>-0.34641078180975743</v>
      </c>
      <c r="AM139" s="106">
        <f t="shared" si="72"/>
        <v>-0.174958491306412</v>
      </c>
      <c r="AN139" s="113">
        <f t="shared" si="110"/>
        <v>31.087872519330645</v>
      </c>
      <c r="AO139" s="113">
        <f t="shared" si="110"/>
        <v>31.087872519685302</v>
      </c>
      <c r="AP139" s="113">
        <f t="shared" si="110"/>
        <v>31.08787252644332</v>
      </c>
      <c r="AQ139" s="113">
        <f t="shared" si="110"/>
        <v>31.087872655217975</v>
      </c>
      <c r="AR139" s="113">
        <f t="shared" si="110"/>
        <v>31.087875109029262</v>
      </c>
      <c r="AS139" s="113">
        <f t="shared" si="110"/>
        <v>31.087921866207665</v>
      </c>
      <c r="AT139" s="113">
        <f t="shared" si="110"/>
        <v>31.088812678521858</v>
      </c>
      <c r="AU139" s="113">
        <f t="shared" si="73"/>
        <v>31.105733995931502</v>
      </c>
      <c r="AW139" s="106">
        <v>22400</v>
      </c>
      <c r="AX139" s="106">
        <f t="shared" si="95"/>
        <v>-1.5981552518766543E-2</v>
      </c>
      <c r="AY139" s="106">
        <f t="shared" si="96"/>
        <v>-1.1743525719494441E-2</v>
      </c>
      <c r="AZ139" s="106">
        <f t="shared" si="97"/>
        <v>-4.2380267992721023E-3</v>
      </c>
      <c r="BA139" s="106">
        <f t="shared" si="98"/>
        <v>1.0541621403401256</v>
      </c>
      <c r="BB139" s="106">
        <f t="shared" si="99"/>
        <v>-0.95834949833405281</v>
      </c>
      <c r="BC139" s="106">
        <f t="shared" si="100"/>
        <v>0.21476941559089829</v>
      </c>
      <c r="BD139" s="106">
        <f t="shared" si="101"/>
        <v>0.10779938869478796</v>
      </c>
      <c r="BE139" s="106">
        <f t="shared" si="102"/>
        <v>44.185555005689238</v>
      </c>
      <c r="BF139" s="106">
        <f t="shared" si="103"/>
        <v>44.185555005417811</v>
      </c>
      <c r="BG139" s="106">
        <f t="shared" si="104"/>
        <v>44.185555000418617</v>
      </c>
      <c r="BH139" s="106">
        <f t="shared" si="105"/>
        <v>44.185554908343157</v>
      </c>
      <c r="BI139" s="106">
        <f t="shared" si="106"/>
        <v>44.185553212492785</v>
      </c>
      <c r="BJ139" s="106">
        <f t="shared" si="107"/>
        <v>44.185521978341342</v>
      </c>
      <c r="BK139" s="106">
        <f t="shared" si="108"/>
        <v>44.184946744036239</v>
      </c>
      <c r="BL139" s="106">
        <f t="shared" si="109"/>
        <v>44.174364680388805</v>
      </c>
    </row>
    <row r="140" spans="1:64" s="106" customFormat="1" ht="12.95" customHeight="1" x14ac:dyDescent="0.2">
      <c r="A140" s="159" t="s">
        <v>573</v>
      </c>
      <c r="B140" s="160" t="s">
        <v>159</v>
      </c>
      <c r="C140" s="159">
        <v>42091.542999999998</v>
      </c>
      <c r="D140" s="159" t="s">
        <v>178</v>
      </c>
      <c r="E140" s="47">
        <f t="shared" si="61"/>
        <v>15643.985188353274</v>
      </c>
      <c r="F140" s="113">
        <f t="shared" si="62"/>
        <v>15644</v>
      </c>
      <c r="G140" s="113">
        <f t="shared" si="111"/>
        <v>-1.9739999996090773E-2</v>
      </c>
      <c r="H140" s="113"/>
      <c r="I140" s="113">
        <f t="shared" si="112"/>
        <v>-1.9739999996090773E-2</v>
      </c>
      <c r="J140" s="113"/>
      <c r="K140" s="113"/>
      <c r="M140" s="113"/>
      <c r="N140" s="113"/>
      <c r="O140" s="113">
        <f t="shared" ca="1" si="85"/>
        <v>-1.0528290105297915E-2</v>
      </c>
      <c r="P140" s="113"/>
      <c r="Q140" s="161">
        <f t="shared" si="64"/>
        <v>27073.042999999998</v>
      </c>
      <c r="R140" s="113"/>
      <c r="S140" s="8">
        <f t="shared" si="113"/>
        <v>0.1</v>
      </c>
      <c r="T140" s="113"/>
      <c r="Z140" s="106">
        <f t="shared" si="65"/>
        <v>15644</v>
      </c>
      <c r="AA140" s="113">
        <f t="shared" si="66"/>
        <v>-1.7617112951335362E-2</v>
      </c>
      <c r="AB140" s="113">
        <f t="shared" si="114"/>
        <v>-1.5466716138007928E-2</v>
      </c>
      <c r="AC140" s="113">
        <f t="shared" si="115"/>
        <v>-1.9739999996090773E-2</v>
      </c>
      <c r="AD140" s="113">
        <f t="shared" si="116"/>
        <v>-2.1228870447554116E-3</v>
      </c>
      <c r="AE140" s="113">
        <f t="shared" si="117"/>
        <v>4.5066494047903653E-7</v>
      </c>
      <c r="AF140" s="106">
        <f t="shared" si="118"/>
        <v>-1.9739999996090773E-2</v>
      </c>
      <c r="AG140" s="8"/>
      <c r="AH140" s="106">
        <f t="shared" si="67"/>
        <v>-4.2732838580828453E-3</v>
      </c>
      <c r="AI140" s="106">
        <f t="shared" si="68"/>
        <v>1.0522630637164418</v>
      </c>
      <c r="AJ140" s="106">
        <f t="shared" si="69"/>
        <v>-0.9650667990343057</v>
      </c>
      <c r="AK140" s="106">
        <f t="shared" si="70"/>
        <v>-1.848496789015611E-2</v>
      </c>
      <c r="AL140" s="106">
        <f t="shared" si="71"/>
        <v>-0.33995909814931463</v>
      </c>
      <c r="AM140" s="106">
        <f t="shared" si="72"/>
        <v>-0.17163576871041888</v>
      </c>
      <c r="AN140" s="113">
        <f t="shared" si="110"/>
        <v>31.093994686056067</v>
      </c>
      <c r="AO140" s="113">
        <f t="shared" si="110"/>
        <v>31.093994686408593</v>
      </c>
      <c r="AP140" s="113">
        <f t="shared" si="110"/>
        <v>31.093994693112165</v>
      </c>
      <c r="AQ140" s="113">
        <f t="shared" si="110"/>
        <v>31.093994820586126</v>
      </c>
      <c r="AR140" s="113">
        <f t="shared" si="110"/>
        <v>31.093997244607145</v>
      </c>
      <c r="AS140" s="113">
        <f t="shared" si="110"/>
        <v>31.094043338966152</v>
      </c>
      <c r="AT140" s="113">
        <f t="shared" si="110"/>
        <v>31.094919718925492</v>
      </c>
      <c r="AU140" s="113">
        <f t="shared" si="73"/>
        <v>31.111534542174049</v>
      </c>
      <c r="AW140" s="106">
        <v>22600</v>
      </c>
      <c r="AX140" s="106">
        <f t="shared" si="95"/>
        <v>-1.5046196041304378E-2</v>
      </c>
      <c r="AY140" s="106">
        <f t="shared" si="96"/>
        <v>-1.1633978408857975E-2</v>
      </c>
      <c r="AZ140" s="106">
        <f t="shared" si="97"/>
        <v>-3.4122176324464025E-3</v>
      </c>
      <c r="BA140" s="106">
        <f t="shared" si="98"/>
        <v>1.0443620398333966</v>
      </c>
      <c r="BB140" s="106">
        <f t="shared" si="99"/>
        <v>-0.75315075204764959</v>
      </c>
      <c r="BC140" s="106">
        <f t="shared" si="100"/>
        <v>0.64309682253014389</v>
      </c>
      <c r="BD140" s="106">
        <f t="shared" si="101"/>
        <v>0.33310874498374926</v>
      </c>
      <c r="BE140" s="106">
        <f t="shared" si="102"/>
        <v>44.592850223443016</v>
      </c>
      <c r="BF140" s="106">
        <f t="shared" si="103"/>
        <v>44.592850223173578</v>
      </c>
      <c r="BG140" s="106">
        <f t="shared" si="104"/>
        <v>44.592850217241484</v>
      </c>
      <c r="BH140" s="106">
        <f t="shared" si="105"/>
        <v>44.592850086636744</v>
      </c>
      <c r="BI140" s="106">
        <f t="shared" si="106"/>
        <v>44.592847211164766</v>
      </c>
      <c r="BJ140" s="106">
        <f t="shared" si="107"/>
        <v>44.592783904519848</v>
      </c>
      <c r="BK140" s="106">
        <f t="shared" si="108"/>
        <v>44.591390849117793</v>
      </c>
      <c r="BL140" s="106">
        <f t="shared" si="109"/>
        <v>44.561067763225239</v>
      </c>
    </row>
    <row r="141" spans="1:64" s="106" customFormat="1" ht="12.95" customHeight="1" x14ac:dyDescent="0.2">
      <c r="A141" s="159" t="s">
        <v>579</v>
      </c>
      <c r="B141" s="160" t="s">
        <v>159</v>
      </c>
      <c r="C141" s="159">
        <v>42363.423999999999</v>
      </c>
      <c r="D141" s="159" t="s">
        <v>178</v>
      </c>
      <c r="E141" s="47">
        <f t="shared" si="61"/>
        <v>15847.987484383617</v>
      </c>
      <c r="F141" s="113">
        <f t="shared" si="62"/>
        <v>15848</v>
      </c>
      <c r="G141" s="113">
        <f t="shared" si="111"/>
        <v>-1.6680000000633299E-2</v>
      </c>
      <c r="H141" s="113"/>
      <c r="I141" s="113">
        <f t="shared" si="112"/>
        <v>-1.6680000000633299E-2</v>
      </c>
      <c r="J141" s="113"/>
      <c r="K141" s="113"/>
      <c r="M141" s="113"/>
      <c r="N141" s="113"/>
      <c r="O141" s="113">
        <f t="shared" ca="1" si="85"/>
        <v>-1.059592271991117E-2</v>
      </c>
      <c r="P141" s="113"/>
      <c r="Q141" s="161">
        <f t="shared" si="64"/>
        <v>27344.923999999999</v>
      </c>
      <c r="R141" s="113"/>
      <c r="S141" s="8">
        <f t="shared" si="113"/>
        <v>0.1</v>
      </c>
      <c r="T141" s="113"/>
      <c r="Z141" s="106">
        <f t="shared" si="65"/>
        <v>15848</v>
      </c>
      <c r="AA141" s="113">
        <f t="shared" si="66"/>
        <v>-1.7698901219310181E-2</v>
      </c>
      <c r="AB141" s="113">
        <f t="shared" si="114"/>
        <v>-1.2336339399801144E-2</v>
      </c>
      <c r="AC141" s="113">
        <f t="shared" si="115"/>
        <v>-1.6680000000633299E-2</v>
      </c>
      <c r="AD141" s="113">
        <f t="shared" si="116"/>
        <v>1.0189012186768813E-3</v>
      </c>
      <c r="AE141" s="113">
        <f t="shared" si="117"/>
        <v>1.0381596934212339E-7</v>
      </c>
      <c r="AF141" s="106">
        <f t="shared" si="118"/>
        <v>-1.6680000000633299E-2</v>
      </c>
      <c r="AG141" s="8"/>
      <c r="AH141" s="106">
        <f t="shared" si="67"/>
        <v>-4.3436606008321558E-3</v>
      </c>
      <c r="AI141" s="106">
        <f t="shared" si="68"/>
        <v>1.0551546225582495</v>
      </c>
      <c r="AJ141" s="106">
        <f t="shared" si="69"/>
        <v>-0.98461970403393273</v>
      </c>
      <c r="AK141" s="106">
        <f t="shared" si="70"/>
        <v>5.575793879439476E-3</v>
      </c>
      <c r="AL141" s="106">
        <f t="shared" si="71"/>
        <v>0.1007515678655902</v>
      </c>
      <c r="AM141" s="106">
        <f t="shared" si="72"/>
        <v>5.0418440438284008E-2</v>
      </c>
      <c r="AN141" s="113">
        <f t="shared" ref="AN141:AT150" si="119">$AU141+$AB$7*SIN(AO141)</f>
        <v>31.511247898904511</v>
      </c>
      <c r="AO141" s="113">
        <f t="shared" si="119"/>
        <v>31.511247898763688</v>
      </c>
      <c r="AP141" s="113">
        <f t="shared" si="119"/>
        <v>31.511247896211852</v>
      </c>
      <c r="AQ141" s="113">
        <f t="shared" si="119"/>
        <v>31.511247849969621</v>
      </c>
      <c r="AR141" s="113">
        <f t="shared" si="119"/>
        <v>31.511247012006457</v>
      </c>
      <c r="AS141" s="113">
        <f t="shared" si="119"/>
        <v>31.511231827149167</v>
      </c>
      <c r="AT141" s="113">
        <f t="shared" si="119"/>
        <v>31.510956663867862</v>
      </c>
      <c r="AU141" s="113">
        <f t="shared" si="73"/>
        <v>31.505971686667216</v>
      </c>
      <c r="AW141" s="106">
        <v>22800</v>
      </c>
      <c r="AX141" s="106">
        <f t="shared" si="95"/>
        <v>-1.3569925724603457E-2</v>
      </c>
      <c r="AY141" s="106">
        <f t="shared" si="96"/>
        <v>-1.1520855881151169E-2</v>
      </c>
      <c r="AZ141" s="106">
        <f t="shared" si="97"/>
        <v>-2.0490698434522886E-3</v>
      </c>
      <c r="BA141" s="106">
        <f t="shared" si="98"/>
        <v>1.0270894430685868</v>
      </c>
      <c r="BB141" s="106">
        <f t="shared" si="99"/>
        <v>-0.42204204617101176</v>
      </c>
      <c r="BC141" s="106">
        <f t="shared" si="100"/>
        <v>1.0602387199089134</v>
      </c>
      <c r="BD141" s="106">
        <f t="shared" si="101"/>
        <v>0.58607735989022747</v>
      </c>
      <c r="BE141" s="106">
        <f t="shared" si="102"/>
        <v>44.994788922421321</v>
      </c>
      <c r="BF141" s="106">
        <f t="shared" si="103"/>
        <v>44.994788922390917</v>
      </c>
      <c r="BG141" s="106">
        <f t="shared" si="104"/>
        <v>44.994788921355727</v>
      </c>
      <c r="BH141" s="106">
        <f t="shared" si="105"/>
        <v>44.994788886105518</v>
      </c>
      <c r="BI141" s="106">
        <f t="shared" si="106"/>
        <v>44.994787685773858</v>
      </c>
      <c r="BJ141" s="106">
        <f t="shared" si="107"/>
        <v>44.994746813745962</v>
      </c>
      <c r="BK141" s="106">
        <f t="shared" si="108"/>
        <v>44.993356688081406</v>
      </c>
      <c r="BL141" s="106">
        <f t="shared" si="109"/>
        <v>44.947770846061673</v>
      </c>
    </row>
    <row r="142" spans="1:64" s="106" customFormat="1" ht="12.95" customHeight="1" x14ac:dyDescent="0.2">
      <c r="A142" s="159" t="s">
        <v>579</v>
      </c>
      <c r="B142" s="160" t="s">
        <v>159</v>
      </c>
      <c r="C142" s="159">
        <v>42391.413</v>
      </c>
      <c r="D142" s="159" t="s">
        <v>178</v>
      </c>
      <c r="E142" s="47">
        <f t="shared" si="61"/>
        <v>15868.988658660575</v>
      </c>
      <c r="F142" s="113">
        <f t="shared" si="62"/>
        <v>15869</v>
      </c>
      <c r="G142" s="113">
        <f t="shared" si="111"/>
        <v>-1.5115000001969747E-2</v>
      </c>
      <c r="H142" s="113"/>
      <c r="I142" s="113">
        <f t="shared" si="112"/>
        <v>-1.5115000001969747E-2</v>
      </c>
      <c r="J142" s="113"/>
      <c r="K142" s="113"/>
      <c r="M142" s="113"/>
      <c r="N142" s="113"/>
      <c r="O142" s="113">
        <f t="shared" ca="1" si="85"/>
        <v>-1.0602884900827241E-2</v>
      </c>
      <c r="P142" s="113"/>
      <c r="Q142" s="161">
        <f t="shared" si="64"/>
        <v>27372.913</v>
      </c>
      <c r="R142" s="113"/>
      <c r="S142" s="8">
        <f t="shared" si="113"/>
        <v>0.1</v>
      </c>
      <c r="T142" s="113"/>
      <c r="Z142" s="106">
        <f t="shared" si="65"/>
        <v>15869</v>
      </c>
      <c r="AA142" s="113">
        <f t="shared" si="66"/>
        <v>-1.7663813401793904E-2</v>
      </c>
      <c r="AB142" s="113">
        <f t="shared" si="114"/>
        <v>-1.080739077322769E-2</v>
      </c>
      <c r="AC142" s="113">
        <f t="shared" si="115"/>
        <v>-1.5115000001969747E-2</v>
      </c>
      <c r="AD142" s="113">
        <f t="shared" si="116"/>
        <v>2.5488133998241569E-3</v>
      </c>
      <c r="AE142" s="113">
        <f t="shared" si="117"/>
        <v>6.4964497471231784E-7</v>
      </c>
      <c r="AF142" s="106">
        <f t="shared" si="118"/>
        <v>-1.5115000001969747E-2</v>
      </c>
      <c r="AG142" s="8"/>
      <c r="AH142" s="106">
        <f t="shared" si="67"/>
        <v>-4.307609228742057E-3</v>
      </c>
      <c r="AI142" s="106">
        <f t="shared" si="68"/>
        <v>1.0548447128926093</v>
      </c>
      <c r="AJ142" s="106">
        <f t="shared" si="69"/>
        <v>-0.97567532639931243</v>
      </c>
      <c r="AK142" s="106">
        <f t="shared" si="70"/>
        <v>8.0733719508159114E-3</v>
      </c>
      <c r="AL142" s="106">
        <f t="shared" si="71"/>
        <v>0.14615455139597636</v>
      </c>
      <c r="AM142" s="106">
        <f t="shared" si="72"/>
        <v>7.3207638747177561E-2</v>
      </c>
      <c r="AN142" s="113">
        <f t="shared" si="119"/>
        <v>31.554217352872772</v>
      </c>
      <c r="AO142" s="113">
        <f t="shared" si="119"/>
        <v>31.554217352674776</v>
      </c>
      <c r="AP142" s="113">
        <f t="shared" si="119"/>
        <v>31.554217349068725</v>
      </c>
      <c r="AQ142" s="113">
        <f t="shared" si="119"/>
        <v>31.554217283392514</v>
      </c>
      <c r="AR142" s="113">
        <f t="shared" si="119"/>
        <v>31.554216087246338</v>
      </c>
      <c r="AS142" s="113">
        <f t="shared" si="119"/>
        <v>31.5541943021375</v>
      </c>
      <c r="AT142" s="113">
        <f t="shared" si="119"/>
        <v>31.553797546984075</v>
      </c>
      <c r="AU142" s="113">
        <f t="shared" si="73"/>
        <v>31.546575510365038</v>
      </c>
      <c r="AW142" s="106">
        <v>23000</v>
      </c>
      <c r="AX142" s="106">
        <f t="shared" si="95"/>
        <v>-1.1796678226188833E-2</v>
      </c>
      <c r="AY142" s="106">
        <f t="shared" si="96"/>
        <v>-1.1404158136374024E-2</v>
      </c>
      <c r="AZ142" s="106">
        <f t="shared" si="97"/>
        <v>-3.9252008981480912E-4</v>
      </c>
      <c r="BA142" s="106">
        <f t="shared" si="98"/>
        <v>1.0060281826881847</v>
      </c>
      <c r="BB142" s="106">
        <f t="shared" si="99"/>
        <v>-3.4089666177647734E-2</v>
      </c>
      <c r="BC142" s="106">
        <f t="shared" si="100"/>
        <v>1.4618390712828251</v>
      </c>
      <c r="BD142" s="106">
        <f t="shared" si="101"/>
        <v>0.8965748644888385</v>
      </c>
      <c r="BE142" s="106">
        <f t="shared" si="102"/>
        <v>45.389166504609712</v>
      </c>
      <c r="BF142" s="106">
        <f t="shared" si="103"/>
        <v>45.389166504609683</v>
      </c>
      <c r="BG142" s="106">
        <f t="shared" si="104"/>
        <v>45.389166504605846</v>
      </c>
      <c r="BH142" s="106">
        <f t="shared" si="105"/>
        <v>45.389166504182242</v>
      </c>
      <c r="BI142" s="106">
        <f t="shared" si="106"/>
        <v>45.389166457358087</v>
      </c>
      <c r="BJ142" s="106">
        <f t="shared" si="107"/>
        <v>45.389161281653109</v>
      </c>
      <c r="BK142" s="106">
        <f t="shared" si="108"/>
        <v>45.38859018019555</v>
      </c>
      <c r="BL142" s="106">
        <f t="shared" si="109"/>
        <v>45.334473928898106</v>
      </c>
    </row>
    <row r="143" spans="1:64" s="106" customFormat="1" ht="12.95" customHeight="1" x14ac:dyDescent="0.2">
      <c r="A143" s="47" t="s">
        <v>99</v>
      </c>
      <c r="B143" s="48"/>
      <c r="C143" s="42">
        <v>42404.726000000002</v>
      </c>
      <c r="D143" s="42"/>
      <c r="E143" s="47">
        <f t="shared" si="61"/>
        <v>15878.977891328737</v>
      </c>
      <c r="F143" s="113">
        <f t="shared" si="62"/>
        <v>15879</v>
      </c>
      <c r="G143" s="113">
        <f t="shared" si="111"/>
        <v>-2.94649999923422E-2</v>
      </c>
      <c r="H143" s="113"/>
      <c r="I143" s="113">
        <f t="shared" si="112"/>
        <v>-2.94649999923422E-2</v>
      </c>
      <c r="J143" s="113"/>
      <c r="K143" s="113"/>
      <c r="L143" s="113"/>
      <c r="M143" s="113"/>
      <c r="N143" s="113"/>
      <c r="O143" s="113">
        <f t="shared" ca="1" si="85"/>
        <v>-1.0606200225072988E-2</v>
      </c>
      <c r="P143" s="113"/>
      <c r="Q143" s="161">
        <f t="shared" si="64"/>
        <v>27386.226000000002</v>
      </c>
      <c r="R143" s="113"/>
      <c r="S143" s="8">
        <f t="shared" si="113"/>
        <v>0.1</v>
      </c>
      <c r="T143" s="113"/>
      <c r="Z143" s="106">
        <f t="shared" si="65"/>
        <v>15879</v>
      </c>
      <c r="AA143" s="113">
        <f t="shared" si="66"/>
        <v>-1.7644296477815073E-2</v>
      </c>
      <c r="AB143" s="113">
        <f t="shared" si="114"/>
        <v>-2.5177352669124169E-2</v>
      </c>
      <c r="AC143" s="113">
        <f t="shared" si="115"/>
        <v>-2.94649999923422E-2</v>
      </c>
      <c r="AD143" s="113">
        <f t="shared" si="116"/>
        <v>-1.1820703514527128E-2</v>
      </c>
      <c r="AE143" s="113">
        <f t="shared" si="117"/>
        <v>1.3972903157835399E-5</v>
      </c>
      <c r="AF143" s="106">
        <f t="shared" si="118"/>
        <v>-2.94649999923422E-2</v>
      </c>
      <c r="AG143" s="8"/>
      <c r="AH143" s="106">
        <f t="shared" si="67"/>
        <v>-4.2876473232180308E-3</v>
      </c>
      <c r="AI143" s="106">
        <f t="shared" si="68"/>
        <v>1.0546574555501169</v>
      </c>
      <c r="AJ143" s="106">
        <f t="shared" si="69"/>
        <v>-0.9707105356319764</v>
      </c>
      <c r="AK143" s="106">
        <f t="shared" si="70"/>
        <v>9.2565879089407197E-3</v>
      </c>
      <c r="AL143" s="106">
        <f t="shared" si="71"/>
        <v>0.16776453279871781</v>
      </c>
      <c r="AM143" s="106">
        <f t="shared" si="72"/>
        <v>8.407956013548698E-2</v>
      </c>
      <c r="AN143" s="113">
        <f t="shared" si="119"/>
        <v>31.574674034634057</v>
      </c>
      <c r="AO143" s="113">
        <f t="shared" si="119"/>
        <v>31.574674034411053</v>
      </c>
      <c r="AP143" s="113">
        <f t="shared" si="119"/>
        <v>31.574674030337139</v>
      </c>
      <c r="AQ143" s="113">
        <f t="shared" si="119"/>
        <v>31.57467395591236</v>
      </c>
      <c r="AR143" s="113">
        <f t="shared" si="119"/>
        <v>31.574672596275203</v>
      </c>
      <c r="AS143" s="113">
        <f t="shared" si="119"/>
        <v>31.574647757648147</v>
      </c>
      <c r="AT143" s="113">
        <f t="shared" si="119"/>
        <v>31.574194008806444</v>
      </c>
      <c r="AU143" s="113">
        <f t="shared" si="73"/>
        <v>31.565910664506859</v>
      </c>
      <c r="AW143" s="106">
        <v>23200</v>
      </c>
      <c r="AX143" s="106">
        <f t="shared" si="95"/>
        <v>-9.9945009013451408E-3</v>
      </c>
      <c r="AY143" s="106">
        <f t="shared" si="96"/>
        <v>-1.1283885174526536E-2</v>
      </c>
      <c r="AZ143" s="106">
        <f t="shared" si="97"/>
        <v>1.2893842731813948E-3</v>
      </c>
      <c r="BA143" s="106">
        <f t="shared" si="98"/>
        <v>0.98489697033159906</v>
      </c>
      <c r="BB143" s="106">
        <f t="shared" si="99"/>
        <v>0.34364092646909722</v>
      </c>
      <c r="BC143" s="106">
        <f t="shared" si="100"/>
        <v>1.8467265379316429</v>
      </c>
      <c r="BD143" s="106">
        <f t="shared" si="101"/>
        <v>1.322468158437565</v>
      </c>
      <c r="BE143" s="106">
        <f t="shared" si="102"/>
        <v>45.775250394649824</v>
      </c>
      <c r="BF143" s="106">
        <f t="shared" si="103"/>
        <v>45.775250394649667</v>
      </c>
      <c r="BG143" s="106">
        <f t="shared" si="104"/>
        <v>45.775250394662777</v>
      </c>
      <c r="BH143" s="106">
        <f t="shared" si="105"/>
        <v>45.775250393589523</v>
      </c>
      <c r="BI143" s="106">
        <f t="shared" si="106"/>
        <v>45.775250481457469</v>
      </c>
      <c r="BJ143" s="106">
        <f t="shared" si="107"/>
        <v>45.77524328753519</v>
      </c>
      <c r="BK143" s="106">
        <f t="shared" si="108"/>
        <v>45.775831511634699</v>
      </c>
      <c r="BL143" s="106">
        <f t="shared" si="109"/>
        <v>45.721177011734547</v>
      </c>
    </row>
    <row r="144" spans="1:64" s="106" customFormat="1" ht="12.95" customHeight="1" x14ac:dyDescent="0.2">
      <c r="A144" s="47" t="s">
        <v>100</v>
      </c>
      <c r="B144" s="48"/>
      <c r="C144" s="42">
        <v>42429.400999999998</v>
      </c>
      <c r="D144" s="42"/>
      <c r="E144" s="47">
        <f t="shared" si="61"/>
        <v>15897.492449736819</v>
      </c>
      <c r="F144" s="113">
        <f t="shared" si="62"/>
        <v>15897.5</v>
      </c>
      <c r="G144" s="113">
        <f t="shared" si="111"/>
        <v>-1.0062500005005859E-2</v>
      </c>
      <c r="H144" s="113"/>
      <c r="I144" s="113">
        <f t="shared" si="112"/>
        <v>-1.0062500005005859E-2</v>
      </c>
      <c r="J144" s="113"/>
      <c r="K144" s="113"/>
      <c r="L144" s="113"/>
      <c r="M144" s="113"/>
      <c r="N144" s="113"/>
      <c r="O144" s="113">
        <f t="shared" ca="1" si="85"/>
        <v>-1.0612333574927623E-2</v>
      </c>
      <c r="P144" s="113"/>
      <c r="Q144" s="161">
        <f t="shared" si="64"/>
        <v>27410.900999999998</v>
      </c>
      <c r="R144" s="113"/>
      <c r="S144" s="8">
        <f t="shared" si="113"/>
        <v>0.1</v>
      </c>
      <c r="T144" s="113"/>
      <c r="Z144" s="106">
        <f t="shared" si="65"/>
        <v>15897.5</v>
      </c>
      <c r="AA144" s="113">
        <f t="shared" si="66"/>
        <v>-1.7603455899994493E-2</v>
      </c>
      <c r="AB144" s="113">
        <f t="shared" si="114"/>
        <v>-5.8164929125520144E-3</v>
      </c>
      <c r="AC144" s="113">
        <f t="shared" si="115"/>
        <v>-1.0062500005005859E-2</v>
      </c>
      <c r="AD144" s="113">
        <f t="shared" si="116"/>
        <v>7.5409558949886338E-3</v>
      </c>
      <c r="AE144" s="113">
        <f t="shared" si="117"/>
        <v>5.6866015810163829E-6</v>
      </c>
      <c r="AF144" s="106">
        <f t="shared" si="118"/>
        <v>-1.0062500005005859E-2</v>
      </c>
      <c r="AG144" s="8"/>
      <c r="AH144" s="106">
        <f t="shared" si="67"/>
        <v>-4.2460070924538445E-3</v>
      </c>
      <c r="AI144" s="106">
        <f t="shared" si="68"/>
        <v>1.0542440726929676</v>
      </c>
      <c r="AJ144" s="106">
        <f t="shared" si="69"/>
        <v>-0.96033879538364209</v>
      </c>
      <c r="AK144" s="106">
        <f t="shared" si="70"/>
        <v>1.1432516984855243E-2</v>
      </c>
      <c r="AL144" s="106">
        <f t="shared" si="71"/>
        <v>0.20772062186496584</v>
      </c>
      <c r="AM144" s="106">
        <f t="shared" si="72"/>
        <v>0.10423537515554664</v>
      </c>
      <c r="AN144" s="113">
        <f t="shared" si="119"/>
        <v>31.612508303057673</v>
      </c>
      <c r="AO144" s="113">
        <f t="shared" si="119"/>
        <v>31.612508302792943</v>
      </c>
      <c r="AP144" s="113">
        <f t="shared" si="119"/>
        <v>31.612508297923721</v>
      </c>
      <c r="AQ144" s="113">
        <f t="shared" si="119"/>
        <v>31.612508208363337</v>
      </c>
      <c r="AR144" s="113">
        <f t="shared" si="119"/>
        <v>31.612506561065597</v>
      </c>
      <c r="AS144" s="113">
        <f t="shared" si="119"/>
        <v>31.612476262163998</v>
      </c>
      <c r="AT144" s="113">
        <f t="shared" si="119"/>
        <v>31.611919004199319</v>
      </c>
      <c r="AU144" s="113">
        <f t="shared" si="73"/>
        <v>31.601680699669231</v>
      </c>
      <c r="AW144" s="106">
        <v>23400</v>
      </c>
      <c r="AX144" s="106">
        <f t="shared" si="95"/>
        <v>-8.4050353917479361E-3</v>
      </c>
      <c r="AY144" s="106">
        <f t="shared" si="96"/>
        <v>-1.1160036995608712E-2</v>
      </c>
      <c r="AZ144" s="106">
        <f t="shared" si="97"/>
        <v>2.7550016038607752E-3</v>
      </c>
      <c r="BA144" s="106">
        <f t="shared" si="98"/>
        <v>0.96664637510462126</v>
      </c>
      <c r="BB144" s="106">
        <f t="shared" si="99"/>
        <v>0.6597170529049744</v>
      </c>
      <c r="BC144" s="106">
        <f t="shared" si="100"/>
        <v>2.2163775394467855</v>
      </c>
      <c r="BD144" s="106">
        <f t="shared" si="101"/>
        <v>2.0052111011570988</v>
      </c>
      <c r="BE144" s="106">
        <f t="shared" si="102"/>
        <v>46.153616802510065</v>
      </c>
      <c r="BF144" s="106">
        <f t="shared" si="103"/>
        <v>46.153616802466956</v>
      </c>
      <c r="BG144" s="106">
        <f t="shared" si="104"/>
        <v>46.153616803843093</v>
      </c>
      <c r="BH144" s="106">
        <f t="shared" si="105"/>
        <v>46.153616759912673</v>
      </c>
      <c r="BI144" s="106">
        <f t="shared" si="106"/>
        <v>46.153618162304667</v>
      </c>
      <c r="BJ144" s="106">
        <f t="shared" si="107"/>
        <v>46.153573392283754</v>
      </c>
      <c r="BK144" s="106">
        <f t="shared" si="108"/>
        <v>46.155001191133039</v>
      </c>
      <c r="BL144" s="106">
        <f t="shared" si="109"/>
        <v>46.10788009457098</v>
      </c>
    </row>
    <row r="145" spans="1:64" s="106" customFormat="1" ht="12.95" customHeight="1" x14ac:dyDescent="0.2">
      <c r="A145" s="47" t="s">
        <v>100</v>
      </c>
      <c r="B145" s="48"/>
      <c r="C145" s="42">
        <v>42439.358999999997</v>
      </c>
      <c r="D145" s="42"/>
      <c r="E145" s="47">
        <f t="shared" si="61"/>
        <v>15904.964302730848</v>
      </c>
      <c r="F145" s="113">
        <f t="shared" si="62"/>
        <v>15905</v>
      </c>
      <c r="H145" s="113"/>
      <c r="I145" s="113"/>
      <c r="J145" s="113"/>
      <c r="K145" s="113"/>
      <c r="L145" s="113"/>
      <c r="M145" s="113"/>
      <c r="N145" s="113"/>
      <c r="O145" s="113">
        <f t="shared" ca="1" si="85"/>
        <v>-1.0614820068111933E-2</v>
      </c>
      <c r="P145" s="113"/>
      <c r="Q145" s="161">
        <f t="shared" si="64"/>
        <v>27420.858999999997</v>
      </c>
      <c r="R145" s="113"/>
      <c r="S145" s="8"/>
      <c r="T145" s="113"/>
      <c r="U145" s="113">
        <f>+C145-(C$7+F145*C$8)</f>
        <v>-4.7575000004144385E-2</v>
      </c>
      <c r="Z145" s="106">
        <f t="shared" si="65"/>
        <v>15905</v>
      </c>
      <c r="AA145" s="113">
        <f t="shared" si="66"/>
        <v>-1.7585160877137507E-2</v>
      </c>
      <c r="AB145" s="113">
        <f>IF(S145&lt;&gt;0,U145-AH145, -9999)</f>
        <v>-9999</v>
      </c>
      <c r="AC145" s="113">
        <f>+U145-P145</f>
        <v>-4.7575000004144385E-2</v>
      </c>
      <c r="AD145" s="113">
        <f>IF(S145&lt;&gt;0,U145-AA145, -9999)</f>
        <v>-9999</v>
      </c>
      <c r="AE145" s="113">
        <f>+(U145-AA145)^2*S145</f>
        <v>0</v>
      </c>
      <c r="AF145" s="106">
        <f>IF(S145&lt;&gt;0,U145-P145, -9999)</f>
        <v>-9999</v>
      </c>
      <c r="AG145" s="8"/>
      <c r="AH145" s="106">
        <f t="shared" si="67"/>
        <v>-4.2273966005626799E-3</v>
      </c>
      <c r="AI145" s="106">
        <f t="shared" si="68"/>
        <v>1.054051892562875</v>
      </c>
      <c r="AJ145" s="106">
        <f t="shared" si="69"/>
        <v>-0.95569909944157871</v>
      </c>
      <c r="AK145" s="106">
        <f t="shared" si="70"/>
        <v>1.2309133897247618E-2</v>
      </c>
      <c r="AL145" s="106">
        <f t="shared" si="71"/>
        <v>0.22390954939932131</v>
      </c>
      <c r="AM145" s="106">
        <f t="shared" si="72"/>
        <v>0.11242487396213449</v>
      </c>
      <c r="AN145" s="113">
        <f t="shared" si="119"/>
        <v>31.627842027826098</v>
      </c>
      <c r="AO145" s="113">
        <f t="shared" si="119"/>
        <v>31.627842027546297</v>
      </c>
      <c r="AP145" s="113">
        <f t="shared" si="119"/>
        <v>31.62784202238349</v>
      </c>
      <c r="AQ145" s="113">
        <f t="shared" si="119"/>
        <v>31.627841927121079</v>
      </c>
      <c r="AR145" s="113">
        <f t="shared" si="119"/>
        <v>31.627840169370931</v>
      </c>
      <c r="AS145" s="113">
        <f t="shared" si="119"/>
        <v>31.62780773607204</v>
      </c>
      <c r="AT145" s="113">
        <f t="shared" si="119"/>
        <v>31.627209330450007</v>
      </c>
      <c r="AU145" s="113">
        <f t="shared" si="73"/>
        <v>31.616182065275595</v>
      </c>
      <c r="AW145" s="106">
        <v>23600</v>
      </c>
      <c r="AX145" s="106">
        <f t="shared" si="95"/>
        <v>-7.2152733685604984E-3</v>
      </c>
      <c r="AY145" s="106">
        <f t="shared" si="96"/>
        <v>-1.1032613599620544E-2</v>
      </c>
      <c r="AZ145" s="106">
        <f t="shared" si="97"/>
        <v>3.8173402310600459E-3</v>
      </c>
      <c r="BA145" s="106">
        <f t="shared" si="98"/>
        <v>0.95325564722892875</v>
      </c>
      <c r="BB145" s="106">
        <f t="shared" si="99"/>
        <v>0.88106086843657683</v>
      </c>
      <c r="BC145" s="106">
        <f t="shared" si="100"/>
        <v>2.5740357174087221</v>
      </c>
      <c r="BD145" s="106">
        <f t="shared" si="101"/>
        <v>3.4287709433242339</v>
      </c>
      <c r="BE145" s="106">
        <f t="shared" si="102"/>
        <v>46.525797226437177</v>
      </c>
      <c r="BF145" s="106">
        <f t="shared" si="103"/>
        <v>46.525797226138494</v>
      </c>
      <c r="BG145" s="106">
        <f t="shared" si="104"/>
        <v>46.525797232658086</v>
      </c>
      <c r="BH145" s="106">
        <f t="shared" si="105"/>
        <v>46.525797090348433</v>
      </c>
      <c r="BI145" s="106">
        <f t="shared" si="106"/>
        <v>46.525800196680599</v>
      </c>
      <c r="BJ145" s="106">
        <f t="shared" si="107"/>
        <v>46.525732390231667</v>
      </c>
      <c r="BK145" s="106">
        <f t="shared" si="108"/>
        <v>46.52721178965519</v>
      </c>
      <c r="BL145" s="106">
        <f t="shared" si="109"/>
        <v>46.494583177407414</v>
      </c>
    </row>
    <row r="146" spans="1:64" s="106" customFormat="1" ht="12.95" customHeight="1" x14ac:dyDescent="0.2">
      <c r="A146" s="47" t="s">
        <v>100</v>
      </c>
      <c r="B146" s="48"/>
      <c r="C146" s="42">
        <v>42439.387999999999</v>
      </c>
      <c r="D146" s="42"/>
      <c r="E146" s="47">
        <f t="shared" si="61"/>
        <v>15904.986062495545</v>
      </c>
      <c r="F146" s="113">
        <f t="shared" si="62"/>
        <v>15905</v>
      </c>
      <c r="G146" s="113">
        <f>+C146-(C$7+F146*C$8)</f>
        <v>-1.8575000001874287E-2</v>
      </c>
      <c r="H146" s="113"/>
      <c r="I146" s="113">
        <f>G146</f>
        <v>-1.8575000001874287E-2</v>
      </c>
      <c r="J146" s="113"/>
      <c r="K146" s="113"/>
      <c r="L146" s="113"/>
      <c r="M146" s="113"/>
      <c r="N146" s="113"/>
      <c r="O146" s="113">
        <f t="shared" ca="1" si="85"/>
        <v>-1.0614820068111933E-2</v>
      </c>
      <c r="P146" s="113"/>
      <c r="Q146" s="161">
        <f t="shared" si="64"/>
        <v>27420.887999999999</v>
      </c>
      <c r="R146" s="113"/>
      <c r="S146" s="8">
        <f>S$15</f>
        <v>0.1</v>
      </c>
      <c r="T146" s="113"/>
      <c r="Z146" s="106">
        <f t="shared" si="65"/>
        <v>15905</v>
      </c>
      <c r="AA146" s="113">
        <f t="shared" si="66"/>
        <v>-1.7585160877137507E-2</v>
      </c>
      <c r="AB146" s="113">
        <f>IF(S146&lt;&gt;0,G146-AH146, -9999)</f>
        <v>-1.4347603401311606E-2</v>
      </c>
      <c r="AC146" s="113">
        <f>+G146-P146</f>
        <v>-1.8575000001874287E-2</v>
      </c>
      <c r="AD146" s="113">
        <f>IF(S146&lt;&gt;0,G146-AA146, -9999)</f>
        <v>-9.8983912473677924E-4</v>
      </c>
      <c r="AE146" s="113">
        <f>+(G146-AA146)^2*S146</f>
        <v>9.7978149285967313E-8</v>
      </c>
      <c r="AF146" s="106">
        <f>IF(S146&lt;&gt;0,G146-P146, -9999)</f>
        <v>-1.8575000001874287E-2</v>
      </c>
      <c r="AG146" s="8"/>
      <c r="AH146" s="106">
        <f t="shared" si="67"/>
        <v>-4.2273966005626799E-3</v>
      </c>
      <c r="AI146" s="106">
        <f t="shared" si="68"/>
        <v>1.054051892562875</v>
      </c>
      <c r="AJ146" s="106">
        <f t="shared" si="69"/>
        <v>-0.95569909944157871</v>
      </c>
      <c r="AK146" s="106">
        <f t="shared" si="70"/>
        <v>1.2309133897247618E-2</v>
      </c>
      <c r="AL146" s="106">
        <f t="shared" si="71"/>
        <v>0.22390954939932131</v>
      </c>
      <c r="AM146" s="106">
        <f t="shared" si="72"/>
        <v>0.11242487396213449</v>
      </c>
      <c r="AN146" s="113">
        <f t="shared" si="119"/>
        <v>31.627842027826098</v>
      </c>
      <c r="AO146" s="113">
        <f t="shared" si="119"/>
        <v>31.627842027546297</v>
      </c>
      <c r="AP146" s="113">
        <f t="shared" si="119"/>
        <v>31.62784202238349</v>
      </c>
      <c r="AQ146" s="113">
        <f t="shared" si="119"/>
        <v>31.627841927121079</v>
      </c>
      <c r="AR146" s="113">
        <f t="shared" si="119"/>
        <v>31.627840169370931</v>
      </c>
      <c r="AS146" s="113">
        <f t="shared" si="119"/>
        <v>31.62780773607204</v>
      </c>
      <c r="AT146" s="113">
        <f t="shared" si="119"/>
        <v>31.627209330450007</v>
      </c>
      <c r="AU146" s="113">
        <f t="shared" si="73"/>
        <v>31.616182065275595</v>
      </c>
      <c r="AW146" s="106">
        <v>23800</v>
      </c>
      <c r="AX146" s="106">
        <f t="shared" si="95"/>
        <v>-6.5473590058592367E-3</v>
      </c>
      <c r="AY146" s="106">
        <f t="shared" si="96"/>
        <v>-1.0901614986562027E-2</v>
      </c>
      <c r="AZ146" s="106">
        <f t="shared" si="97"/>
        <v>4.3542559807027903E-3</v>
      </c>
      <c r="BA146" s="106">
        <f t="shared" si="98"/>
        <v>0.94587216370402249</v>
      </c>
      <c r="BB146" s="106">
        <f t="shared" si="99"/>
        <v>0.98982240495702933</v>
      </c>
      <c r="BC146" s="106">
        <f t="shared" si="100"/>
        <v>2.9239387716500524</v>
      </c>
      <c r="BD146" s="106">
        <f t="shared" si="101"/>
        <v>9.1525968012671051</v>
      </c>
      <c r="BE146" s="106">
        <f t="shared" si="102"/>
        <v>46.893922594308691</v>
      </c>
      <c r="BF146" s="106">
        <f t="shared" si="103"/>
        <v>46.893922593979802</v>
      </c>
      <c r="BG146" s="106">
        <f t="shared" si="104"/>
        <v>46.893922600073026</v>
      </c>
      <c r="BH146" s="106">
        <f t="shared" si="105"/>
        <v>46.893922487186018</v>
      </c>
      <c r="BI146" s="106">
        <f t="shared" si="106"/>
        <v>46.893924578602267</v>
      </c>
      <c r="BJ146" s="106">
        <f t="shared" si="107"/>
        <v>46.893885831534803</v>
      </c>
      <c r="BK146" s="106">
        <f t="shared" si="108"/>
        <v>46.894603630310066</v>
      </c>
      <c r="BL146" s="106">
        <f t="shared" si="109"/>
        <v>46.881286260243847</v>
      </c>
    </row>
    <row r="147" spans="1:64" s="106" customFormat="1" ht="12.95" customHeight="1" x14ac:dyDescent="0.2">
      <c r="A147" s="159" t="s">
        <v>588</v>
      </c>
      <c r="B147" s="160" t="s">
        <v>159</v>
      </c>
      <c r="C147" s="159">
        <v>42439.400999999998</v>
      </c>
      <c r="D147" s="159" t="s">
        <v>178</v>
      </c>
      <c r="E147" s="47">
        <f t="shared" si="61"/>
        <v>15904.995816872821</v>
      </c>
      <c r="F147" s="113">
        <f t="shared" si="62"/>
        <v>15905</v>
      </c>
      <c r="G147" s="113">
        <f>+C147-(C$7+F147*C$8)</f>
        <v>-5.5750000028638169E-3</v>
      </c>
      <c r="H147" s="113"/>
      <c r="I147" s="113">
        <f>G147</f>
        <v>-5.5750000028638169E-3</v>
      </c>
      <c r="J147" s="113"/>
      <c r="K147" s="113"/>
      <c r="M147" s="113"/>
      <c r="N147" s="113"/>
      <c r="O147" s="113">
        <f t="shared" ca="1" si="85"/>
        <v>-1.0614820068111933E-2</v>
      </c>
      <c r="P147" s="113"/>
      <c r="Q147" s="161">
        <f t="shared" si="64"/>
        <v>27420.900999999998</v>
      </c>
      <c r="R147" s="113"/>
      <c r="S147" s="8">
        <f>S$15</f>
        <v>0.1</v>
      </c>
      <c r="T147" s="113"/>
      <c r="Z147" s="106">
        <f t="shared" si="65"/>
        <v>15905</v>
      </c>
      <c r="AA147" s="113">
        <f t="shared" si="66"/>
        <v>-1.7585160877137507E-2</v>
      </c>
      <c r="AB147" s="113">
        <f>IF(S147&lt;&gt;0,G147-AH147, -9999)</f>
        <v>-1.347603402301137E-3</v>
      </c>
      <c r="AC147" s="113">
        <f>+G147-P147</f>
        <v>-5.5750000028638169E-3</v>
      </c>
      <c r="AD147" s="113">
        <f>IF(S147&lt;&gt;0,G147-AA147, -9999)</f>
        <v>1.2010160874273691E-2</v>
      </c>
      <c r="AE147" s="113">
        <f>+(G147-AA147)^2*S147</f>
        <v>1.442439642259346E-5</v>
      </c>
      <c r="AF147" s="106">
        <f>IF(S147&lt;&gt;0,G147-P147, -9999)</f>
        <v>-5.5750000028638169E-3</v>
      </c>
      <c r="AG147" s="8"/>
      <c r="AH147" s="106">
        <f t="shared" si="67"/>
        <v>-4.2273966005626799E-3</v>
      </c>
      <c r="AI147" s="106">
        <f t="shared" si="68"/>
        <v>1.054051892562875</v>
      </c>
      <c r="AJ147" s="106">
        <f t="shared" si="69"/>
        <v>-0.95569909944157871</v>
      </c>
      <c r="AK147" s="106">
        <f t="shared" si="70"/>
        <v>1.2309133897247618E-2</v>
      </c>
      <c r="AL147" s="106">
        <f t="shared" si="71"/>
        <v>0.22390954939932131</v>
      </c>
      <c r="AM147" s="106">
        <f t="shared" si="72"/>
        <v>0.11242487396213449</v>
      </c>
      <c r="AN147" s="113">
        <f t="shared" si="119"/>
        <v>31.627842027826098</v>
      </c>
      <c r="AO147" s="113">
        <f t="shared" si="119"/>
        <v>31.627842027546297</v>
      </c>
      <c r="AP147" s="113">
        <f t="shared" si="119"/>
        <v>31.62784202238349</v>
      </c>
      <c r="AQ147" s="113">
        <f t="shared" si="119"/>
        <v>31.627841927121079</v>
      </c>
      <c r="AR147" s="113">
        <f t="shared" si="119"/>
        <v>31.627840169370931</v>
      </c>
      <c r="AS147" s="113">
        <f t="shared" si="119"/>
        <v>31.62780773607204</v>
      </c>
      <c r="AT147" s="113">
        <f t="shared" si="119"/>
        <v>31.627209330450007</v>
      </c>
      <c r="AU147" s="113">
        <f t="shared" si="73"/>
        <v>31.616182065275595</v>
      </c>
      <c r="AW147" s="106">
        <v>24000</v>
      </c>
      <c r="AX147" s="106">
        <f t="shared" si="95"/>
        <v>-6.4578192099776109E-3</v>
      </c>
      <c r="AY147" s="106">
        <f t="shared" si="96"/>
        <v>-1.076704115643318E-2</v>
      </c>
      <c r="AZ147" s="106">
        <f t="shared" si="97"/>
        <v>4.3092219464555695E-3</v>
      </c>
      <c r="BA147" s="106">
        <f t="shared" si="98"/>
        <v>0.94502631665477843</v>
      </c>
      <c r="BB147" s="106">
        <f t="shared" si="99"/>
        <v>0.97925111468243908</v>
      </c>
      <c r="BC147" s="106">
        <f t="shared" si="100"/>
        <v>-3.012389736540912</v>
      </c>
      <c r="BD147" s="106">
        <f t="shared" si="101"/>
        <v>-15.457986854579199</v>
      </c>
      <c r="BE147" s="106">
        <f t="shared" si="102"/>
        <v>47.260442922953132</v>
      </c>
      <c r="BF147" s="106">
        <f t="shared" si="103"/>
        <v>47.260442923171468</v>
      </c>
      <c r="BG147" s="106">
        <f t="shared" si="104"/>
        <v>47.260442919196038</v>
      </c>
      <c r="BH147" s="106">
        <f t="shared" si="105"/>
        <v>47.260442991582167</v>
      </c>
      <c r="BI147" s="106">
        <f t="shared" si="106"/>
        <v>47.260441673546502</v>
      </c>
      <c r="BJ147" s="106">
        <f t="shared" si="107"/>
        <v>47.26046567290593</v>
      </c>
      <c r="BK147" s="106">
        <f t="shared" si="108"/>
        <v>47.260028694649407</v>
      </c>
      <c r="BL147" s="106">
        <f t="shared" si="109"/>
        <v>47.267989343080281</v>
      </c>
    </row>
    <row r="148" spans="1:64" s="106" customFormat="1" ht="12.95" customHeight="1" x14ac:dyDescent="0.2">
      <c r="A148" s="47" t="s">
        <v>101</v>
      </c>
      <c r="B148" s="48"/>
      <c r="C148" s="42">
        <v>42467.35</v>
      </c>
      <c r="D148" s="42"/>
      <c r="E148" s="47">
        <f t="shared" si="61"/>
        <v>15925.966977681235</v>
      </c>
      <c r="F148" s="113">
        <f t="shared" si="62"/>
        <v>15926</v>
      </c>
      <c r="H148" s="113"/>
      <c r="I148" s="113"/>
      <c r="J148" s="113"/>
      <c r="K148" s="113"/>
      <c r="L148" s="113"/>
      <c r="M148" s="113"/>
      <c r="N148" s="113"/>
      <c r="O148" s="113">
        <f t="shared" ca="1" si="85"/>
        <v>-1.0621782249028003E-2</v>
      </c>
      <c r="P148" s="113"/>
      <c r="Q148" s="161">
        <f t="shared" si="64"/>
        <v>27448.85</v>
      </c>
      <c r="R148" s="113"/>
      <c r="S148" s="8"/>
      <c r="T148" s="113"/>
      <c r="U148" s="113">
        <f>+C148-(C$7+F148*C$8)</f>
        <v>-4.401000000507338E-2</v>
      </c>
      <c r="Z148" s="106">
        <f t="shared" si="65"/>
        <v>15926</v>
      </c>
      <c r="AA148" s="113">
        <f t="shared" si="66"/>
        <v>-1.7528658092110981E-2</v>
      </c>
      <c r="AB148" s="113">
        <f>IF(S148&lt;&gt;0,U148-AH148, -9999)</f>
        <v>-9999</v>
      </c>
      <c r="AC148" s="113">
        <f>+U148-P148</f>
        <v>-4.401000000507338E-2</v>
      </c>
      <c r="AD148" s="113">
        <f>IF(S148&lt;&gt;0,U148-AA148, -9999)</f>
        <v>-9999</v>
      </c>
      <c r="AE148" s="113">
        <f>+(U148-AA148)^2*S148</f>
        <v>0</v>
      </c>
      <c r="AF148" s="106">
        <f>IF(S148&lt;&gt;0,U148-P148, -9999)</f>
        <v>-9999</v>
      </c>
      <c r="AG148" s="8"/>
      <c r="AH148" s="106">
        <f t="shared" si="67"/>
        <v>-4.1700372493331667E-3</v>
      </c>
      <c r="AI148" s="106">
        <f t="shared" si="68"/>
        <v>1.0534391019177498</v>
      </c>
      <c r="AJ148" s="106">
        <f t="shared" si="69"/>
        <v>-0.94139105029340531</v>
      </c>
      <c r="AK148" s="106">
        <f t="shared" si="70"/>
        <v>1.4743956495910801E-2</v>
      </c>
      <c r="AL148" s="106">
        <f t="shared" si="71"/>
        <v>0.26920462390868022</v>
      </c>
      <c r="AM148" s="106">
        <f t="shared" si="72"/>
        <v>0.1354211451085158</v>
      </c>
      <c r="AN148" s="113">
        <f t="shared" si="119"/>
        <v>31.670760388336063</v>
      </c>
      <c r="AO148" s="113">
        <f t="shared" si="119"/>
        <v>31.670760388020266</v>
      </c>
      <c r="AP148" s="113">
        <f t="shared" si="119"/>
        <v>31.670760382133516</v>
      </c>
      <c r="AQ148" s="113">
        <f t="shared" si="119"/>
        <v>31.6707602723992</v>
      </c>
      <c r="AR148" s="113">
        <f t="shared" si="119"/>
        <v>31.670758226852623</v>
      </c>
      <c r="AS148" s="113">
        <f t="shared" si="119"/>
        <v>31.670720096220169</v>
      </c>
      <c r="AT148" s="113">
        <f t="shared" si="119"/>
        <v>31.670009379830802</v>
      </c>
      <c r="AU148" s="113">
        <f t="shared" si="73"/>
        <v>31.656785888973424</v>
      </c>
      <c r="AW148" s="106">
        <v>24200</v>
      </c>
      <c r="AX148" s="106">
        <f t="shared" si="95"/>
        <v>-6.9394443371002014E-3</v>
      </c>
      <c r="AY148" s="106">
        <f t="shared" si="96"/>
        <v>-1.0628892109233991E-2</v>
      </c>
      <c r="AZ148" s="106">
        <f t="shared" si="97"/>
        <v>3.6894477721337894E-3</v>
      </c>
      <c r="BA148" s="106">
        <f t="shared" si="98"/>
        <v>0.95077442798446365</v>
      </c>
      <c r="BB148" s="106">
        <f t="shared" si="99"/>
        <v>0.85109251221556248</v>
      </c>
      <c r="BC148" s="106">
        <f t="shared" si="100"/>
        <v>-2.6637200205679763</v>
      </c>
      <c r="BD148" s="106">
        <f t="shared" si="101"/>
        <v>-4.1052653730344186</v>
      </c>
      <c r="BE148" s="106">
        <f t="shared" si="102"/>
        <v>47.62791929748056</v>
      </c>
      <c r="BF148" s="106">
        <f t="shared" si="103"/>
        <v>47.627919297845196</v>
      </c>
      <c r="BG148" s="106">
        <f t="shared" si="104"/>
        <v>47.627919290333331</v>
      </c>
      <c r="BH148" s="106">
        <f t="shared" si="105"/>
        <v>47.627919445083343</v>
      </c>
      <c r="BI148" s="106">
        <f t="shared" si="106"/>
        <v>47.62791625712169</v>
      </c>
      <c r="BJ148" s="106">
        <f t="shared" si="107"/>
        <v>47.627981932556573</v>
      </c>
      <c r="BK148" s="106">
        <f t="shared" si="108"/>
        <v>47.626629427661491</v>
      </c>
      <c r="BL148" s="106">
        <f t="shared" si="109"/>
        <v>47.654692425916714</v>
      </c>
    </row>
    <row r="149" spans="1:64" s="106" customFormat="1" ht="12.95" customHeight="1" x14ac:dyDescent="0.2">
      <c r="A149" s="47" t="s">
        <v>101</v>
      </c>
      <c r="B149" s="48"/>
      <c r="C149" s="42">
        <v>42467.362999999998</v>
      </c>
      <c r="D149" s="42"/>
      <c r="E149" s="47">
        <f t="shared" ref="E149:E212" si="120">+(C149-C$7)/C$8</f>
        <v>15925.976732058511</v>
      </c>
      <c r="F149" s="113">
        <f t="shared" ref="F149:F212" si="121">ROUND(2*E149,0)/2</f>
        <v>15926</v>
      </c>
      <c r="H149" s="113"/>
      <c r="I149" s="113"/>
      <c r="J149" s="113"/>
      <c r="K149" s="113"/>
      <c r="L149" s="113"/>
      <c r="M149" s="113"/>
      <c r="N149" s="113"/>
      <c r="O149" s="113">
        <f t="shared" ref="O149:O164" ca="1" si="122">+C$11+C$12*F149</f>
        <v>-1.0621782249028003E-2</v>
      </c>
      <c r="P149" s="113"/>
      <c r="Q149" s="161">
        <f t="shared" ref="Q149:Q212" si="123">+C149-15018.5</f>
        <v>27448.862999999998</v>
      </c>
      <c r="R149" s="113"/>
      <c r="S149" s="8"/>
      <c r="T149" s="113"/>
      <c r="U149" s="113">
        <f>+C149-(C$7+F149*C$8)</f>
        <v>-3.101000000606291E-2</v>
      </c>
      <c r="Z149" s="106">
        <f t="shared" ref="Z149:Z212" si="124">F149</f>
        <v>15926</v>
      </c>
      <c r="AA149" s="113">
        <f t="shared" ref="AA149:AA212" si="125">AB$3+AB$4*Z149+AB$5*Z149^2+AH149</f>
        <v>-1.7528658092110981E-2</v>
      </c>
      <c r="AB149" s="113">
        <f>IF(S149&lt;&gt;0,U149-AH149, -9999)</f>
        <v>-9999</v>
      </c>
      <c r="AC149" s="113">
        <f>+U149-P149</f>
        <v>-3.101000000606291E-2</v>
      </c>
      <c r="AD149" s="113">
        <f>IF(S149&lt;&gt;0,U149-AA149, -9999)</f>
        <v>-9999</v>
      </c>
      <c r="AE149" s="113">
        <f>+(U149-AA149)^2*S149</f>
        <v>0</v>
      </c>
      <c r="AF149" s="106">
        <f>IF(S149&lt;&gt;0,U149-P149, -9999)</f>
        <v>-9999</v>
      </c>
      <c r="AG149" s="8"/>
      <c r="AH149" s="106">
        <f t="shared" ref="AH149:AH212" si="126">$AB$6*($AB$11/AI149*AJ149+$AB$12)</f>
        <v>-4.1700372493331667E-3</v>
      </c>
      <c r="AI149" s="106">
        <f t="shared" ref="AI149:AI212" si="127">1+$AB$7*COS(AL149)</f>
        <v>1.0534391019177498</v>
      </c>
      <c r="AJ149" s="106">
        <f t="shared" ref="AJ149:AJ212" si="128">SIN(AL149+RADIANS($AB$9))</f>
        <v>-0.94139105029340531</v>
      </c>
      <c r="AK149" s="106">
        <f t="shared" ref="AK149:AK212" si="129">$AB$7*SIN(AL149)</f>
        <v>1.4743956495910801E-2</v>
      </c>
      <c r="AL149" s="106">
        <f t="shared" ref="AL149:AL212" si="130">2*ATAN(AM149)</f>
        <v>0.26920462390868022</v>
      </c>
      <c r="AM149" s="106">
        <f t="shared" ref="AM149:AM212" si="131">SQRT((1+$AB$7)/(1-$AB$7))*TAN(AN149/2)</f>
        <v>0.1354211451085158</v>
      </c>
      <c r="AN149" s="113">
        <f t="shared" si="119"/>
        <v>31.670760388336063</v>
      </c>
      <c r="AO149" s="113">
        <f t="shared" si="119"/>
        <v>31.670760388020266</v>
      </c>
      <c r="AP149" s="113">
        <f t="shared" si="119"/>
        <v>31.670760382133516</v>
      </c>
      <c r="AQ149" s="113">
        <f t="shared" si="119"/>
        <v>31.6707602723992</v>
      </c>
      <c r="AR149" s="113">
        <f t="shared" si="119"/>
        <v>31.670758226852623</v>
      </c>
      <c r="AS149" s="113">
        <f t="shared" si="119"/>
        <v>31.670720096220169</v>
      </c>
      <c r="AT149" s="113">
        <f t="shared" si="119"/>
        <v>31.670009379830802</v>
      </c>
      <c r="AU149" s="113">
        <f t="shared" ref="AU149:AU212" si="132">RADIANS($AB$9)+$AB$18*(F149-AB$15)</f>
        <v>31.656785888973424</v>
      </c>
      <c r="AW149" s="106">
        <v>24400</v>
      </c>
      <c r="AX149" s="106">
        <f t="shared" si="95"/>
        <v>-7.9224889377934593E-3</v>
      </c>
      <c r="AY149" s="106">
        <f t="shared" si="96"/>
        <v>-1.0487167844964462E-2</v>
      </c>
      <c r="AZ149" s="106">
        <f t="shared" si="97"/>
        <v>2.5646789071710032E-3</v>
      </c>
      <c r="BA149" s="106">
        <f t="shared" si="98"/>
        <v>0.96271587256261648</v>
      </c>
      <c r="BB149" s="106">
        <f t="shared" si="99"/>
        <v>0.61533276932349112</v>
      </c>
      <c r="BC149" s="106">
        <f t="shared" si="100"/>
        <v>-2.3084653598351643</v>
      </c>
      <c r="BD149" s="106">
        <f t="shared" si="101"/>
        <v>-2.2601056583273245</v>
      </c>
      <c r="BE149" s="106">
        <f t="shared" si="102"/>
        <v>47.998847660161815</v>
      </c>
      <c r="BF149" s="106">
        <f t="shared" si="103"/>
        <v>47.998847660248323</v>
      </c>
      <c r="BG149" s="106">
        <f t="shared" si="104"/>
        <v>47.998847657813812</v>
      </c>
      <c r="BH149" s="106">
        <f t="shared" si="105"/>
        <v>47.998847726322367</v>
      </c>
      <c r="BI149" s="106">
        <f t="shared" si="106"/>
        <v>47.998845798457204</v>
      </c>
      <c r="BJ149" s="106">
        <f t="shared" si="107"/>
        <v>47.99890005124832</v>
      </c>
      <c r="BK149" s="106">
        <f t="shared" si="108"/>
        <v>47.997374645661004</v>
      </c>
      <c r="BL149" s="106">
        <f t="shared" si="109"/>
        <v>48.041395508753148</v>
      </c>
    </row>
    <row r="150" spans="1:64" s="106" customFormat="1" ht="12.95" customHeight="1" x14ac:dyDescent="0.2">
      <c r="A150" s="47" t="s">
        <v>101</v>
      </c>
      <c r="B150" s="48"/>
      <c r="C150" s="42">
        <v>42471.37</v>
      </c>
      <c r="D150" s="42"/>
      <c r="E150" s="47">
        <f t="shared" si="120"/>
        <v>15928.98333126991</v>
      </c>
      <c r="F150" s="113">
        <f t="shared" si="121"/>
        <v>15929</v>
      </c>
      <c r="G150" s="113">
        <f t="shared" ref="G150:G164" si="133">+C150-(C$7+F150*C$8)</f>
        <v>-2.2214999997231644E-2</v>
      </c>
      <c r="H150" s="113"/>
      <c r="I150" s="113">
        <f t="shared" ref="I150:I164" si="134">G150</f>
        <v>-2.2214999997231644E-2</v>
      </c>
      <c r="J150" s="113"/>
      <c r="K150" s="113"/>
      <c r="L150" s="113"/>
      <c r="M150" s="113"/>
      <c r="N150" s="113"/>
      <c r="O150" s="113">
        <f t="shared" ca="1" si="122"/>
        <v>-1.0622776846301727E-2</v>
      </c>
      <c r="P150" s="113"/>
      <c r="Q150" s="161">
        <f t="shared" si="123"/>
        <v>27452.870000000003</v>
      </c>
      <c r="R150" s="113"/>
      <c r="S150" s="8">
        <f t="shared" ref="S150:S164" si="135">S$15</f>
        <v>0.1</v>
      </c>
      <c r="T150" s="113"/>
      <c r="Z150" s="106">
        <f t="shared" si="124"/>
        <v>15929</v>
      </c>
      <c r="AA150" s="113">
        <f t="shared" si="125"/>
        <v>-1.7519956541488638E-2</v>
      </c>
      <c r="AB150" s="113">
        <f t="shared" ref="AB150:AB164" si="136">IF(S150&lt;&gt;0,G150-AH150, -9999)</f>
        <v>-1.8053783447425885E-2</v>
      </c>
      <c r="AC150" s="113">
        <f t="shared" ref="AC150:AC164" si="137">+G150-P150</f>
        <v>-2.2214999997231644E-2</v>
      </c>
      <c r="AD150" s="113">
        <f t="shared" ref="AD150:AD164" si="138">IF(S150&lt;&gt;0,G150-AA150, -9999)</f>
        <v>-4.6950434557430053E-3</v>
      </c>
      <c r="AE150" s="113">
        <f t="shared" ref="AE150:AE164" si="139">+(G150-AA150)^2*S150</f>
        <v>2.2043433051315223E-6</v>
      </c>
      <c r="AF150" s="106">
        <f t="shared" ref="AF150:AF164" si="140">IF(S150&lt;&gt;0,G150-P150, -9999)</f>
        <v>-2.2214999997231644E-2</v>
      </c>
      <c r="AG150" s="8"/>
      <c r="AH150" s="106">
        <f t="shared" si="126"/>
        <v>-4.1612165498057579E-3</v>
      </c>
      <c r="AI150" s="106">
        <f t="shared" si="127"/>
        <v>1.0533426471117617</v>
      </c>
      <c r="AJ150" s="106">
        <f t="shared" si="128"/>
        <v>-0.93919020376159901</v>
      </c>
      <c r="AK150" s="106">
        <f t="shared" si="129"/>
        <v>1.5089196997819644E-2</v>
      </c>
      <c r="AL150" s="106">
        <f t="shared" si="130"/>
        <v>0.27567088433422404</v>
      </c>
      <c r="AM150" s="106">
        <f t="shared" si="131"/>
        <v>0.13871502097804222</v>
      </c>
      <c r="AN150" s="113">
        <f t="shared" si="119"/>
        <v>31.676889467292074</v>
      </c>
      <c r="AO150" s="113">
        <f t="shared" si="119"/>
        <v>31.676889466971911</v>
      </c>
      <c r="AP150" s="113">
        <f t="shared" si="119"/>
        <v>31.676889460994175</v>
      </c>
      <c r="AQ150" s="113">
        <f t="shared" si="119"/>
        <v>31.676889349383448</v>
      </c>
      <c r="AR150" s="113">
        <f t="shared" si="119"/>
        <v>31.676887265492603</v>
      </c>
      <c r="AS150" s="113">
        <f t="shared" si="119"/>
        <v>31.676848357250407</v>
      </c>
      <c r="AT150" s="113">
        <f t="shared" si="119"/>
        <v>31.676121977174233</v>
      </c>
      <c r="AU150" s="113">
        <f t="shared" si="132"/>
        <v>31.662586435215971</v>
      </c>
      <c r="AW150" s="106">
        <v>24600</v>
      </c>
      <c r="AX150" s="106">
        <f t="shared" si="95"/>
        <v>-9.2751028750676125E-3</v>
      </c>
      <c r="AY150" s="106">
        <f t="shared" si="96"/>
        <v>-1.0341868363624593E-2</v>
      </c>
      <c r="AZ150" s="106">
        <f t="shared" si="97"/>
        <v>1.0667654885569806E-3</v>
      </c>
      <c r="BA150" s="106">
        <f t="shared" si="98"/>
        <v>0.97987959802231206</v>
      </c>
      <c r="BB150" s="106">
        <f t="shared" si="99"/>
        <v>0.29224245183225289</v>
      </c>
      <c r="BC150" s="106">
        <f t="shared" si="100"/>
        <v>-1.9422281269925354</v>
      </c>
      <c r="BD150" s="106">
        <f t="shared" si="101"/>
        <v>-1.4626930088341024</v>
      </c>
      <c r="BE150" s="106">
        <f t="shared" si="102"/>
        <v>48.375463478957805</v>
      </c>
      <c r="BF150" s="106">
        <f t="shared" si="103"/>
        <v>48.375463478959169</v>
      </c>
      <c r="BG150" s="106">
        <f t="shared" si="104"/>
        <v>48.375463478880562</v>
      </c>
      <c r="BH150" s="106">
        <f t="shared" si="105"/>
        <v>48.375463483399081</v>
      </c>
      <c r="BI150" s="106">
        <f t="shared" si="106"/>
        <v>48.375463223674416</v>
      </c>
      <c r="BJ150" s="106">
        <f t="shared" si="107"/>
        <v>48.375478153003229</v>
      </c>
      <c r="BK150" s="106">
        <f t="shared" si="108"/>
        <v>48.374621086536266</v>
      </c>
      <c r="BL150" s="106">
        <f t="shared" si="109"/>
        <v>48.428098591589581</v>
      </c>
    </row>
    <row r="151" spans="1:64" s="106" customFormat="1" ht="12.95" customHeight="1" x14ac:dyDescent="0.2">
      <c r="A151" s="47" t="s">
        <v>102</v>
      </c>
      <c r="B151" s="48"/>
      <c r="C151" s="42">
        <v>42767.245999999999</v>
      </c>
      <c r="D151" s="42"/>
      <c r="E151" s="47">
        <f t="shared" si="120"/>
        <v>16150.989956743089</v>
      </c>
      <c r="F151" s="113">
        <f t="shared" si="121"/>
        <v>16151</v>
      </c>
      <c r="G151" s="113">
        <f t="shared" si="133"/>
        <v>-1.3384999998379499E-2</v>
      </c>
      <c r="H151" s="113"/>
      <c r="I151" s="113">
        <f t="shared" si="134"/>
        <v>-1.3384999998379499E-2</v>
      </c>
      <c r="J151" s="113"/>
      <c r="K151" s="113"/>
      <c r="L151" s="113"/>
      <c r="M151" s="113"/>
      <c r="N151" s="113"/>
      <c r="O151" s="113">
        <f t="shared" ca="1" si="122"/>
        <v>-1.069637704455733E-2</v>
      </c>
      <c r="P151" s="113"/>
      <c r="Q151" s="161">
        <f t="shared" si="123"/>
        <v>27748.745999999999</v>
      </c>
      <c r="R151" s="113"/>
      <c r="S151" s="8">
        <f t="shared" si="135"/>
        <v>0.1</v>
      </c>
      <c r="T151" s="113"/>
      <c r="Z151" s="106">
        <f t="shared" si="124"/>
        <v>16151</v>
      </c>
      <c r="AA151" s="113">
        <f t="shared" si="125"/>
        <v>-1.6477123287659951E-2</v>
      </c>
      <c r="AB151" s="113">
        <f t="shared" si="136"/>
        <v>-1.027320144521887E-2</v>
      </c>
      <c r="AC151" s="113">
        <f t="shared" si="137"/>
        <v>-1.3384999998379499E-2</v>
      </c>
      <c r="AD151" s="113">
        <f t="shared" si="138"/>
        <v>3.0921232892804525E-3</v>
      </c>
      <c r="AE151" s="113">
        <f t="shared" si="139"/>
        <v>9.5612264361105647E-7</v>
      </c>
      <c r="AF151" s="106">
        <f t="shared" si="140"/>
        <v>-1.3384999998379499E-2</v>
      </c>
      <c r="AG151" s="8"/>
      <c r="AH151" s="106">
        <f t="shared" si="126"/>
        <v>-3.1117985531606295E-3</v>
      </c>
      <c r="AI151" s="106">
        <f t="shared" si="127"/>
        <v>1.040593831713333</v>
      </c>
      <c r="AJ151" s="106">
        <f t="shared" si="128"/>
        <v>-0.67928329741481019</v>
      </c>
      <c r="AK151" s="106">
        <f t="shared" si="129"/>
        <v>3.7752651479843961E-2</v>
      </c>
      <c r="AL151" s="106">
        <f t="shared" si="130"/>
        <v>0.74914974966521775</v>
      </c>
      <c r="AM151" s="106">
        <f t="shared" si="131"/>
        <v>0.39313566318506915</v>
      </c>
      <c r="AN151" s="113">
        <f t="shared" ref="AN151:AT160" si="141">$AU151+$AB$7*SIN(AO151)</f>
        <v>32.128050978850766</v>
      </c>
      <c r="AO151" s="113">
        <f t="shared" si="141"/>
        <v>32.128050978658209</v>
      </c>
      <c r="AP151" s="113">
        <f t="shared" si="141"/>
        <v>32.128050974069581</v>
      </c>
      <c r="AQ151" s="113">
        <f t="shared" si="141"/>
        <v>32.128050864721395</v>
      </c>
      <c r="AR151" s="113">
        <f t="shared" si="141"/>
        <v>32.128048258931472</v>
      </c>
      <c r="AS151" s="113">
        <f t="shared" si="141"/>
        <v>32.127986164151331</v>
      </c>
      <c r="AT151" s="113">
        <f t="shared" si="141"/>
        <v>32.126507456732888</v>
      </c>
      <c r="AU151" s="113">
        <f t="shared" si="132"/>
        <v>32.091826857164413</v>
      </c>
      <c r="AW151" s="106">
        <v>24800</v>
      </c>
      <c r="AX151" s="106">
        <f t="shared" si="95"/>
        <v>-1.0805997040633362E-2</v>
      </c>
      <c r="AY151" s="106">
        <f t="shared" si="96"/>
        <v>-1.0192993665214381E-2</v>
      </c>
      <c r="AZ151" s="106">
        <f t="shared" si="97"/>
        <v>-6.1300337541898202E-4</v>
      </c>
      <c r="BA151" s="106">
        <f t="shared" si="98"/>
        <v>1.0005182472627367</v>
      </c>
      <c r="BB151" s="106">
        <f t="shared" si="99"/>
        <v>-8.4110240714693987E-2</v>
      </c>
      <c r="BC151" s="106">
        <f t="shared" si="100"/>
        <v>-1.561447578830466</v>
      </c>
      <c r="BD151" s="106">
        <f t="shared" si="101"/>
        <v>-0.99069468080438017</v>
      </c>
      <c r="BE151" s="106">
        <f t="shared" si="102"/>
        <v>48.759482262887616</v>
      </c>
      <c r="BF151" s="106">
        <f t="shared" si="103"/>
        <v>48.759482262887616</v>
      </c>
      <c r="BG151" s="106">
        <f t="shared" si="104"/>
        <v>48.759482262887666</v>
      </c>
      <c r="BH151" s="106">
        <f t="shared" si="105"/>
        <v>48.75948226290074</v>
      </c>
      <c r="BI151" s="106">
        <f t="shared" si="106"/>
        <v>48.759482266543124</v>
      </c>
      <c r="BJ151" s="106">
        <f t="shared" si="107"/>
        <v>48.759483281265297</v>
      </c>
      <c r="BK151" s="106">
        <f t="shared" si="108"/>
        <v>48.759765354822662</v>
      </c>
      <c r="BL151" s="106">
        <f t="shared" si="109"/>
        <v>48.814801674426015</v>
      </c>
    </row>
    <row r="152" spans="1:64" s="106" customFormat="1" ht="12.95" customHeight="1" x14ac:dyDescent="0.2">
      <c r="A152" s="159" t="s">
        <v>579</v>
      </c>
      <c r="B152" s="160" t="s">
        <v>159</v>
      </c>
      <c r="C152" s="159">
        <v>42799.232000000004</v>
      </c>
      <c r="D152" s="159" t="s">
        <v>178</v>
      </c>
      <c r="E152" s="47">
        <f t="shared" si="120"/>
        <v>16174.990226864309</v>
      </c>
      <c r="F152" s="113">
        <f t="shared" si="121"/>
        <v>16175</v>
      </c>
      <c r="G152" s="113">
        <f t="shared" si="133"/>
        <v>-1.3024999992921948E-2</v>
      </c>
      <c r="H152" s="113"/>
      <c r="I152" s="113">
        <f t="shared" si="134"/>
        <v>-1.3024999992921948E-2</v>
      </c>
      <c r="J152" s="113"/>
      <c r="K152" s="113"/>
      <c r="M152" s="113"/>
      <c r="N152" s="113"/>
      <c r="O152" s="113">
        <f t="shared" ca="1" si="122"/>
        <v>-1.0704333822747124E-2</v>
      </c>
      <c r="P152" s="113"/>
      <c r="Q152" s="161">
        <f t="shared" si="123"/>
        <v>27780.732000000004</v>
      </c>
      <c r="R152" s="113"/>
      <c r="S152" s="8">
        <f t="shared" si="135"/>
        <v>0.1</v>
      </c>
      <c r="T152" s="113"/>
      <c r="Z152" s="106">
        <f t="shared" si="124"/>
        <v>16175</v>
      </c>
      <c r="AA152" s="113">
        <f t="shared" si="125"/>
        <v>-1.6322957507721694E-2</v>
      </c>
      <c r="AB152" s="113">
        <f t="shared" si="136"/>
        <v>-1.0067815232768045E-2</v>
      </c>
      <c r="AC152" s="113">
        <f t="shared" si="137"/>
        <v>-1.3024999992921948E-2</v>
      </c>
      <c r="AD152" s="113">
        <f t="shared" si="138"/>
        <v>3.2979575147997452E-3</v>
      </c>
      <c r="AE152" s="113">
        <f t="shared" si="139"/>
        <v>1.0876523769424112E-6</v>
      </c>
      <c r="AF152" s="106">
        <f t="shared" si="140"/>
        <v>-1.3024999992921948E-2</v>
      </c>
      <c r="AG152" s="8"/>
      <c r="AH152" s="106">
        <f t="shared" si="126"/>
        <v>-2.9571847601539024E-3</v>
      </c>
      <c r="AI152" s="106">
        <f t="shared" si="127"/>
        <v>1.0386408779843637</v>
      </c>
      <c r="AJ152" s="106">
        <f t="shared" si="128"/>
        <v>-0.64145908959026599</v>
      </c>
      <c r="AK152" s="106">
        <f t="shared" si="129"/>
        <v>3.9749269370976906E-2</v>
      </c>
      <c r="AL152" s="106">
        <f t="shared" si="130"/>
        <v>0.79953664340364494</v>
      </c>
      <c r="AM152" s="106">
        <f t="shared" si="131"/>
        <v>0.42252015373533891</v>
      </c>
      <c r="AN152" s="113">
        <f t="shared" si="141"/>
        <v>32.176442841951257</v>
      </c>
      <c r="AO152" s="113">
        <f t="shared" si="141"/>
        <v>32.176442841794461</v>
      </c>
      <c r="AP152" s="113">
        <f t="shared" si="141"/>
        <v>32.176442837890278</v>
      </c>
      <c r="AQ152" s="113">
        <f t="shared" si="141"/>
        <v>32.176442740679626</v>
      </c>
      <c r="AR152" s="113">
        <f t="shared" si="141"/>
        <v>32.176440320225318</v>
      </c>
      <c r="AS152" s="113">
        <f t="shared" si="141"/>
        <v>32.17638005497404</v>
      </c>
      <c r="AT152" s="113">
        <f t="shared" si="141"/>
        <v>32.174880663140684</v>
      </c>
      <c r="AU152" s="113">
        <f t="shared" si="132"/>
        <v>32.138231227104782</v>
      </c>
      <c r="AW152" s="106">
        <v>25000</v>
      </c>
      <c r="AX152" s="106">
        <f t="shared" si="95"/>
        <v>-1.2275467944239201E-2</v>
      </c>
      <c r="AY152" s="106">
        <f t="shared" si="96"/>
        <v>-1.004054374973383E-2</v>
      </c>
      <c r="AZ152" s="106">
        <f t="shared" si="97"/>
        <v>-2.2349241945053707E-3</v>
      </c>
      <c r="BA152" s="106">
        <f t="shared" si="98"/>
        <v>1.0219284799219075</v>
      </c>
      <c r="BB152" s="106">
        <f t="shared" si="99"/>
        <v>-0.46314876477251526</v>
      </c>
      <c r="BC152" s="106">
        <f t="shared" si="100"/>
        <v>-1.1641126104454969</v>
      </c>
      <c r="BD152" s="106">
        <f t="shared" si="101"/>
        <v>-0.65811138309780914</v>
      </c>
      <c r="BE152" s="106">
        <f t="shared" si="102"/>
        <v>49.151759608522688</v>
      </c>
      <c r="BF152" s="106">
        <f t="shared" si="103"/>
        <v>49.151759608533631</v>
      </c>
      <c r="BG152" s="106">
        <f t="shared" si="104"/>
        <v>49.151759608980889</v>
      </c>
      <c r="BH152" s="106">
        <f t="shared" si="105"/>
        <v>49.151759627262422</v>
      </c>
      <c r="BI152" s="106">
        <f t="shared" si="106"/>
        <v>49.151760374510545</v>
      </c>
      <c r="BJ152" s="106">
        <f t="shared" si="107"/>
        <v>49.151790916923282</v>
      </c>
      <c r="BK152" s="106">
        <f t="shared" si="108"/>
        <v>49.153037664107565</v>
      </c>
      <c r="BL152" s="106">
        <f t="shared" si="109"/>
        <v>49.201504757262455</v>
      </c>
    </row>
    <row r="153" spans="1:64" s="106" customFormat="1" ht="12.95" customHeight="1" x14ac:dyDescent="0.2">
      <c r="A153" s="159" t="s">
        <v>579</v>
      </c>
      <c r="B153" s="160" t="s">
        <v>159</v>
      </c>
      <c r="C153" s="159">
        <v>42811.228000000003</v>
      </c>
      <c r="D153" s="159" t="s">
        <v>178</v>
      </c>
      <c r="E153" s="47">
        <f t="shared" si="120"/>
        <v>16183.991266080657</v>
      </c>
      <c r="F153" s="113">
        <f t="shared" si="121"/>
        <v>16184</v>
      </c>
      <c r="G153" s="113">
        <f t="shared" si="133"/>
        <v>-1.1639999996987171E-2</v>
      </c>
      <c r="H153" s="113"/>
      <c r="I153" s="113">
        <f t="shared" si="134"/>
        <v>-1.1639999996987171E-2</v>
      </c>
      <c r="J153" s="113"/>
      <c r="K153" s="113"/>
      <c r="M153" s="113"/>
      <c r="N153" s="113"/>
      <c r="O153" s="113">
        <f t="shared" ca="1" si="122"/>
        <v>-1.0707317614568296E-2</v>
      </c>
      <c r="P153" s="113"/>
      <c r="Q153" s="161">
        <f t="shared" si="123"/>
        <v>27792.728000000003</v>
      </c>
      <c r="R153" s="113"/>
      <c r="S153" s="8">
        <f t="shared" si="135"/>
        <v>0.1</v>
      </c>
      <c r="T153" s="113"/>
      <c r="Z153" s="106">
        <f t="shared" si="124"/>
        <v>16184</v>
      </c>
      <c r="AA153" s="113">
        <f t="shared" si="125"/>
        <v>-1.6263405984938813E-2</v>
      </c>
      <c r="AB153" s="113">
        <f t="shared" si="136"/>
        <v>-8.7425214915234535E-3</v>
      </c>
      <c r="AC153" s="113">
        <f t="shared" si="137"/>
        <v>-1.1639999996987171E-2</v>
      </c>
      <c r="AD153" s="113">
        <f t="shared" si="138"/>
        <v>4.6234059879516412E-3</v>
      </c>
      <c r="AE153" s="113">
        <f t="shared" si="139"/>
        <v>2.1375882929427091E-6</v>
      </c>
      <c r="AF153" s="106">
        <f t="shared" si="140"/>
        <v>-1.1639999996987171E-2</v>
      </c>
      <c r="AG153" s="8"/>
      <c r="AH153" s="106">
        <f t="shared" si="126"/>
        <v>-2.8974785054637184E-3</v>
      </c>
      <c r="AI153" s="106">
        <f t="shared" si="127"/>
        <v>1.0378849605118483</v>
      </c>
      <c r="AJ153" s="106">
        <f t="shared" si="128"/>
        <v>-0.62688847394145464</v>
      </c>
      <c r="AK153" s="106">
        <f t="shared" si="129"/>
        <v>4.0470379710902712E-2</v>
      </c>
      <c r="AL153" s="106">
        <f t="shared" si="130"/>
        <v>0.81838227807111052</v>
      </c>
      <c r="AM153" s="106">
        <f t="shared" si="131"/>
        <v>0.43366988408264395</v>
      </c>
      <c r="AN153" s="113">
        <f t="shared" si="141"/>
        <v>32.194566031056652</v>
      </c>
      <c r="AO153" s="113">
        <f t="shared" si="141"/>
        <v>32.194566030912611</v>
      </c>
      <c r="AP153" s="113">
        <f t="shared" si="141"/>
        <v>32.194566027262653</v>
      </c>
      <c r="AQ153" s="113">
        <f t="shared" si="141"/>
        <v>32.194565934772143</v>
      </c>
      <c r="AR153" s="113">
        <f t="shared" si="141"/>
        <v>32.194563591049381</v>
      </c>
      <c r="AS153" s="113">
        <f t="shared" si="141"/>
        <v>32.194504202587915</v>
      </c>
      <c r="AT153" s="113">
        <f t="shared" si="141"/>
        <v>32.193000495074763</v>
      </c>
      <c r="AU153" s="113">
        <f t="shared" si="132"/>
        <v>32.155632865832423</v>
      </c>
      <c r="AW153" s="106">
        <v>25200</v>
      </c>
      <c r="AX153" s="106">
        <f t="shared" si="95"/>
        <v>-1.3422671841612003E-2</v>
      </c>
      <c r="AY153" s="106">
        <f t="shared" si="96"/>
        <v>-9.8845186171829386E-3</v>
      </c>
      <c r="AZ153" s="106">
        <f t="shared" si="97"/>
        <v>-3.5381532244290639E-3</v>
      </c>
      <c r="BA153" s="106">
        <f t="shared" si="98"/>
        <v>1.0405373483585145</v>
      </c>
      <c r="BB153" s="106">
        <f t="shared" si="99"/>
        <v>-0.78021697429111803</v>
      </c>
      <c r="BC153" s="106">
        <f t="shared" si="100"/>
        <v>-0.75064469142576229</v>
      </c>
      <c r="BD153" s="106">
        <f t="shared" si="101"/>
        <v>-0.39399891374623691</v>
      </c>
      <c r="BE153" s="106">
        <f t="shared" si="102"/>
        <v>49.551923561021482</v>
      </c>
      <c r="BF153" s="106">
        <f t="shared" si="103"/>
        <v>49.551923561212945</v>
      </c>
      <c r="BG153" s="106">
        <f t="shared" si="104"/>
        <v>49.551923565781365</v>
      </c>
      <c r="BH153" s="106">
        <f t="shared" si="105"/>
        <v>49.551923674782955</v>
      </c>
      <c r="BI153" s="106">
        <f t="shared" si="106"/>
        <v>49.551926275536502</v>
      </c>
      <c r="BJ153" s="106">
        <f t="shared" si="107"/>
        <v>49.551988327198387</v>
      </c>
      <c r="BK153" s="106">
        <f t="shared" si="108"/>
        <v>49.553467837927748</v>
      </c>
      <c r="BL153" s="106">
        <f t="shared" si="109"/>
        <v>49.588207840098889</v>
      </c>
    </row>
    <row r="154" spans="1:64" s="106" customFormat="1" ht="12.95" customHeight="1" x14ac:dyDescent="0.2">
      <c r="A154" s="159" t="s">
        <v>579</v>
      </c>
      <c r="B154" s="160" t="s">
        <v>159</v>
      </c>
      <c r="C154" s="159">
        <v>42819.222000000002</v>
      </c>
      <c r="D154" s="159" t="s">
        <v>178</v>
      </c>
      <c r="E154" s="47">
        <f t="shared" si="120"/>
        <v>16189.989457769176</v>
      </c>
      <c r="F154" s="113">
        <f t="shared" si="121"/>
        <v>16190</v>
      </c>
      <c r="G154" s="113">
        <f t="shared" si="133"/>
        <v>-1.404999999795109E-2</v>
      </c>
      <c r="H154" s="113"/>
      <c r="I154" s="113">
        <f t="shared" si="134"/>
        <v>-1.404999999795109E-2</v>
      </c>
      <c r="J154" s="113"/>
      <c r="K154" s="113"/>
      <c r="M154" s="113"/>
      <c r="N154" s="113"/>
      <c r="O154" s="113">
        <f t="shared" ca="1" si="122"/>
        <v>-1.0709306809115745E-2</v>
      </c>
      <c r="P154" s="113"/>
      <c r="Q154" s="161">
        <f t="shared" si="123"/>
        <v>27800.722000000002</v>
      </c>
      <c r="R154" s="113"/>
      <c r="S154" s="8">
        <f t="shared" si="135"/>
        <v>0.1</v>
      </c>
      <c r="T154" s="113"/>
      <c r="Z154" s="106">
        <f t="shared" si="124"/>
        <v>16190</v>
      </c>
      <c r="AA154" s="113">
        <f t="shared" si="125"/>
        <v>-1.6223195784742225E-2</v>
      </c>
      <c r="AB154" s="113">
        <f t="shared" si="136"/>
        <v>-1.1192830825169623E-2</v>
      </c>
      <c r="AC154" s="113">
        <f t="shared" si="137"/>
        <v>-1.404999999795109E-2</v>
      </c>
      <c r="AD154" s="113">
        <f t="shared" si="138"/>
        <v>2.173195786791135E-3</v>
      </c>
      <c r="AE154" s="113">
        <f t="shared" si="139"/>
        <v>4.7227799277267406E-7</v>
      </c>
      <c r="AF154" s="106">
        <f t="shared" si="140"/>
        <v>-1.404999999795109E-2</v>
      </c>
      <c r="AG154" s="8"/>
      <c r="AH154" s="106">
        <f t="shared" si="126"/>
        <v>-2.8571691727814676E-3</v>
      </c>
      <c r="AI154" s="106">
        <f t="shared" si="127"/>
        <v>1.037374151890768</v>
      </c>
      <c r="AJ154" s="106">
        <f t="shared" si="128"/>
        <v>-0.61706278969304429</v>
      </c>
      <c r="AK154" s="106">
        <f t="shared" si="129"/>
        <v>4.0942577317198331E-2</v>
      </c>
      <c r="AL154" s="106">
        <f t="shared" si="130"/>
        <v>0.83093069633104055</v>
      </c>
      <c r="AM154" s="106">
        <f t="shared" si="131"/>
        <v>0.44114451709177688</v>
      </c>
      <c r="AN154" s="113">
        <f t="shared" si="141"/>
        <v>32.206640779920747</v>
      </c>
      <c r="AO154" s="113">
        <f t="shared" si="141"/>
        <v>32.206640779784969</v>
      </c>
      <c r="AP154" s="113">
        <f t="shared" si="141"/>
        <v>32.206640776302578</v>
      </c>
      <c r="AQ154" s="113">
        <f t="shared" si="141"/>
        <v>32.206640686987591</v>
      </c>
      <c r="AR154" s="113">
        <f t="shared" si="141"/>
        <v>32.206638396278422</v>
      </c>
      <c r="AS154" s="113">
        <f t="shared" si="141"/>
        <v>32.206579647047896</v>
      </c>
      <c r="AT154" s="113">
        <f t="shared" si="141"/>
        <v>32.205074110054404</v>
      </c>
      <c r="AU154" s="113">
        <f t="shared" si="132"/>
        <v>32.167233958317517</v>
      </c>
      <c r="AW154" s="106">
        <v>25400</v>
      </c>
      <c r="AX154" s="106">
        <f t="shared" si="95"/>
        <v>-1.4013479351890791E-2</v>
      </c>
      <c r="AY154" s="106">
        <f t="shared" si="96"/>
        <v>-9.724918267561701E-3</v>
      </c>
      <c r="AZ154" s="106">
        <f t="shared" si="97"/>
        <v>-4.2885610843290903E-3</v>
      </c>
      <c r="BA154" s="106">
        <f t="shared" si="98"/>
        <v>1.0525411297486766</v>
      </c>
      <c r="BB154" s="106">
        <f t="shared" si="99"/>
        <v>-0.9689815576801063</v>
      </c>
      <c r="BC154" s="106">
        <f t="shared" si="100"/>
        <v>-0.32458138447765489</v>
      </c>
      <c r="BD154" s="106">
        <f t="shared" si="101"/>
        <v>-0.1637306835193616</v>
      </c>
      <c r="BE154" s="106">
        <f t="shared" si="102"/>
        <v>49.958140137363856</v>
      </c>
      <c r="BF154" s="106">
        <f t="shared" si="103"/>
        <v>49.95814013771048</v>
      </c>
      <c r="BG154" s="106">
        <f t="shared" si="104"/>
        <v>49.958140144270594</v>
      </c>
      <c r="BH154" s="106">
        <f t="shared" si="105"/>
        <v>49.958140268425623</v>
      </c>
      <c r="BI154" s="106">
        <f t="shared" si="106"/>
        <v>49.958142618151058</v>
      </c>
      <c r="BJ154" s="106">
        <f t="shared" si="107"/>
        <v>49.958187088105959</v>
      </c>
      <c r="BK154" s="106">
        <f t="shared" si="108"/>
        <v>49.959028590318049</v>
      </c>
      <c r="BL154" s="106">
        <f t="shared" si="109"/>
        <v>49.974910922935322</v>
      </c>
    </row>
    <row r="155" spans="1:64" s="106" customFormat="1" ht="12.95" customHeight="1" x14ac:dyDescent="0.2">
      <c r="A155" s="47" t="s">
        <v>104</v>
      </c>
      <c r="B155" s="48"/>
      <c r="C155" s="42">
        <v>43045.784</v>
      </c>
      <c r="D155" s="42"/>
      <c r="E155" s="47">
        <f t="shared" si="120"/>
        <v>16359.98724427587</v>
      </c>
      <c r="F155" s="113">
        <f t="shared" si="121"/>
        <v>16360</v>
      </c>
      <c r="G155" s="113">
        <f t="shared" si="133"/>
        <v>-1.6999999999825377E-2</v>
      </c>
      <c r="H155" s="113"/>
      <c r="I155" s="113">
        <f t="shared" si="134"/>
        <v>-1.6999999999825377E-2</v>
      </c>
      <c r="J155" s="113"/>
      <c r="K155" s="113"/>
      <c r="L155" s="113"/>
      <c r="M155" s="113"/>
      <c r="N155" s="113"/>
      <c r="O155" s="113">
        <f t="shared" ca="1" si="122"/>
        <v>-1.0765667321293457E-2</v>
      </c>
      <c r="P155" s="113"/>
      <c r="Q155" s="161">
        <f t="shared" si="123"/>
        <v>28027.284</v>
      </c>
      <c r="R155" s="113"/>
      <c r="S155" s="8">
        <f t="shared" si="135"/>
        <v>0.1</v>
      </c>
      <c r="T155" s="113"/>
      <c r="Z155" s="106">
        <f t="shared" si="124"/>
        <v>16360</v>
      </c>
      <c r="AA155" s="113">
        <f t="shared" si="125"/>
        <v>-1.4944384626914846E-2</v>
      </c>
      <c r="AB155" s="113">
        <f t="shared" si="136"/>
        <v>-1.5423113607447489E-2</v>
      </c>
      <c r="AC155" s="113">
        <f t="shared" si="137"/>
        <v>-1.6999999999825377E-2</v>
      </c>
      <c r="AD155" s="113">
        <f t="shared" si="138"/>
        <v>-2.0556153729105308E-3</v>
      </c>
      <c r="AE155" s="113">
        <f t="shared" si="139"/>
        <v>4.2255545613461008E-7</v>
      </c>
      <c r="AF155" s="106">
        <f t="shared" si="140"/>
        <v>-1.6999999999825377E-2</v>
      </c>
      <c r="AG155" s="8"/>
      <c r="AH155" s="106">
        <f t="shared" si="126"/>
        <v>-1.5768863923778886E-3</v>
      </c>
      <c r="AI155" s="106">
        <f t="shared" si="127"/>
        <v>1.0210699989154828</v>
      </c>
      <c r="AJ155" s="106">
        <f t="shared" si="128"/>
        <v>-0.30983684502538289</v>
      </c>
      <c r="AK155" s="106">
        <f t="shared" si="129"/>
        <v>5.1275501095849961E-2</v>
      </c>
      <c r="AL155" s="106">
        <f t="shared" si="130"/>
        <v>1.1809139153315438</v>
      </c>
      <c r="AM155" s="106">
        <f t="shared" si="131"/>
        <v>0.67021766223469958</v>
      </c>
      <c r="AN155" s="113">
        <f t="shared" si="141"/>
        <v>32.546071777337559</v>
      </c>
      <c r="AO155" s="113">
        <f t="shared" si="141"/>
        <v>32.546071777328542</v>
      </c>
      <c r="AP155" s="113">
        <f t="shared" si="141"/>
        <v>32.54607177694713</v>
      </c>
      <c r="AQ155" s="113">
        <f t="shared" si="141"/>
        <v>32.546071760816496</v>
      </c>
      <c r="AR155" s="113">
        <f t="shared" si="141"/>
        <v>32.546071078614077</v>
      </c>
      <c r="AS155" s="113">
        <f t="shared" si="141"/>
        <v>32.546042227576464</v>
      </c>
      <c r="AT155" s="113">
        <f t="shared" si="141"/>
        <v>32.544823698916225</v>
      </c>
      <c r="AU155" s="113">
        <f t="shared" si="132"/>
        <v>32.495931578728488</v>
      </c>
      <c r="AW155" s="106">
        <v>25600</v>
      </c>
      <c r="AX155" s="106">
        <f t="shared" si="95"/>
        <v>-1.3900508158184163E-2</v>
      </c>
      <c r="AY155" s="106">
        <f t="shared" si="96"/>
        <v>-9.5617427008701308E-3</v>
      </c>
      <c r="AZ155" s="106">
        <f t="shared" si="97"/>
        <v>-4.3387654573140318E-3</v>
      </c>
      <c r="BA155" s="106">
        <f t="shared" si="98"/>
        <v>1.0551153882147901</v>
      </c>
      <c r="BB155" s="106">
        <f t="shared" si="99"/>
        <v>-0.98340756869128909</v>
      </c>
      <c r="BC155" s="106">
        <f t="shared" si="100"/>
        <v>0.10755897299587294</v>
      </c>
      <c r="BD155" s="106">
        <f t="shared" si="101"/>
        <v>5.3831394155251691E-2</v>
      </c>
      <c r="BE155" s="106">
        <f t="shared" si="102"/>
        <v>50.367245589205979</v>
      </c>
      <c r="BF155" s="106">
        <f t="shared" si="103"/>
        <v>50.367245589056232</v>
      </c>
      <c r="BG155" s="106">
        <f t="shared" si="104"/>
        <v>50.367245586340978</v>
      </c>
      <c r="BH155" s="106">
        <f t="shared" si="105"/>
        <v>50.367245537106108</v>
      </c>
      <c r="BI155" s="106">
        <f t="shared" si="106"/>
        <v>50.367244644344439</v>
      </c>
      <c r="BJ155" s="106">
        <f t="shared" si="107"/>
        <v>50.3672284561708</v>
      </c>
      <c r="BK155" s="106">
        <f t="shared" si="108"/>
        <v>50.366934925617883</v>
      </c>
      <c r="BL155" s="106">
        <f t="shared" si="109"/>
        <v>50.361614005771756</v>
      </c>
    </row>
    <row r="156" spans="1:64" s="106" customFormat="1" ht="12.95" customHeight="1" x14ac:dyDescent="0.2">
      <c r="A156" s="47" t="s">
        <v>104</v>
      </c>
      <c r="B156" s="48"/>
      <c r="C156" s="42">
        <v>43045.802000000003</v>
      </c>
      <c r="D156" s="42"/>
      <c r="E156" s="47">
        <f t="shared" si="120"/>
        <v>16360.000750336718</v>
      </c>
      <c r="F156" s="113">
        <f t="shared" si="121"/>
        <v>16360</v>
      </c>
      <c r="G156" s="113">
        <f t="shared" si="133"/>
        <v>1.0000000038417056E-3</v>
      </c>
      <c r="H156" s="113"/>
      <c r="I156" s="113">
        <f t="shared" si="134"/>
        <v>1.0000000038417056E-3</v>
      </c>
      <c r="J156" s="113"/>
      <c r="K156" s="113"/>
      <c r="L156" s="113"/>
      <c r="M156" s="113"/>
      <c r="N156" s="113"/>
      <c r="O156" s="113">
        <f t="shared" ca="1" si="122"/>
        <v>-1.0765667321293457E-2</v>
      </c>
      <c r="P156" s="113"/>
      <c r="Q156" s="161">
        <f t="shared" si="123"/>
        <v>28027.302000000003</v>
      </c>
      <c r="R156" s="113"/>
      <c r="S156" s="8">
        <f t="shared" si="135"/>
        <v>0.1</v>
      </c>
      <c r="T156" s="113"/>
      <c r="Z156" s="106">
        <f t="shared" si="124"/>
        <v>16360</v>
      </c>
      <c r="AA156" s="113">
        <f t="shared" si="125"/>
        <v>-1.4944384626914846E-2</v>
      </c>
      <c r="AB156" s="113">
        <f t="shared" si="136"/>
        <v>2.576886396219594E-3</v>
      </c>
      <c r="AC156" s="113">
        <f t="shared" si="137"/>
        <v>1.0000000038417056E-3</v>
      </c>
      <c r="AD156" s="113">
        <f t="shared" si="138"/>
        <v>1.594438463075655E-2</v>
      </c>
      <c r="AE156" s="113">
        <f t="shared" si="139"/>
        <v>2.5422340125350568E-5</v>
      </c>
      <c r="AF156" s="106">
        <f t="shared" si="140"/>
        <v>1.0000000038417056E-3</v>
      </c>
      <c r="AG156" s="8"/>
      <c r="AH156" s="106">
        <f t="shared" si="126"/>
        <v>-1.5768863923778886E-3</v>
      </c>
      <c r="AI156" s="106">
        <f t="shared" si="127"/>
        <v>1.0210699989154828</v>
      </c>
      <c r="AJ156" s="106">
        <f t="shared" si="128"/>
        <v>-0.30983684502538289</v>
      </c>
      <c r="AK156" s="106">
        <f t="shared" si="129"/>
        <v>5.1275501095849961E-2</v>
      </c>
      <c r="AL156" s="106">
        <f t="shared" si="130"/>
        <v>1.1809139153315438</v>
      </c>
      <c r="AM156" s="106">
        <f t="shared" si="131"/>
        <v>0.67021766223469958</v>
      </c>
      <c r="AN156" s="113">
        <f t="shared" si="141"/>
        <v>32.546071777337559</v>
      </c>
      <c r="AO156" s="113">
        <f t="shared" si="141"/>
        <v>32.546071777328542</v>
      </c>
      <c r="AP156" s="113">
        <f t="shared" si="141"/>
        <v>32.54607177694713</v>
      </c>
      <c r="AQ156" s="113">
        <f t="shared" si="141"/>
        <v>32.546071760816496</v>
      </c>
      <c r="AR156" s="113">
        <f t="shared" si="141"/>
        <v>32.546071078614077</v>
      </c>
      <c r="AS156" s="113">
        <f t="shared" si="141"/>
        <v>32.546042227576464</v>
      </c>
      <c r="AT156" s="113">
        <f t="shared" si="141"/>
        <v>32.544823698916225</v>
      </c>
      <c r="AU156" s="113">
        <f t="shared" si="132"/>
        <v>32.495931578728488</v>
      </c>
      <c r="AW156" s="106">
        <v>25800</v>
      </c>
      <c r="AX156" s="106">
        <f t="shared" si="95"/>
        <v>-1.3070243594574442E-2</v>
      </c>
      <c r="AY156" s="106">
        <f t="shared" si="96"/>
        <v>-9.3949919171082176E-3</v>
      </c>
      <c r="AZ156" s="106">
        <f t="shared" si="97"/>
        <v>-3.6752516774662242E-3</v>
      </c>
      <c r="BA156" s="106">
        <f t="shared" si="98"/>
        <v>1.0476148514439698</v>
      </c>
      <c r="BB156" s="106">
        <f t="shared" si="99"/>
        <v>-0.81821272947826695</v>
      </c>
      <c r="BC156" s="106">
        <f t="shared" si="100"/>
        <v>0.53763999047769062</v>
      </c>
      <c r="BD156" s="106">
        <f t="shared" si="101"/>
        <v>0.27548816272478849</v>
      </c>
      <c r="BE156" s="106">
        <f t="shared" si="102"/>
        <v>50.775374326487551</v>
      </c>
      <c r="BF156" s="106">
        <f t="shared" si="103"/>
        <v>50.775374326154619</v>
      </c>
      <c r="BG156" s="106">
        <f t="shared" si="104"/>
        <v>50.775374319273638</v>
      </c>
      <c r="BH156" s="106">
        <f t="shared" si="105"/>
        <v>50.775374177058175</v>
      </c>
      <c r="BI156" s="106">
        <f t="shared" si="106"/>
        <v>50.775371237763295</v>
      </c>
      <c r="BJ156" s="106">
        <f t="shared" si="107"/>
        <v>50.775310489795963</v>
      </c>
      <c r="BK156" s="106">
        <f t="shared" si="108"/>
        <v>50.774055440663545</v>
      </c>
      <c r="BL156" s="106">
        <f t="shared" si="109"/>
        <v>50.748317088608189</v>
      </c>
    </row>
    <row r="157" spans="1:64" s="106" customFormat="1" ht="12.95" customHeight="1" x14ac:dyDescent="0.2">
      <c r="A157" s="47" t="s">
        <v>107</v>
      </c>
      <c r="B157" s="48"/>
      <c r="C157" s="42">
        <v>43116.423999999999</v>
      </c>
      <c r="D157" s="42"/>
      <c r="E157" s="47">
        <f t="shared" si="120"/>
        <v>16412.991029724588</v>
      </c>
      <c r="F157" s="113">
        <f t="shared" si="121"/>
        <v>16413</v>
      </c>
      <c r="G157" s="113">
        <f t="shared" si="133"/>
        <v>-1.195499999448657E-2</v>
      </c>
      <c r="H157" s="113"/>
      <c r="I157" s="113">
        <f t="shared" si="134"/>
        <v>-1.195499999448657E-2</v>
      </c>
      <c r="J157" s="113"/>
      <c r="K157" s="113"/>
      <c r="L157" s="113"/>
      <c r="M157" s="113"/>
      <c r="N157" s="113"/>
      <c r="O157" s="113">
        <f t="shared" ca="1" si="122"/>
        <v>-1.078323853979592E-2</v>
      </c>
      <c r="P157" s="113"/>
      <c r="Q157" s="161">
        <f t="shared" si="123"/>
        <v>28097.923999999999</v>
      </c>
      <c r="R157" s="113"/>
      <c r="S157" s="8">
        <f t="shared" si="135"/>
        <v>0.1</v>
      </c>
      <c r="T157" s="113"/>
      <c r="Z157" s="106">
        <f t="shared" si="124"/>
        <v>16413</v>
      </c>
      <c r="AA157" s="113">
        <f t="shared" si="125"/>
        <v>-1.4505693438167946E-2</v>
      </c>
      <c r="AB157" s="113">
        <f t="shared" si="136"/>
        <v>-1.0816735397203289E-2</v>
      </c>
      <c r="AC157" s="113">
        <f t="shared" si="137"/>
        <v>-1.195499999448657E-2</v>
      </c>
      <c r="AD157" s="113">
        <f t="shared" si="138"/>
        <v>2.5506934436813761E-3</v>
      </c>
      <c r="AE157" s="113">
        <f t="shared" si="139"/>
        <v>6.506037043639158E-7</v>
      </c>
      <c r="AF157" s="106">
        <f t="shared" si="140"/>
        <v>-1.195499999448657E-2</v>
      </c>
      <c r="AG157" s="8"/>
      <c r="AH157" s="106">
        <f t="shared" si="126"/>
        <v>-1.1382645972832809E-3</v>
      </c>
      <c r="AI157" s="106">
        <f t="shared" si="127"/>
        <v>1.0154867221341233</v>
      </c>
      <c r="AJ157" s="106">
        <f t="shared" si="128"/>
        <v>-0.20676772910318689</v>
      </c>
      <c r="AK157" s="106">
        <f t="shared" si="129"/>
        <v>5.3228594800815633E-2</v>
      </c>
      <c r="AL157" s="106">
        <f t="shared" si="130"/>
        <v>1.2876652067446324</v>
      </c>
      <c r="AM157" s="106">
        <f t="shared" si="131"/>
        <v>0.75051808910651219</v>
      </c>
      <c r="AN157" s="113">
        <f t="shared" si="141"/>
        <v>32.65074412197383</v>
      </c>
      <c r="AO157" s="113">
        <f t="shared" si="141"/>
        <v>32.650744121971769</v>
      </c>
      <c r="AP157" s="113">
        <f t="shared" si="141"/>
        <v>32.650744121859013</v>
      </c>
      <c r="AQ157" s="113">
        <f t="shared" si="141"/>
        <v>32.650744115689768</v>
      </c>
      <c r="AR157" s="113">
        <f t="shared" si="141"/>
        <v>32.650743778144488</v>
      </c>
      <c r="AS157" s="113">
        <f t="shared" si="141"/>
        <v>32.65072531013648</v>
      </c>
      <c r="AT157" s="113">
        <f t="shared" si="141"/>
        <v>32.649716359826421</v>
      </c>
      <c r="AU157" s="113">
        <f t="shared" si="132"/>
        <v>32.59840789568014</v>
      </c>
      <c r="AW157" s="106">
        <v>26000</v>
      </c>
      <c r="AX157" s="106">
        <f t="shared" si="95"/>
        <v>-1.1649625444460202E-2</v>
      </c>
      <c r="AY157" s="106">
        <f t="shared" si="96"/>
        <v>-9.2246659162759648E-3</v>
      </c>
      <c r="AZ157" s="106">
        <f t="shared" si="97"/>
        <v>-2.4249595281842359E-3</v>
      </c>
      <c r="BA157" s="106">
        <f t="shared" si="98"/>
        <v>1.031880325233707</v>
      </c>
      <c r="BB157" s="106">
        <f t="shared" si="99"/>
        <v>-0.51228933569805002</v>
      </c>
      <c r="BC157" s="106">
        <f t="shared" si="100"/>
        <v>0.95808696836474938</v>
      </c>
      <c r="BD157" s="106">
        <f t="shared" si="101"/>
        <v>0.51939568323238194</v>
      </c>
      <c r="BE157" s="106">
        <f t="shared" si="102"/>
        <v>51.178903022921617</v>
      </c>
      <c r="BF157" s="106">
        <f t="shared" si="103"/>
        <v>51.178903022855707</v>
      </c>
      <c r="BG157" s="106">
        <f t="shared" si="104"/>
        <v>51.178903020909843</v>
      </c>
      <c r="BH157" s="106">
        <f t="shared" si="105"/>
        <v>51.178902963464971</v>
      </c>
      <c r="BI157" s="106">
        <f t="shared" si="106"/>
        <v>51.178901267604729</v>
      </c>
      <c r="BJ157" s="106">
        <f t="shared" si="107"/>
        <v>51.178851204900155</v>
      </c>
      <c r="BK157" s="106">
        <f t="shared" si="108"/>
        <v>51.177374786186107</v>
      </c>
      <c r="BL157" s="106">
        <f t="shared" si="109"/>
        <v>51.135020171444623</v>
      </c>
    </row>
    <row r="158" spans="1:64" s="106" customFormat="1" ht="12.95" customHeight="1" x14ac:dyDescent="0.2">
      <c r="A158" s="159" t="s">
        <v>579</v>
      </c>
      <c r="B158" s="160" t="s">
        <v>159</v>
      </c>
      <c r="C158" s="159">
        <v>43128.42</v>
      </c>
      <c r="D158" s="159" t="s">
        <v>178</v>
      </c>
      <c r="E158" s="47">
        <f t="shared" si="120"/>
        <v>16421.992068940937</v>
      </c>
      <c r="F158" s="113">
        <f t="shared" si="121"/>
        <v>16422</v>
      </c>
      <c r="G158" s="113">
        <f t="shared" si="133"/>
        <v>-1.0569999998551793E-2</v>
      </c>
      <c r="H158" s="113"/>
      <c r="I158" s="113">
        <f t="shared" si="134"/>
        <v>-1.0569999998551793E-2</v>
      </c>
      <c r="J158" s="113"/>
      <c r="K158" s="113"/>
      <c r="M158" s="113"/>
      <c r="N158" s="113"/>
      <c r="O158" s="113">
        <f t="shared" ca="1" si="122"/>
        <v>-1.0786222331617093E-2</v>
      </c>
      <c r="P158" s="113"/>
      <c r="Q158" s="161">
        <f t="shared" si="123"/>
        <v>28109.919999999998</v>
      </c>
      <c r="R158" s="113"/>
      <c r="S158" s="8">
        <f t="shared" si="135"/>
        <v>0.1</v>
      </c>
      <c r="T158" s="113"/>
      <c r="Z158" s="106">
        <f t="shared" si="124"/>
        <v>16422</v>
      </c>
      <c r="AA158" s="113">
        <f t="shared" si="125"/>
        <v>-1.4430047130043084E-2</v>
      </c>
      <c r="AB158" s="113">
        <f t="shared" si="136"/>
        <v>-9.507344988426562E-3</v>
      </c>
      <c r="AC158" s="113">
        <f t="shared" si="137"/>
        <v>-1.0569999998551793E-2</v>
      </c>
      <c r="AD158" s="113">
        <f t="shared" si="138"/>
        <v>3.8600471314912902E-3</v>
      </c>
      <c r="AE158" s="113">
        <f t="shared" si="139"/>
        <v>1.4899963857334139E-6</v>
      </c>
      <c r="AF158" s="106">
        <f t="shared" si="140"/>
        <v>-1.0569999998551793E-2</v>
      </c>
      <c r="AG158" s="8"/>
      <c r="AH158" s="106">
        <f t="shared" si="126"/>
        <v>-1.0626550101252314E-3</v>
      </c>
      <c r="AI158" s="106">
        <f t="shared" si="127"/>
        <v>1.0145255730809128</v>
      </c>
      <c r="AJ158" s="106">
        <f t="shared" si="128"/>
        <v>-0.18911356734565712</v>
      </c>
      <c r="AK158" s="106">
        <f t="shared" si="129"/>
        <v>5.3498874694707536E-2</v>
      </c>
      <c r="AL158" s="106">
        <f t="shared" si="130"/>
        <v>1.3056759976959029</v>
      </c>
      <c r="AM158" s="106">
        <f t="shared" si="131"/>
        <v>0.7646922022640309</v>
      </c>
      <c r="AN158" s="113">
        <f t="shared" si="141"/>
        <v>32.668461343862376</v>
      </c>
      <c r="AO158" s="113">
        <f t="shared" si="141"/>
        <v>32.668461343860848</v>
      </c>
      <c r="AP158" s="113">
        <f t="shared" si="141"/>
        <v>32.668461343772996</v>
      </c>
      <c r="AQ158" s="113">
        <f t="shared" si="141"/>
        <v>32.668461338708497</v>
      </c>
      <c r="AR158" s="113">
        <f t="shared" si="141"/>
        <v>32.668461046751283</v>
      </c>
      <c r="AS158" s="113">
        <f t="shared" si="141"/>
        <v>32.66844421651335</v>
      </c>
      <c r="AT158" s="113">
        <f t="shared" si="141"/>
        <v>32.667475465241324</v>
      </c>
      <c r="AU158" s="113">
        <f t="shared" si="132"/>
        <v>32.615809534407781</v>
      </c>
      <c r="AW158" s="106">
        <v>26200</v>
      </c>
      <c r="AX158" s="106">
        <f t="shared" si="95"/>
        <v>-9.8668800944174649E-3</v>
      </c>
      <c r="AY158" s="106">
        <f t="shared" si="96"/>
        <v>-9.0507646983733724E-3</v>
      </c>
      <c r="AZ158" s="106">
        <f t="shared" si="97"/>
        <v>-8.1611539604409201E-4</v>
      </c>
      <c r="BA158" s="106">
        <f t="shared" si="98"/>
        <v>1.0113947470130171</v>
      </c>
      <c r="BB158" s="106">
        <f t="shared" si="99"/>
        <v>-0.13177897553425333</v>
      </c>
      <c r="BC158" s="106">
        <f t="shared" si="100"/>
        <v>1.3637719506580233</v>
      </c>
      <c r="BD158" s="106">
        <f t="shared" si="101"/>
        <v>0.81178542062451386</v>
      </c>
      <c r="BE158" s="106">
        <f t="shared" si="102"/>
        <v>51.575281564593219</v>
      </c>
      <c r="BF158" s="106">
        <f t="shared" si="103"/>
        <v>51.575281564592721</v>
      </c>
      <c r="BG158" s="106">
        <f t="shared" si="104"/>
        <v>51.575281564557891</v>
      </c>
      <c r="BH158" s="106">
        <f t="shared" si="105"/>
        <v>51.575281562122896</v>
      </c>
      <c r="BI158" s="106">
        <f t="shared" si="106"/>
        <v>51.575281391901726</v>
      </c>
      <c r="BJ158" s="106">
        <f t="shared" si="107"/>
        <v>51.575269492647074</v>
      </c>
      <c r="BK158" s="106">
        <f t="shared" si="108"/>
        <v>51.574438988785317</v>
      </c>
      <c r="BL158" s="106">
        <f t="shared" si="109"/>
        <v>51.521723254281056</v>
      </c>
    </row>
    <row r="159" spans="1:64" s="106" customFormat="1" ht="12.95" customHeight="1" x14ac:dyDescent="0.2">
      <c r="A159" s="47" t="s">
        <v>104</v>
      </c>
      <c r="B159" s="48"/>
      <c r="C159" s="42">
        <v>43165.732000000004</v>
      </c>
      <c r="D159" s="42"/>
      <c r="E159" s="47">
        <f t="shared" si="120"/>
        <v>16449.988632398792</v>
      </c>
      <c r="F159" s="113">
        <f t="shared" si="121"/>
        <v>16450</v>
      </c>
      <c r="G159" s="113">
        <f t="shared" si="133"/>
        <v>-1.5149999991990626E-2</v>
      </c>
      <c r="H159" s="113"/>
      <c r="I159" s="113">
        <f t="shared" si="134"/>
        <v>-1.5149999991990626E-2</v>
      </c>
      <c r="J159" s="113"/>
      <c r="K159" s="113"/>
      <c r="L159" s="113"/>
      <c r="M159" s="113"/>
      <c r="N159" s="113"/>
      <c r="O159" s="113">
        <f t="shared" ca="1" si="122"/>
        <v>-1.0795505239505187E-2</v>
      </c>
      <c r="P159" s="113"/>
      <c r="Q159" s="161">
        <f t="shared" si="123"/>
        <v>28147.232000000004</v>
      </c>
      <c r="R159" s="113"/>
      <c r="S159" s="8">
        <f t="shared" si="135"/>
        <v>0.1</v>
      </c>
      <c r="T159" s="113"/>
      <c r="Z159" s="106">
        <f t="shared" si="124"/>
        <v>16450</v>
      </c>
      <c r="AA159" s="113">
        <f t="shared" si="125"/>
        <v>-1.4193097112522672E-2</v>
      </c>
      <c r="AB159" s="113">
        <f t="shared" si="136"/>
        <v>-1.4324134457316883E-2</v>
      </c>
      <c r="AC159" s="113">
        <f t="shared" si="137"/>
        <v>-1.5149999991990626E-2</v>
      </c>
      <c r="AD159" s="113">
        <f t="shared" si="138"/>
        <v>-9.5690287946795412E-4</v>
      </c>
      <c r="AE159" s="113">
        <f t="shared" si="139"/>
        <v>9.1566312073406199E-8</v>
      </c>
      <c r="AF159" s="106">
        <f t="shared" si="140"/>
        <v>-1.5149999991990626E-2</v>
      </c>
      <c r="AG159" s="8"/>
      <c r="AH159" s="106">
        <f t="shared" si="126"/>
        <v>-8.2586553467374382E-4</v>
      </c>
      <c r="AI159" s="106">
        <f t="shared" si="127"/>
        <v>1.0115184670710318</v>
      </c>
      <c r="AJ159" s="106">
        <f t="shared" si="128"/>
        <v>-0.13403975583832178</v>
      </c>
      <c r="AK159" s="106">
        <f t="shared" si="129"/>
        <v>5.4225886652617447E-2</v>
      </c>
      <c r="AL159" s="106">
        <f t="shared" si="130"/>
        <v>1.3614909330962102</v>
      </c>
      <c r="AM159" s="106">
        <f t="shared" si="131"/>
        <v>0.80989507096800151</v>
      </c>
      <c r="AN159" s="113">
        <f t="shared" si="141"/>
        <v>32.723473930110742</v>
      </c>
      <c r="AO159" s="113">
        <f t="shared" si="141"/>
        <v>32.723473930110217</v>
      </c>
      <c r="AP159" s="113">
        <f t="shared" si="141"/>
        <v>32.723473930073951</v>
      </c>
      <c r="AQ159" s="113">
        <f t="shared" si="141"/>
        <v>32.723473927559859</v>
      </c>
      <c r="AR159" s="113">
        <f t="shared" si="141"/>
        <v>32.723473753277553</v>
      </c>
      <c r="AS159" s="113">
        <f t="shared" si="141"/>
        <v>32.723461671954652</v>
      </c>
      <c r="AT159" s="113">
        <f t="shared" si="141"/>
        <v>32.722625505292335</v>
      </c>
      <c r="AU159" s="113">
        <f t="shared" si="132"/>
        <v>32.669947966004884</v>
      </c>
      <c r="AW159" s="106">
        <v>26400</v>
      </c>
      <c r="AX159" s="106">
        <f t="shared" si="95"/>
        <v>-7.9895760427732641E-3</v>
      </c>
      <c r="AY159" s="106">
        <f t="shared" si="96"/>
        <v>-8.8732882634004404E-3</v>
      </c>
      <c r="AZ159" s="106">
        <f t="shared" si="97"/>
        <v>8.8371222062717651E-4</v>
      </c>
      <c r="BA159" s="106">
        <f t="shared" si="98"/>
        <v>0.98996848730515441</v>
      </c>
      <c r="BB159" s="106">
        <f t="shared" si="99"/>
        <v>0.25400700585347413</v>
      </c>
      <c r="BC159" s="106">
        <f t="shared" si="100"/>
        <v>1.7527562417675757</v>
      </c>
      <c r="BD159" s="106">
        <f t="shared" si="101"/>
        <v>1.2007812715977177</v>
      </c>
      <c r="BE159" s="106">
        <f t="shared" si="102"/>
        <v>51.963414666905436</v>
      </c>
      <c r="BF159" s="106">
        <f t="shared" si="103"/>
        <v>51.963414666905436</v>
      </c>
      <c r="BG159" s="106">
        <f t="shared" si="104"/>
        <v>51.963414666906182</v>
      </c>
      <c r="BH159" s="106">
        <f t="shared" si="105"/>
        <v>51.96341466680002</v>
      </c>
      <c r="BI159" s="106">
        <f t="shared" si="106"/>
        <v>51.963414681902769</v>
      </c>
      <c r="BJ159" s="106">
        <f t="shared" si="107"/>
        <v>51.963412533220811</v>
      </c>
      <c r="BK159" s="106">
        <f t="shared" si="108"/>
        <v>51.963717866086519</v>
      </c>
      <c r="BL159" s="106">
        <f t="shared" si="109"/>
        <v>51.90842633711749</v>
      </c>
    </row>
    <row r="160" spans="1:64" s="106" customFormat="1" ht="12.95" customHeight="1" x14ac:dyDescent="0.2">
      <c r="A160" s="47" t="s">
        <v>109</v>
      </c>
      <c r="B160" s="48"/>
      <c r="C160" s="42">
        <v>43188.372000000003</v>
      </c>
      <c r="D160" s="42"/>
      <c r="E160" s="47">
        <f t="shared" si="120"/>
        <v>16466.976255594702</v>
      </c>
      <c r="F160" s="113">
        <f t="shared" si="121"/>
        <v>16467</v>
      </c>
      <c r="G160" s="113">
        <f t="shared" si="133"/>
        <v>-3.1644999995478429E-2</v>
      </c>
      <c r="H160" s="113"/>
      <c r="I160" s="113">
        <f t="shared" si="134"/>
        <v>-3.1644999995478429E-2</v>
      </c>
      <c r="J160" s="113"/>
      <c r="K160" s="113"/>
      <c r="L160" s="113"/>
      <c r="M160" s="113"/>
      <c r="N160" s="113"/>
      <c r="O160" s="113">
        <f t="shared" ca="1" si="122"/>
        <v>-1.080114129072296E-2</v>
      </c>
      <c r="P160" s="113"/>
      <c r="Q160" s="161">
        <f t="shared" si="123"/>
        <v>28169.872000000003</v>
      </c>
      <c r="R160" s="113"/>
      <c r="S160" s="8">
        <f t="shared" si="135"/>
        <v>0.1</v>
      </c>
      <c r="T160" s="113"/>
      <c r="Z160" s="106">
        <f t="shared" si="124"/>
        <v>16467</v>
      </c>
      <c r="AA160" s="113">
        <f t="shared" si="125"/>
        <v>-1.4048282991005474E-2</v>
      </c>
      <c r="AB160" s="113">
        <f t="shared" si="136"/>
        <v>-3.0963816922338228E-2</v>
      </c>
      <c r="AC160" s="113">
        <f t="shared" si="137"/>
        <v>-3.1644999995478429E-2</v>
      </c>
      <c r="AD160" s="113">
        <f t="shared" si="138"/>
        <v>-1.7596717004472955E-2</v>
      </c>
      <c r="AE160" s="113">
        <f t="shared" si="139"/>
        <v>3.0964444933550768E-5</v>
      </c>
      <c r="AF160" s="106">
        <f t="shared" si="140"/>
        <v>-3.1644999995478429E-2</v>
      </c>
      <c r="AG160" s="8"/>
      <c r="AH160" s="106">
        <f t="shared" si="126"/>
        <v>-6.8118307314019933E-4</v>
      </c>
      <c r="AI160" s="106">
        <f t="shared" si="127"/>
        <v>1.0096834553615379</v>
      </c>
      <c r="AJ160" s="106">
        <f t="shared" si="128"/>
        <v>-0.10054846823947754</v>
      </c>
      <c r="AK160" s="106">
        <f t="shared" si="129"/>
        <v>5.4583445834703946E-2</v>
      </c>
      <c r="AL160" s="106">
        <f t="shared" si="130"/>
        <v>1.3952166757654045</v>
      </c>
      <c r="AM160" s="106">
        <f t="shared" si="131"/>
        <v>0.83820816602291315</v>
      </c>
      <c r="AN160" s="113">
        <f t="shared" si="141"/>
        <v>32.756794556347295</v>
      </c>
      <c r="AO160" s="113">
        <f t="shared" si="141"/>
        <v>32.756794556347053</v>
      </c>
      <c r="AP160" s="113">
        <f t="shared" si="141"/>
        <v>32.75679455632789</v>
      </c>
      <c r="AQ160" s="113">
        <f t="shared" si="141"/>
        <v>32.756794554811584</v>
      </c>
      <c r="AR160" s="113">
        <f t="shared" si="141"/>
        <v>32.756794434795857</v>
      </c>
      <c r="AS160" s="113">
        <f t="shared" si="141"/>
        <v>32.756784935745387</v>
      </c>
      <c r="AT160" s="113">
        <f t="shared" si="141"/>
        <v>32.756034319954416</v>
      </c>
      <c r="AU160" s="113">
        <f t="shared" si="132"/>
        <v>32.702817728045979</v>
      </c>
      <c r="AW160" s="106">
        <v>26600</v>
      </c>
      <c r="AX160" s="106">
        <f t="shared" si="95"/>
        <v>-6.2694065410939213E-3</v>
      </c>
      <c r="AY160" s="106">
        <f t="shared" si="96"/>
        <v>-8.6922366113571653E-3</v>
      </c>
      <c r="AZ160" s="106">
        <f t="shared" si="97"/>
        <v>2.422830070263244E-3</v>
      </c>
      <c r="BA160" s="106">
        <f t="shared" si="98"/>
        <v>0.97078181453179258</v>
      </c>
      <c r="BB160" s="106">
        <f t="shared" si="99"/>
        <v>0.5891471826716127</v>
      </c>
      <c r="BC160" s="106">
        <f t="shared" si="100"/>
        <v>2.1259383443499833</v>
      </c>
      <c r="BD160" s="106">
        <f t="shared" si="101"/>
        <v>1.7969145692487358</v>
      </c>
      <c r="BE160" s="106">
        <f t="shared" si="102"/>
        <v>52.343583429397256</v>
      </c>
      <c r="BF160" s="106">
        <f t="shared" si="103"/>
        <v>52.34358342937908</v>
      </c>
      <c r="BG160" s="106">
        <f t="shared" si="104"/>
        <v>52.343583430053854</v>
      </c>
      <c r="BH160" s="106">
        <f t="shared" si="105"/>
        <v>52.343583404999144</v>
      </c>
      <c r="BI160" s="106">
        <f t="shared" si="106"/>
        <v>52.343584335294665</v>
      </c>
      <c r="BJ160" s="106">
        <f t="shared" si="107"/>
        <v>52.343549791849654</v>
      </c>
      <c r="BK160" s="106">
        <f t="shared" si="108"/>
        <v>52.34483101178413</v>
      </c>
      <c r="BL160" s="106">
        <f t="shared" si="109"/>
        <v>52.295129419953923</v>
      </c>
    </row>
    <row r="161" spans="1:64" s="106" customFormat="1" ht="12.95" customHeight="1" x14ac:dyDescent="0.2">
      <c r="A161" s="47" t="s">
        <v>112</v>
      </c>
      <c r="B161" s="48" t="s">
        <v>110</v>
      </c>
      <c r="C161" s="42">
        <v>43212.362000000001</v>
      </c>
      <c r="D161" s="42"/>
      <c r="E161" s="47">
        <f t="shared" si="120"/>
        <v>16484.976833353969</v>
      </c>
      <c r="F161" s="113">
        <f t="shared" si="121"/>
        <v>16485</v>
      </c>
      <c r="G161" s="113">
        <f t="shared" si="133"/>
        <v>-3.0874999996740371E-2</v>
      </c>
      <c r="H161" s="113"/>
      <c r="I161" s="113">
        <f t="shared" si="134"/>
        <v>-3.0874999996740371E-2</v>
      </c>
      <c r="J161" s="113"/>
      <c r="K161" s="113"/>
      <c r="L161" s="113"/>
      <c r="M161" s="113"/>
      <c r="N161" s="113"/>
      <c r="O161" s="113">
        <f t="shared" ca="1" si="122"/>
        <v>-1.0807108874365305E-2</v>
      </c>
      <c r="P161" s="113"/>
      <c r="Q161" s="161">
        <f t="shared" si="123"/>
        <v>28193.862000000001</v>
      </c>
      <c r="R161" s="113"/>
      <c r="S161" s="8">
        <f t="shared" si="135"/>
        <v>0.1</v>
      </c>
      <c r="T161" s="113"/>
      <c r="Z161" s="106">
        <f t="shared" si="124"/>
        <v>16485</v>
      </c>
      <c r="AA161" s="113">
        <f t="shared" si="125"/>
        <v>-1.3894390354231199E-2</v>
      </c>
      <c r="AB161" s="113">
        <f t="shared" si="136"/>
        <v>-3.0347542000851442E-2</v>
      </c>
      <c r="AC161" s="113">
        <f t="shared" si="137"/>
        <v>-3.0874999996740371E-2</v>
      </c>
      <c r="AD161" s="113">
        <f t="shared" si="138"/>
        <v>-1.6980609642509172E-2</v>
      </c>
      <c r="AE161" s="113">
        <f t="shared" si="139"/>
        <v>2.8834110383127547E-5</v>
      </c>
      <c r="AF161" s="106">
        <f t="shared" si="140"/>
        <v>-3.0874999996740371E-2</v>
      </c>
      <c r="AG161" s="8"/>
      <c r="AH161" s="106">
        <f t="shared" si="126"/>
        <v>-5.274579958889291E-4</v>
      </c>
      <c r="AI161" s="106">
        <f t="shared" si="127"/>
        <v>1.0077358733066191</v>
      </c>
      <c r="AJ161" s="106">
        <f t="shared" si="128"/>
        <v>-6.5096537687799896E-2</v>
      </c>
      <c r="AK161" s="106">
        <f t="shared" si="129"/>
        <v>5.4893334122759332E-2</v>
      </c>
      <c r="AL161" s="106">
        <f t="shared" si="130"/>
        <v>1.4307927428944607</v>
      </c>
      <c r="AM161" s="106">
        <f t="shared" si="131"/>
        <v>0.86895563633581741</v>
      </c>
      <c r="AN161" s="113">
        <f t="shared" ref="AN161:AT170" si="142">$AU161+$AB$7*SIN(AO161)</f>
        <v>32.79200918768268</v>
      </c>
      <c r="AO161" s="113">
        <f t="shared" si="142"/>
        <v>32.792009187682588</v>
      </c>
      <c r="AP161" s="113">
        <f t="shared" si="142"/>
        <v>32.792009187673884</v>
      </c>
      <c r="AQ161" s="113">
        <f t="shared" si="142"/>
        <v>32.792009186862522</v>
      </c>
      <c r="AR161" s="113">
        <f t="shared" si="142"/>
        <v>32.792009111218469</v>
      </c>
      <c r="AS161" s="113">
        <f t="shared" si="142"/>
        <v>32.79200205895971</v>
      </c>
      <c r="AT161" s="113">
        <f t="shared" si="142"/>
        <v>32.791345684199968</v>
      </c>
      <c r="AU161" s="113">
        <f t="shared" si="132"/>
        <v>32.737621005501254</v>
      </c>
      <c r="AW161" s="106">
        <v>26800</v>
      </c>
      <c r="AX161" s="106">
        <f t="shared" si="95"/>
        <v>-4.9084282670096725E-3</v>
      </c>
      <c r="AY161" s="106">
        <f t="shared" si="96"/>
        <v>-8.5076097422435437E-3</v>
      </c>
      <c r="AZ161" s="106">
        <f t="shared" si="97"/>
        <v>3.5991814752338708E-3</v>
      </c>
      <c r="BA161" s="106">
        <f t="shared" si="98"/>
        <v>0.95604991525413197</v>
      </c>
      <c r="BB161" s="106">
        <f t="shared" si="99"/>
        <v>0.83617351271120699</v>
      </c>
      <c r="BC161" s="106">
        <f t="shared" si="100"/>
        <v>2.4862042829914004</v>
      </c>
      <c r="BD161" s="106">
        <f t="shared" si="101"/>
        <v>2.9416042516522425</v>
      </c>
      <c r="BE161" s="106">
        <f t="shared" si="102"/>
        <v>52.717117599361167</v>
      </c>
      <c r="BF161" s="106">
        <f t="shared" si="103"/>
        <v>52.71711759913957</v>
      </c>
      <c r="BG161" s="106">
        <f t="shared" si="104"/>
        <v>52.717117604322304</v>
      </c>
      <c r="BH161" s="106">
        <f t="shared" si="105"/>
        <v>52.717117483106023</v>
      </c>
      <c r="BI161" s="106">
        <f t="shared" si="106"/>
        <v>52.717120318167318</v>
      </c>
      <c r="BJ161" s="106">
        <f t="shared" si="107"/>
        <v>52.71705400873509</v>
      </c>
      <c r="BK161" s="106">
        <f t="shared" si="108"/>
        <v>52.718603975961656</v>
      </c>
      <c r="BL161" s="106">
        <f t="shared" si="109"/>
        <v>52.681832502790364</v>
      </c>
    </row>
    <row r="162" spans="1:64" s="106" customFormat="1" ht="12.95" customHeight="1" x14ac:dyDescent="0.2">
      <c r="A162" s="47" t="s">
        <v>112</v>
      </c>
      <c r="B162" s="48"/>
      <c r="C162" s="42">
        <v>43212.370999999999</v>
      </c>
      <c r="D162" s="42"/>
      <c r="E162" s="47">
        <f t="shared" si="120"/>
        <v>16484.983586384391</v>
      </c>
      <c r="F162" s="113">
        <f t="shared" si="121"/>
        <v>16485</v>
      </c>
      <c r="G162" s="113">
        <f t="shared" si="133"/>
        <v>-2.1874999998544808E-2</v>
      </c>
      <c r="H162" s="113"/>
      <c r="I162" s="113">
        <f t="shared" si="134"/>
        <v>-2.1874999998544808E-2</v>
      </c>
      <c r="J162" s="113"/>
      <c r="K162" s="113"/>
      <c r="L162" s="113"/>
      <c r="M162" s="113"/>
      <c r="N162" s="113"/>
      <c r="O162" s="113">
        <f t="shared" ca="1" si="122"/>
        <v>-1.0807108874365305E-2</v>
      </c>
      <c r="P162" s="113"/>
      <c r="Q162" s="161">
        <f t="shared" si="123"/>
        <v>28193.870999999999</v>
      </c>
      <c r="R162" s="113"/>
      <c r="S162" s="8">
        <f t="shared" si="135"/>
        <v>0.1</v>
      </c>
      <c r="T162" s="113"/>
      <c r="Z162" s="106">
        <f t="shared" si="124"/>
        <v>16485</v>
      </c>
      <c r="AA162" s="113">
        <f t="shared" si="125"/>
        <v>-1.3894390354231199E-2</v>
      </c>
      <c r="AB162" s="113">
        <f t="shared" si="136"/>
        <v>-2.134754200265588E-2</v>
      </c>
      <c r="AC162" s="113">
        <f t="shared" si="137"/>
        <v>-2.1874999998544808E-2</v>
      </c>
      <c r="AD162" s="113">
        <f t="shared" si="138"/>
        <v>-7.980609644313609E-3</v>
      </c>
      <c r="AE162" s="113">
        <f t="shared" si="139"/>
        <v>6.3690130294911386E-6</v>
      </c>
      <c r="AF162" s="106">
        <f t="shared" si="140"/>
        <v>-2.1874999998544808E-2</v>
      </c>
      <c r="AG162" s="8"/>
      <c r="AH162" s="106">
        <f t="shared" si="126"/>
        <v>-5.274579958889291E-4</v>
      </c>
      <c r="AI162" s="106">
        <f t="shared" si="127"/>
        <v>1.0077358733066191</v>
      </c>
      <c r="AJ162" s="106">
        <f t="shared" si="128"/>
        <v>-6.5096537687799896E-2</v>
      </c>
      <c r="AK162" s="106">
        <f t="shared" si="129"/>
        <v>5.4893334122759332E-2</v>
      </c>
      <c r="AL162" s="106">
        <f t="shared" si="130"/>
        <v>1.4307927428944607</v>
      </c>
      <c r="AM162" s="106">
        <f t="shared" si="131"/>
        <v>0.86895563633581741</v>
      </c>
      <c r="AN162" s="113">
        <f t="shared" si="142"/>
        <v>32.79200918768268</v>
      </c>
      <c r="AO162" s="113">
        <f t="shared" si="142"/>
        <v>32.792009187682588</v>
      </c>
      <c r="AP162" s="113">
        <f t="shared" si="142"/>
        <v>32.792009187673884</v>
      </c>
      <c r="AQ162" s="113">
        <f t="shared" si="142"/>
        <v>32.792009186862522</v>
      </c>
      <c r="AR162" s="113">
        <f t="shared" si="142"/>
        <v>32.792009111218469</v>
      </c>
      <c r="AS162" s="113">
        <f t="shared" si="142"/>
        <v>32.79200205895971</v>
      </c>
      <c r="AT162" s="113">
        <f t="shared" si="142"/>
        <v>32.791345684199968</v>
      </c>
      <c r="AU162" s="113">
        <f t="shared" si="132"/>
        <v>32.737621005501254</v>
      </c>
      <c r="AW162" s="106">
        <v>27000</v>
      </c>
      <c r="AX162" s="106">
        <f t="shared" si="95"/>
        <v>-4.0451704880651914E-3</v>
      </c>
      <c r="AY162" s="106">
        <f t="shared" si="96"/>
        <v>-8.3194076560595895E-3</v>
      </c>
      <c r="AZ162" s="106">
        <f t="shared" si="97"/>
        <v>4.2742371679943981E-3</v>
      </c>
      <c r="BA162" s="106">
        <f t="shared" si="98"/>
        <v>0.94710597873229607</v>
      </c>
      <c r="BB162" s="106">
        <f t="shared" si="99"/>
        <v>0.97386483652934874</v>
      </c>
      <c r="BC162" s="106">
        <f t="shared" si="100"/>
        <v>2.8376037378306749</v>
      </c>
      <c r="BD162" s="106">
        <f t="shared" si="101"/>
        <v>6.5284442312449382</v>
      </c>
      <c r="BE162" s="106">
        <f t="shared" si="102"/>
        <v>53.086028863068684</v>
      </c>
      <c r="BF162" s="106">
        <f t="shared" si="103"/>
        <v>53.086028862679647</v>
      </c>
      <c r="BG162" s="106">
        <f t="shared" si="104"/>
        <v>53.086028870075303</v>
      </c>
      <c r="BH162" s="106">
        <f t="shared" si="105"/>
        <v>53.086028729482372</v>
      </c>
      <c r="BI162" s="106">
        <f t="shared" si="106"/>
        <v>53.086031402183032</v>
      </c>
      <c r="BJ162" s="106">
        <f t="shared" si="107"/>
        <v>53.085980593184189</v>
      </c>
      <c r="BK162" s="106">
        <f t="shared" si="108"/>
        <v>53.08694634369548</v>
      </c>
      <c r="BL162" s="106">
        <f t="shared" si="109"/>
        <v>53.068535585626798</v>
      </c>
    </row>
    <row r="163" spans="1:64" s="106" customFormat="1" ht="12.95" customHeight="1" x14ac:dyDescent="0.2">
      <c r="A163" s="47" t="s">
        <v>112</v>
      </c>
      <c r="B163" s="48"/>
      <c r="C163" s="42">
        <v>43220.366999999998</v>
      </c>
      <c r="D163" s="42"/>
      <c r="E163" s="47">
        <f t="shared" si="120"/>
        <v>16490.983278746338</v>
      </c>
      <c r="F163" s="113">
        <f t="shared" si="121"/>
        <v>16491</v>
      </c>
      <c r="G163" s="113">
        <f t="shared" si="133"/>
        <v>-2.2284999999101274E-2</v>
      </c>
      <c r="H163" s="113"/>
      <c r="I163" s="113">
        <f t="shared" si="134"/>
        <v>-2.2284999999101274E-2</v>
      </c>
      <c r="J163" s="113"/>
      <c r="K163" s="113"/>
      <c r="L163" s="113"/>
      <c r="M163" s="113"/>
      <c r="N163" s="113"/>
      <c r="O163" s="113">
        <f t="shared" ca="1" si="122"/>
        <v>-1.0809098068912754E-2</v>
      </c>
      <c r="P163" s="113"/>
      <c r="Q163" s="161">
        <f t="shared" si="123"/>
        <v>28201.866999999998</v>
      </c>
      <c r="R163" s="113"/>
      <c r="S163" s="8">
        <f t="shared" si="135"/>
        <v>0.1</v>
      </c>
      <c r="T163" s="113"/>
      <c r="Z163" s="106">
        <f t="shared" si="124"/>
        <v>16491</v>
      </c>
      <c r="AA163" s="113">
        <f t="shared" si="125"/>
        <v>-1.384299782742068E-2</v>
      </c>
      <c r="AB163" s="113">
        <f t="shared" si="136"/>
        <v>-2.1808872241457805E-2</v>
      </c>
      <c r="AC163" s="113">
        <f t="shared" si="137"/>
        <v>-2.2284999999101274E-2</v>
      </c>
      <c r="AD163" s="113">
        <f t="shared" si="138"/>
        <v>-8.4420021716805939E-3</v>
      </c>
      <c r="AE163" s="113">
        <f t="shared" si="139"/>
        <v>7.1267400666659866E-6</v>
      </c>
      <c r="AF163" s="106">
        <f t="shared" si="140"/>
        <v>-2.2284999999101274E-2</v>
      </c>
      <c r="AG163" s="8"/>
      <c r="AH163" s="106">
        <f t="shared" si="126"/>
        <v>-4.7612775764346952E-4</v>
      </c>
      <c r="AI163" s="106">
        <f t="shared" si="127"/>
        <v>1.007086059991066</v>
      </c>
      <c r="AJ163" s="106">
        <f t="shared" si="128"/>
        <v>-5.3289183926609085E-2</v>
      </c>
      <c r="AK163" s="106">
        <f t="shared" si="129"/>
        <v>5.4980993267964628E-2</v>
      </c>
      <c r="AL163" s="106">
        <f t="shared" si="130"/>
        <v>1.4426209061229771</v>
      </c>
      <c r="AM163" s="106">
        <f t="shared" si="131"/>
        <v>0.87938908566356822</v>
      </c>
      <c r="AN163" s="113">
        <f t="shared" si="142"/>
        <v>32.803732282167218</v>
      </c>
      <c r="AO163" s="113">
        <f t="shared" si="142"/>
        <v>32.803732282167154</v>
      </c>
      <c r="AP163" s="113">
        <f t="shared" si="142"/>
        <v>32.803732282160681</v>
      </c>
      <c r="AQ163" s="113">
        <f t="shared" si="142"/>
        <v>32.803732281518798</v>
      </c>
      <c r="AR163" s="113">
        <f t="shared" si="142"/>
        <v>32.803732217888445</v>
      </c>
      <c r="AS163" s="113">
        <f t="shared" si="142"/>
        <v>32.803725910281635</v>
      </c>
      <c r="AT163" s="113">
        <f t="shared" si="142"/>
        <v>32.803101707424069</v>
      </c>
      <c r="AU163" s="113">
        <f t="shared" si="132"/>
        <v>32.749222097986348</v>
      </c>
      <c r="AW163" s="106">
        <v>27200</v>
      </c>
      <c r="AX163" s="106">
        <f t="shared" si="95"/>
        <v>-3.7522832538617696E-3</v>
      </c>
      <c r="AY163" s="106">
        <f t="shared" si="96"/>
        <v>-8.1276303528052957E-3</v>
      </c>
      <c r="AZ163" s="106">
        <f t="shared" si="97"/>
        <v>4.375347098943526E-3</v>
      </c>
      <c r="BA163" s="106">
        <f t="shared" si="98"/>
        <v>0.94461590782201399</v>
      </c>
      <c r="BB163" s="106">
        <f t="shared" si="99"/>
        <v>0.99304218771026431</v>
      </c>
      <c r="BC163" s="106">
        <f t="shared" si="100"/>
        <v>-3.0984206260399323</v>
      </c>
      <c r="BD163" s="106">
        <f t="shared" si="101"/>
        <v>-46.319097492314448</v>
      </c>
      <c r="BE163" s="106">
        <f t="shared" si="102"/>
        <v>53.452709755871851</v>
      </c>
      <c r="BF163" s="106">
        <f t="shared" si="103"/>
        <v>53.452709755948824</v>
      </c>
      <c r="BG163" s="106">
        <f t="shared" si="104"/>
        <v>53.452709754558853</v>
      </c>
      <c r="BH163" s="106">
        <f t="shared" si="105"/>
        <v>53.452709779658512</v>
      </c>
      <c r="BI163" s="106">
        <f t="shared" si="106"/>
        <v>53.452709326416453</v>
      </c>
      <c r="BJ163" s="106">
        <f t="shared" si="107"/>
        <v>53.452717510927741</v>
      </c>
      <c r="BK163" s="106">
        <f t="shared" si="108"/>
        <v>53.452569717908766</v>
      </c>
      <c r="BL163" s="106">
        <f t="shared" si="109"/>
        <v>53.455238668463231</v>
      </c>
    </row>
    <row r="164" spans="1:64" s="106" customFormat="1" ht="12.95" customHeight="1" x14ac:dyDescent="0.2">
      <c r="A164" s="47" t="s">
        <v>112</v>
      </c>
      <c r="B164" s="48"/>
      <c r="C164" s="42">
        <v>43244.374000000003</v>
      </c>
      <c r="D164" s="42"/>
      <c r="E164" s="47">
        <f t="shared" si="120"/>
        <v>16508.996612229741</v>
      </c>
      <c r="F164" s="113">
        <f t="shared" si="121"/>
        <v>16509</v>
      </c>
      <c r="G164" s="113">
        <f t="shared" si="133"/>
        <v>-4.5149999932618812E-3</v>
      </c>
      <c r="H164" s="113"/>
      <c r="I164" s="113">
        <f t="shared" si="134"/>
        <v>-4.5149999932618812E-3</v>
      </c>
      <c r="J164" s="113"/>
      <c r="K164" s="113"/>
      <c r="L164" s="113"/>
      <c r="M164" s="113"/>
      <c r="N164" s="113"/>
      <c r="O164" s="113">
        <f t="shared" ca="1" si="122"/>
        <v>-1.0815065652555099E-2</v>
      </c>
      <c r="P164" s="113"/>
      <c r="Q164" s="161">
        <f t="shared" si="123"/>
        <v>28225.874000000003</v>
      </c>
      <c r="R164" s="113"/>
      <c r="S164" s="8">
        <f t="shared" si="135"/>
        <v>0.1</v>
      </c>
      <c r="T164" s="113"/>
      <c r="Z164" s="106">
        <f t="shared" si="124"/>
        <v>16509</v>
      </c>
      <c r="AA164" s="113">
        <f t="shared" si="125"/>
        <v>-1.3688636066179344E-2</v>
      </c>
      <c r="AB164" s="113">
        <f t="shared" si="136"/>
        <v>-4.1930278249923863E-3</v>
      </c>
      <c r="AC164" s="113">
        <f t="shared" si="137"/>
        <v>-4.5149999932618812E-3</v>
      </c>
      <c r="AD164" s="113">
        <f t="shared" si="138"/>
        <v>9.1736360729174626E-3</v>
      </c>
      <c r="AE164" s="113">
        <f t="shared" si="139"/>
        <v>8.4155598798332536E-6</v>
      </c>
      <c r="AF164" s="106">
        <f t="shared" si="140"/>
        <v>-4.5149999932618812E-3</v>
      </c>
      <c r="AG164" s="8"/>
      <c r="AH164" s="106">
        <f t="shared" si="126"/>
        <v>-3.2197216826949454E-4</v>
      </c>
      <c r="AI164" s="106">
        <f t="shared" si="127"/>
        <v>1.0051360870262043</v>
      </c>
      <c r="AJ164" s="106">
        <f t="shared" si="128"/>
        <v>-1.7920493524589534E-2</v>
      </c>
      <c r="AK164" s="106">
        <f t="shared" si="129"/>
        <v>5.5197304979393819E-2</v>
      </c>
      <c r="AL164" s="106">
        <f t="shared" si="130"/>
        <v>1.4780138907062195</v>
      </c>
      <c r="AM164" s="106">
        <f t="shared" si="131"/>
        <v>0.91127018578950003</v>
      </c>
      <c r="AN164" s="113">
        <f t="shared" si="142"/>
        <v>32.838856185326001</v>
      </c>
      <c r="AO164" s="113">
        <f t="shared" si="142"/>
        <v>32.83885618532598</v>
      </c>
      <c r="AP164" s="113">
        <f t="shared" si="142"/>
        <v>32.838856185323642</v>
      </c>
      <c r="AQ164" s="113">
        <f t="shared" si="142"/>
        <v>32.838856185036747</v>
      </c>
      <c r="AR164" s="113">
        <f t="shared" si="142"/>
        <v>32.838856149909745</v>
      </c>
      <c r="AS164" s="113">
        <f t="shared" si="142"/>
        <v>32.838851849020266</v>
      </c>
      <c r="AT164" s="113">
        <f t="shared" si="142"/>
        <v>32.838326190626326</v>
      </c>
      <c r="AU164" s="113">
        <f t="shared" si="132"/>
        <v>32.78402537544163</v>
      </c>
      <c r="AW164" s="106">
        <v>27400</v>
      </c>
      <c r="AX164" s="106">
        <f t="shared" si="95"/>
        <v>-4.0382057618796111E-3</v>
      </c>
      <c r="AY164" s="106">
        <f t="shared" si="96"/>
        <v>-7.9322778324806623E-3</v>
      </c>
      <c r="AZ164" s="106">
        <f t="shared" si="97"/>
        <v>3.8940720706010512E-3</v>
      </c>
      <c r="BA164" s="106">
        <f t="shared" si="98"/>
        <v>0.94874680000926281</v>
      </c>
      <c r="BB164" s="106">
        <f t="shared" si="99"/>
        <v>0.89346233270442044</v>
      </c>
      <c r="BC164" s="106">
        <f t="shared" si="100"/>
        <v>-2.7506531722227958</v>
      </c>
      <c r="BD164" s="106">
        <f t="shared" si="101"/>
        <v>-5.0505581904903263</v>
      </c>
      <c r="BE164" s="106">
        <f t="shared" si="102"/>
        <v>53.819710629821863</v>
      </c>
      <c r="BF164" s="106">
        <f t="shared" si="103"/>
        <v>53.819710630220641</v>
      </c>
      <c r="BG164" s="106">
        <f t="shared" si="104"/>
        <v>53.819710622368149</v>
      </c>
      <c r="BH164" s="106">
        <f t="shared" si="105"/>
        <v>53.819710776996907</v>
      </c>
      <c r="BI164" s="106">
        <f t="shared" si="106"/>
        <v>53.81970773209828</v>
      </c>
      <c r="BJ164" s="106">
        <f t="shared" si="107"/>
        <v>53.819767691986165</v>
      </c>
      <c r="BK164" s="106">
        <f t="shared" si="108"/>
        <v>53.818587256188366</v>
      </c>
      <c r="BL164" s="106">
        <f t="shared" si="109"/>
        <v>53.841941751299665</v>
      </c>
    </row>
    <row r="165" spans="1:64" s="106" customFormat="1" ht="12.95" customHeight="1" x14ac:dyDescent="0.2">
      <c r="A165" s="159" t="s">
        <v>641</v>
      </c>
      <c r="B165" s="160" t="s">
        <v>159</v>
      </c>
      <c r="C165" s="159">
        <v>43244.394999999997</v>
      </c>
      <c r="D165" s="159" t="s">
        <v>178</v>
      </c>
      <c r="E165" s="47">
        <f t="shared" si="120"/>
        <v>16509.012369300723</v>
      </c>
      <c r="F165" s="113">
        <f t="shared" si="121"/>
        <v>16509</v>
      </c>
      <c r="H165" s="113"/>
      <c r="I165" s="113">
        <f>U165</f>
        <v>1.6485000000102445E-2</v>
      </c>
      <c r="J165" s="113"/>
      <c r="K165" s="113"/>
      <c r="M165" s="113"/>
      <c r="N165" s="113"/>
      <c r="O165" s="113"/>
      <c r="P165" s="113"/>
      <c r="Q165" s="161">
        <f t="shared" si="123"/>
        <v>28225.894999999997</v>
      </c>
      <c r="R165" s="113"/>
      <c r="S165" s="8"/>
      <c r="T165" s="113"/>
      <c r="U165" s="113">
        <f>+C165-(C$7+F165*C$8)</f>
        <v>1.6485000000102445E-2</v>
      </c>
      <c r="Z165" s="106">
        <f t="shared" si="124"/>
        <v>16509</v>
      </c>
      <c r="AA165" s="113">
        <f t="shared" si="125"/>
        <v>-1.3688636066179344E-2</v>
      </c>
      <c r="AB165" s="113">
        <f>IF(S165&lt;&gt;0,U165-AH165, -9999)</f>
        <v>-9999</v>
      </c>
      <c r="AC165" s="113">
        <f>+U165-P165</f>
        <v>1.6485000000102445E-2</v>
      </c>
      <c r="AD165" s="113">
        <f>IF(S165&lt;&gt;0,U165-AA165, -9999)</f>
        <v>-9999</v>
      </c>
      <c r="AE165" s="113">
        <f>+(U165-AA165)^2*S165</f>
        <v>0</v>
      </c>
      <c r="AF165" s="106">
        <f>IF(S165&lt;&gt;0,U165-P165, -9999)</f>
        <v>-9999</v>
      </c>
      <c r="AG165" s="8"/>
      <c r="AH165" s="106">
        <f t="shared" si="126"/>
        <v>-3.2197216826949454E-4</v>
      </c>
      <c r="AI165" s="106">
        <f t="shared" si="127"/>
        <v>1.0051360870262043</v>
      </c>
      <c r="AJ165" s="106">
        <f t="shared" si="128"/>
        <v>-1.7920493524589534E-2</v>
      </c>
      <c r="AK165" s="106">
        <f t="shared" si="129"/>
        <v>5.5197304979393819E-2</v>
      </c>
      <c r="AL165" s="106">
        <f t="shared" si="130"/>
        <v>1.4780138907062195</v>
      </c>
      <c r="AM165" s="106">
        <f t="shared" si="131"/>
        <v>0.91127018578950003</v>
      </c>
      <c r="AN165" s="113">
        <f t="shared" si="142"/>
        <v>32.838856185326001</v>
      </c>
      <c r="AO165" s="113">
        <f t="shared" si="142"/>
        <v>32.83885618532598</v>
      </c>
      <c r="AP165" s="113">
        <f t="shared" si="142"/>
        <v>32.838856185323642</v>
      </c>
      <c r="AQ165" s="113">
        <f t="shared" si="142"/>
        <v>32.838856185036747</v>
      </c>
      <c r="AR165" s="113">
        <f t="shared" si="142"/>
        <v>32.838856149909745</v>
      </c>
      <c r="AS165" s="113">
        <f t="shared" si="142"/>
        <v>32.838851849020266</v>
      </c>
      <c r="AT165" s="113">
        <f t="shared" si="142"/>
        <v>32.838326190626326</v>
      </c>
      <c r="AU165" s="113">
        <f t="shared" si="132"/>
        <v>32.78402537544163</v>
      </c>
      <c r="AW165" s="106">
        <v>27600</v>
      </c>
      <c r="AX165" s="106">
        <f t="shared" si="95"/>
        <v>-4.8486638263660047E-3</v>
      </c>
      <c r="AY165" s="106">
        <f t="shared" si="96"/>
        <v>-7.7333500950856823E-3</v>
      </c>
      <c r="AZ165" s="106">
        <f t="shared" si="97"/>
        <v>2.884686268719678E-3</v>
      </c>
      <c r="BA165" s="106">
        <f t="shared" si="98"/>
        <v>0.95921715988100398</v>
      </c>
      <c r="BB165" s="106">
        <f t="shared" si="99"/>
        <v>0.68295882743190051</v>
      </c>
      <c r="BC165" s="106">
        <f t="shared" si="100"/>
        <v>-2.3974629673240124</v>
      </c>
      <c r="BD165" s="106">
        <f t="shared" si="101"/>
        <v>-2.5625220617264386</v>
      </c>
      <c r="BE165" s="106">
        <f t="shared" si="102"/>
        <v>54.18956019844542</v>
      </c>
      <c r="BF165" s="106">
        <f t="shared" si="103"/>
        <v>54.189560198592538</v>
      </c>
      <c r="BG165" s="106">
        <f t="shared" si="104"/>
        <v>54.189560194850444</v>
      </c>
      <c r="BH165" s="106">
        <f t="shared" si="105"/>
        <v>54.189560290037505</v>
      </c>
      <c r="BI165" s="106">
        <f t="shared" si="106"/>
        <v>54.189557868779502</v>
      </c>
      <c r="BJ165" s="106">
        <f t="shared" si="107"/>
        <v>54.189619459744975</v>
      </c>
      <c r="BK165" s="106">
        <f t="shared" si="108"/>
        <v>54.188053903985683</v>
      </c>
      <c r="BL165" s="106">
        <f t="shared" si="109"/>
        <v>54.228644834136098</v>
      </c>
    </row>
    <row r="166" spans="1:64" s="106" customFormat="1" ht="12.95" customHeight="1" x14ac:dyDescent="0.2">
      <c r="A166" s="47" t="s">
        <v>114</v>
      </c>
      <c r="B166" s="48"/>
      <c r="C166" s="42">
        <v>43504.245999999999</v>
      </c>
      <c r="D166" s="42"/>
      <c r="E166" s="47">
        <f t="shared" si="120"/>
        <v>16703.988114666456</v>
      </c>
      <c r="F166" s="113">
        <f t="shared" si="121"/>
        <v>16704</v>
      </c>
      <c r="G166" s="113">
        <f t="shared" ref="G166:G178" si="143">+C166-(C$7+F166*C$8)</f>
        <v>-1.5840000000025611E-2</v>
      </c>
      <c r="H166" s="113"/>
      <c r="I166" s="113">
        <f t="shared" ref="I166:I178" si="144">G166</f>
        <v>-1.5840000000025611E-2</v>
      </c>
      <c r="J166" s="113"/>
      <c r="K166" s="113"/>
      <c r="L166" s="113"/>
      <c r="M166" s="113"/>
      <c r="N166" s="113"/>
      <c r="O166" s="113">
        <f t="shared" ref="O166:O197" ca="1" si="145">+C$11+C$12*F166</f>
        <v>-1.087971447534718E-2</v>
      </c>
      <c r="P166" s="113"/>
      <c r="Q166" s="161">
        <f t="shared" si="123"/>
        <v>28485.745999999999</v>
      </c>
      <c r="R166" s="113"/>
      <c r="S166" s="8">
        <f t="shared" ref="S166:S178" si="146">S$15</f>
        <v>0.1</v>
      </c>
      <c r="T166" s="113"/>
      <c r="Z166" s="106">
        <f t="shared" si="124"/>
        <v>16704</v>
      </c>
      <c r="AA166" s="113">
        <f t="shared" si="125"/>
        <v>-1.2047178051859071E-2</v>
      </c>
      <c r="AB166" s="113">
        <f t="shared" ref="AB166:AB178" si="147">IF(S166&lt;&gt;0,G166-AH166, -9999)</f>
        <v>-1.7155396109500582E-2</v>
      </c>
      <c r="AC166" s="113">
        <f t="shared" ref="AC166:AC178" si="148">+G166-P166</f>
        <v>-1.5840000000025611E-2</v>
      </c>
      <c r="AD166" s="113">
        <f t="shared" ref="AD166:AD178" si="149">IF(S166&lt;&gt;0,G166-AA166, -9999)</f>
        <v>-3.7928219481665401E-3</v>
      </c>
      <c r="AE166" s="113">
        <f t="shared" ref="AE166:AE178" si="150">+(G166-AA166)^2*S166</f>
        <v>1.438549833049383E-6</v>
      </c>
      <c r="AF166" s="106">
        <f t="shared" ref="AF166:AF178" si="151">IF(S166&lt;&gt;0,G166-P166, -9999)</f>
        <v>-1.5840000000025611E-2</v>
      </c>
      <c r="AG166" s="8"/>
      <c r="AH166" s="106">
        <f t="shared" si="126"/>
        <v>1.3153961094749718E-3</v>
      </c>
      <c r="AI166" s="106">
        <f t="shared" si="127"/>
        <v>0.98457225703485818</v>
      </c>
      <c r="AJ166" s="106">
        <f t="shared" si="128"/>
        <v>0.34935650397327545</v>
      </c>
      <c r="AK166" s="106">
        <f t="shared" si="129"/>
        <v>5.3245719207561416E-2</v>
      </c>
      <c r="AL166" s="106">
        <f t="shared" si="130"/>
        <v>1.8528195897343016</v>
      </c>
      <c r="AM166" s="106">
        <f t="shared" si="131"/>
        <v>1.3308767241693049</v>
      </c>
      <c r="AN166" s="113">
        <f t="shared" si="142"/>
        <v>33.215057772325942</v>
      </c>
      <c r="AO166" s="113">
        <f t="shared" si="142"/>
        <v>33.21505777232575</v>
      </c>
      <c r="AP166" s="113">
        <f t="shared" si="142"/>
        <v>33.215057772340799</v>
      </c>
      <c r="AQ166" s="113">
        <f t="shared" si="142"/>
        <v>33.215057771141844</v>
      </c>
      <c r="AR166" s="113">
        <f t="shared" si="142"/>
        <v>33.215057866689811</v>
      </c>
      <c r="AS166" s="113">
        <f t="shared" si="142"/>
        <v>33.215050252098756</v>
      </c>
      <c r="AT166" s="113">
        <f t="shared" si="142"/>
        <v>33.215656308257486</v>
      </c>
      <c r="AU166" s="113">
        <f t="shared" si="132"/>
        <v>33.161060881207149</v>
      </c>
      <c r="AW166" s="106">
        <v>27800</v>
      </c>
      <c r="AX166" s="106">
        <f t="shared" si="95"/>
        <v>-6.0671336350875387E-3</v>
      </c>
      <c r="AY166" s="106">
        <f t="shared" si="96"/>
        <v>-7.5308471406203698E-3</v>
      </c>
      <c r="AZ166" s="106">
        <f t="shared" si="97"/>
        <v>1.4637135055328313E-3</v>
      </c>
      <c r="BA166" s="106">
        <f t="shared" si="98"/>
        <v>0.97521427488268153</v>
      </c>
      <c r="BB166" s="106">
        <f t="shared" si="99"/>
        <v>0.3789558777415471</v>
      </c>
      <c r="BC166" s="106">
        <f t="shared" si="100"/>
        <v>-2.0343250705741531</v>
      </c>
      <c r="BD166" s="106">
        <f t="shared" si="101"/>
        <v>-1.6178189802198952</v>
      </c>
      <c r="BE166" s="106">
        <f t="shared" si="102"/>
        <v>54.564579655068222</v>
      </c>
      <c r="BF166" s="106">
        <f t="shared" si="103"/>
        <v>54.564579655074184</v>
      </c>
      <c r="BG166" s="106">
        <f t="shared" si="104"/>
        <v>54.564579654806487</v>
      </c>
      <c r="BH166" s="106">
        <f t="shared" si="105"/>
        <v>54.564579666829992</v>
      </c>
      <c r="BI166" s="106">
        <f t="shared" si="106"/>
        <v>54.564579126798556</v>
      </c>
      <c r="BJ166" s="106">
        <f t="shared" si="107"/>
        <v>54.564603382770336</v>
      </c>
      <c r="BK166" s="106">
        <f t="shared" si="108"/>
        <v>54.563515224879012</v>
      </c>
      <c r="BL166" s="106">
        <f t="shared" si="109"/>
        <v>54.615347916972532</v>
      </c>
    </row>
    <row r="167" spans="1:64" s="106" customFormat="1" ht="12.95" customHeight="1" x14ac:dyDescent="0.2">
      <c r="A167" s="47" t="s">
        <v>114</v>
      </c>
      <c r="B167" s="48"/>
      <c r="C167" s="42">
        <v>43512.241000000002</v>
      </c>
      <c r="D167" s="42"/>
      <c r="E167" s="47">
        <f t="shared" si="120"/>
        <v>16709.987056691694</v>
      </c>
      <c r="F167" s="113">
        <f t="shared" si="121"/>
        <v>16710</v>
      </c>
      <c r="G167" s="113">
        <f t="shared" si="143"/>
        <v>-1.7249999997147825E-2</v>
      </c>
      <c r="H167" s="113"/>
      <c r="I167" s="113">
        <f t="shared" si="144"/>
        <v>-1.7249999997147825E-2</v>
      </c>
      <c r="J167" s="113"/>
      <c r="K167" s="113"/>
      <c r="L167" s="113"/>
      <c r="M167" s="113"/>
      <c r="N167" s="113"/>
      <c r="O167" s="113">
        <f t="shared" ca="1" si="145"/>
        <v>-1.0881703669894629E-2</v>
      </c>
      <c r="P167" s="113"/>
      <c r="Q167" s="161">
        <f t="shared" si="123"/>
        <v>28493.741000000002</v>
      </c>
      <c r="R167" s="113"/>
      <c r="S167" s="8">
        <f t="shared" si="146"/>
        <v>0.1</v>
      </c>
      <c r="T167" s="113"/>
      <c r="Z167" s="106">
        <f t="shared" si="124"/>
        <v>16710</v>
      </c>
      <c r="AA167" s="113">
        <f t="shared" si="125"/>
        <v>-1.1998906651851203E-2</v>
      </c>
      <c r="AB167" s="113">
        <f t="shared" si="147"/>
        <v>-1.8613487772184845E-2</v>
      </c>
      <c r="AC167" s="113">
        <f t="shared" si="148"/>
        <v>-1.7249999997147825E-2</v>
      </c>
      <c r="AD167" s="113">
        <f t="shared" si="149"/>
        <v>-5.2510933452966212E-3</v>
      </c>
      <c r="AE167" s="113">
        <f t="shared" si="150"/>
        <v>2.7573981321018465E-6</v>
      </c>
      <c r="AF167" s="106">
        <f t="shared" si="151"/>
        <v>-1.7249999997147825E-2</v>
      </c>
      <c r="AG167" s="8"/>
      <c r="AH167" s="106">
        <f t="shared" si="126"/>
        <v>1.3634877750370196E-3</v>
      </c>
      <c r="AI167" s="106">
        <f t="shared" si="127"/>
        <v>0.98397205340567162</v>
      </c>
      <c r="AJ167" s="106">
        <f t="shared" si="128"/>
        <v>0.35991360506347508</v>
      </c>
      <c r="AK167" s="106">
        <f t="shared" si="129"/>
        <v>5.3068133516247916E-2</v>
      </c>
      <c r="AL167" s="106">
        <f t="shared" si="130"/>
        <v>1.8641106348285643</v>
      </c>
      <c r="AM167" s="106">
        <f t="shared" si="131"/>
        <v>1.3466403894213539</v>
      </c>
      <c r="AN167" s="113">
        <f t="shared" si="142"/>
        <v>33.22651160099435</v>
      </c>
      <c r="AO167" s="113">
        <f t="shared" si="142"/>
        <v>33.226511600994094</v>
      </c>
      <c r="AP167" s="113">
        <f t="shared" si="142"/>
        <v>33.226511601013314</v>
      </c>
      <c r="AQ167" s="113">
        <f t="shared" si="142"/>
        <v>33.22651159955344</v>
      </c>
      <c r="AR167" s="113">
        <f t="shared" si="142"/>
        <v>33.22651171043718</v>
      </c>
      <c r="AS167" s="113">
        <f t="shared" si="142"/>
        <v>33.226503288221188</v>
      </c>
      <c r="AT167" s="113">
        <f t="shared" si="142"/>
        <v>33.227142177074889</v>
      </c>
      <c r="AU167" s="113">
        <f t="shared" si="132"/>
        <v>33.172661973692243</v>
      </c>
      <c r="AW167" s="106">
        <v>28000</v>
      </c>
      <c r="AX167" s="106">
        <f t="shared" si="95"/>
        <v>-7.5164990357724972E-3</v>
      </c>
      <c r="AY167" s="106">
        <f t="shared" si="96"/>
        <v>-7.3247689690847106E-3</v>
      </c>
      <c r="AZ167" s="106">
        <f t="shared" si="97"/>
        <v>-1.9173006668778662E-4</v>
      </c>
      <c r="BA167" s="106">
        <f t="shared" si="98"/>
        <v>0.99520424922492379</v>
      </c>
      <c r="BB167" s="106">
        <f t="shared" si="99"/>
        <v>1.1757097844797894E-2</v>
      </c>
      <c r="BC167" s="106">
        <f t="shared" si="100"/>
        <v>-1.6574146787678965</v>
      </c>
      <c r="BD167" s="106">
        <f t="shared" si="101"/>
        <v>-1.0905987616754746</v>
      </c>
      <c r="BE167" s="106">
        <f t="shared" si="102"/>
        <v>54.946642284355484</v>
      </c>
      <c r="BF167" s="106">
        <f t="shared" si="103"/>
        <v>54.946642284355484</v>
      </c>
      <c r="BG167" s="106">
        <f t="shared" si="104"/>
        <v>54.946642284355484</v>
      </c>
      <c r="BH167" s="106">
        <f t="shared" si="105"/>
        <v>54.946642284355541</v>
      </c>
      <c r="BI167" s="106">
        <f t="shared" si="106"/>
        <v>54.946642284323048</v>
      </c>
      <c r="BJ167" s="106">
        <f t="shared" si="107"/>
        <v>54.946642303096809</v>
      </c>
      <c r="BK167" s="106">
        <f t="shared" si="108"/>
        <v>54.946631458917615</v>
      </c>
      <c r="BL167" s="106">
        <f t="shared" si="109"/>
        <v>55.002050999808965</v>
      </c>
    </row>
    <row r="168" spans="1:64" s="106" customFormat="1" ht="12.95" customHeight="1" x14ac:dyDescent="0.2">
      <c r="A168" s="47" t="s">
        <v>114</v>
      </c>
      <c r="B168" s="48"/>
      <c r="C168" s="42">
        <v>43516.237000000001</v>
      </c>
      <c r="D168" s="42"/>
      <c r="E168" s="47">
        <f t="shared" si="120"/>
        <v>16712.98540219924</v>
      </c>
      <c r="F168" s="113">
        <f t="shared" si="121"/>
        <v>16713</v>
      </c>
      <c r="G168" s="113">
        <f t="shared" si="143"/>
        <v>-1.9454999994195532E-2</v>
      </c>
      <c r="H168" s="113"/>
      <c r="I168" s="113">
        <f t="shared" si="144"/>
        <v>-1.9454999994195532E-2</v>
      </c>
      <c r="J168" s="113"/>
      <c r="K168" s="113"/>
      <c r="L168" s="113"/>
      <c r="M168" s="113"/>
      <c r="N168" s="113"/>
      <c r="O168" s="113">
        <f t="shared" ca="1" si="145"/>
        <v>-1.0882698267168355E-2</v>
      </c>
      <c r="P168" s="113"/>
      <c r="Q168" s="161">
        <f t="shared" si="123"/>
        <v>28497.737000000001</v>
      </c>
      <c r="R168" s="113"/>
      <c r="S168" s="8">
        <f t="shared" si="146"/>
        <v>0.1</v>
      </c>
      <c r="T168" s="113"/>
      <c r="Z168" s="106">
        <f t="shared" si="124"/>
        <v>16713</v>
      </c>
      <c r="AA168" s="113">
        <f t="shared" si="125"/>
        <v>-1.1974847369344791E-2</v>
      </c>
      <c r="AB168" s="113">
        <f t="shared" si="147"/>
        <v>-2.084245597788029E-2</v>
      </c>
      <c r="AC168" s="113">
        <f t="shared" si="148"/>
        <v>-1.9454999994195532E-2</v>
      </c>
      <c r="AD168" s="113">
        <f t="shared" si="149"/>
        <v>-7.4801526248507409E-3</v>
      </c>
      <c r="AE168" s="113">
        <f t="shared" si="150"/>
        <v>5.5952683291061436E-6</v>
      </c>
      <c r="AF168" s="106">
        <f t="shared" si="151"/>
        <v>-1.9454999994195532E-2</v>
      </c>
      <c r="AG168" s="8"/>
      <c r="AH168" s="106">
        <f t="shared" si="126"/>
        <v>1.3874559836847575E-3</v>
      </c>
      <c r="AI168" s="106">
        <f t="shared" si="127"/>
        <v>0.98367298616760035</v>
      </c>
      <c r="AJ168" s="106">
        <f t="shared" si="128"/>
        <v>0.36517023399537085</v>
      </c>
      <c r="AK168" s="106">
        <f t="shared" si="129"/>
        <v>5.2976886339663153E-2</v>
      </c>
      <c r="AL168" s="106">
        <f t="shared" si="130"/>
        <v>1.8697510023933299</v>
      </c>
      <c r="AM168" s="106">
        <f t="shared" si="131"/>
        <v>1.3546050774321912</v>
      </c>
      <c r="AN168" s="113">
        <f t="shared" si="142"/>
        <v>33.23223590014706</v>
      </c>
      <c r="AO168" s="113">
        <f t="shared" si="142"/>
        <v>33.232235900146769</v>
      </c>
      <c r="AP168" s="113">
        <f t="shared" si="142"/>
        <v>33.232235900168391</v>
      </c>
      <c r="AQ168" s="113">
        <f t="shared" si="142"/>
        <v>33.232235898563722</v>
      </c>
      <c r="AR168" s="113">
        <f t="shared" si="142"/>
        <v>33.232236017658408</v>
      </c>
      <c r="AS168" s="113">
        <f t="shared" si="142"/>
        <v>33.23222717857643</v>
      </c>
      <c r="AT168" s="113">
        <f t="shared" si="142"/>
        <v>33.232882360917756</v>
      </c>
      <c r="AU168" s="113">
        <f t="shared" si="132"/>
        <v>33.17846251993479</v>
      </c>
      <c r="AW168" s="106">
        <v>28200</v>
      </c>
      <c r="AX168" s="106">
        <f t="shared" si="95"/>
        <v>-8.9672836674518728E-3</v>
      </c>
      <c r="AY168" s="106">
        <f t="shared" si="96"/>
        <v>-7.115115580478712E-3</v>
      </c>
      <c r="AZ168" s="106">
        <f t="shared" si="97"/>
        <v>-1.8521680869731606E-3</v>
      </c>
      <c r="BA168" s="106">
        <f t="shared" si="98"/>
        <v>1.0167283617834406</v>
      </c>
      <c r="BB168" s="106">
        <f t="shared" si="99"/>
        <v>-0.37222070319080242</v>
      </c>
      <c r="BC168" s="106">
        <f t="shared" si="100"/>
        <v>-1.2642568066577407</v>
      </c>
      <c r="BD168" s="106">
        <f t="shared" si="101"/>
        <v>-0.73237968106690421</v>
      </c>
      <c r="BE168" s="106">
        <f t="shared" si="102"/>
        <v>55.336852064661137</v>
      </c>
      <c r="BF168" s="106">
        <f t="shared" si="103"/>
        <v>55.336852064664114</v>
      </c>
      <c r="BG168" s="106">
        <f t="shared" si="104"/>
        <v>55.336852064816725</v>
      </c>
      <c r="BH168" s="106">
        <f t="shared" si="105"/>
        <v>55.336852072652903</v>
      </c>
      <c r="BI168" s="106">
        <f t="shared" si="106"/>
        <v>55.336852475009557</v>
      </c>
      <c r="BJ168" s="106">
        <f t="shared" si="107"/>
        <v>55.336873133851178</v>
      </c>
      <c r="BK168" s="106">
        <f t="shared" si="108"/>
        <v>55.337932330005529</v>
      </c>
      <c r="BL168" s="106">
        <f t="shared" si="109"/>
        <v>55.388754082645399</v>
      </c>
    </row>
    <row r="169" spans="1:64" s="106" customFormat="1" ht="12.95" customHeight="1" x14ac:dyDescent="0.2">
      <c r="A169" s="47" t="s">
        <v>115</v>
      </c>
      <c r="B169" s="48"/>
      <c r="C169" s="42">
        <v>43821.436999999998</v>
      </c>
      <c r="D169" s="42"/>
      <c r="E169" s="47">
        <f t="shared" si="120"/>
        <v>16941.988167190026</v>
      </c>
      <c r="F169" s="113">
        <f t="shared" si="121"/>
        <v>16942</v>
      </c>
      <c r="G169" s="113">
        <f t="shared" si="143"/>
        <v>-1.5770000005431939E-2</v>
      </c>
      <c r="H169" s="113"/>
      <c r="I169" s="113">
        <f t="shared" si="144"/>
        <v>-1.5770000005431939E-2</v>
      </c>
      <c r="J169" s="113"/>
      <c r="K169" s="113"/>
      <c r="L169" s="113"/>
      <c r="M169" s="113"/>
      <c r="N169" s="113"/>
      <c r="O169" s="113">
        <f t="shared" ca="1" si="145"/>
        <v>-1.0958619192395979E-2</v>
      </c>
      <c r="P169" s="113"/>
      <c r="Q169" s="161">
        <f t="shared" si="123"/>
        <v>28802.936999999998</v>
      </c>
      <c r="R169" s="113"/>
      <c r="S169" s="8">
        <f t="shared" si="146"/>
        <v>0.1</v>
      </c>
      <c r="T169" s="113"/>
      <c r="Z169" s="106">
        <f t="shared" si="124"/>
        <v>16942</v>
      </c>
      <c r="AA169" s="113">
        <f t="shared" si="125"/>
        <v>-1.0340949918592014E-2</v>
      </c>
      <c r="AB169" s="113">
        <f t="shared" si="147"/>
        <v>-1.8782027167001093E-2</v>
      </c>
      <c r="AC169" s="113">
        <f t="shared" si="148"/>
        <v>-1.5770000005431939E-2</v>
      </c>
      <c r="AD169" s="113">
        <f t="shared" si="149"/>
        <v>-5.4290500868399254E-3</v>
      </c>
      <c r="AE169" s="113">
        <f t="shared" si="150"/>
        <v>2.9474584845416605E-6</v>
      </c>
      <c r="AF169" s="106">
        <f t="shared" si="151"/>
        <v>-1.5770000005431939E-2</v>
      </c>
      <c r="AG169" s="8"/>
      <c r="AH169" s="106">
        <f t="shared" si="126"/>
        <v>3.0120271615691552E-3</v>
      </c>
      <c r="AI169" s="106">
        <f t="shared" si="127"/>
        <v>0.96343929061012645</v>
      </c>
      <c r="AJ169" s="106">
        <f t="shared" si="128"/>
        <v>0.71388772246753585</v>
      </c>
      <c r="AK169" s="106">
        <f t="shared" si="129"/>
        <v>4.1670569900568583E-2</v>
      </c>
      <c r="AL169" s="106">
        <f t="shared" si="130"/>
        <v>2.2909697837583063</v>
      </c>
      <c r="AM169" s="106">
        <f t="shared" si="131"/>
        <v>2.2077081018869</v>
      </c>
      <c r="AN169" s="113">
        <f t="shared" si="142"/>
        <v>33.664422929152657</v>
      </c>
      <c r="AO169" s="113">
        <f t="shared" si="142"/>
        <v>33.664422929075926</v>
      </c>
      <c r="AP169" s="113">
        <f t="shared" si="142"/>
        <v>33.664422931283454</v>
      </c>
      <c r="AQ169" s="113">
        <f t="shared" si="142"/>
        <v>33.664422867772743</v>
      </c>
      <c r="AR169" s="113">
        <f t="shared" si="142"/>
        <v>33.664424694976752</v>
      </c>
      <c r="AS169" s="113">
        <f t="shared" si="142"/>
        <v>33.664372124639556</v>
      </c>
      <c r="AT169" s="113">
        <f t="shared" si="142"/>
        <v>33.66588325277214</v>
      </c>
      <c r="AU169" s="113">
        <f t="shared" si="132"/>
        <v>33.621237549782506</v>
      </c>
      <c r="AV169" s="113"/>
      <c r="AW169" s="106">
        <v>28400</v>
      </c>
      <c r="AX169" s="106">
        <f t="shared" si="95"/>
        <v>-1.0160211913745726E-2</v>
      </c>
      <c r="AY169" s="106">
        <f t="shared" si="96"/>
        <v>-6.9018869748023667E-3</v>
      </c>
      <c r="AZ169" s="106">
        <f t="shared" si="97"/>
        <v>-3.2583249389433583E-3</v>
      </c>
      <c r="BA169" s="106">
        <f t="shared" si="98"/>
        <v>1.036395172339327</v>
      </c>
      <c r="BB169" s="106">
        <f t="shared" si="99"/>
        <v>-0.71110514458912577</v>
      </c>
      <c r="BC169" s="106">
        <f t="shared" si="100"/>
        <v>-0.85458849842126927</v>
      </c>
      <c r="BD169" s="106">
        <f t="shared" si="101"/>
        <v>-0.45535021416916782</v>
      </c>
      <c r="BE169" s="106">
        <f t="shared" si="102"/>
        <v>55.735172409165187</v>
      </c>
      <c r="BF169" s="106">
        <f t="shared" si="103"/>
        <v>55.73517240928598</v>
      </c>
      <c r="BG169" s="106">
        <f t="shared" si="104"/>
        <v>55.735172412457793</v>
      </c>
      <c r="BH169" s="106">
        <f t="shared" si="105"/>
        <v>55.735172495746184</v>
      </c>
      <c r="BI169" s="106">
        <f t="shared" si="106"/>
        <v>55.735174682807511</v>
      </c>
      <c r="BJ169" s="106">
        <f t="shared" si="107"/>
        <v>55.735232110815133</v>
      </c>
      <c r="BK169" s="106">
        <f t="shared" si="108"/>
        <v>55.73673881360623</v>
      </c>
      <c r="BL169" s="106">
        <f t="shared" si="109"/>
        <v>55.775457165481832</v>
      </c>
    </row>
    <row r="170" spans="1:64" s="106" customFormat="1" ht="12.95" customHeight="1" x14ac:dyDescent="0.2">
      <c r="A170" s="47" t="s">
        <v>116</v>
      </c>
      <c r="B170" s="48"/>
      <c r="C170" s="42">
        <v>43941.387999999999</v>
      </c>
      <c r="D170" s="42"/>
      <c r="E170" s="47">
        <f t="shared" si="120"/>
        <v>17031.991806323087</v>
      </c>
      <c r="F170" s="113">
        <f t="shared" si="121"/>
        <v>17032</v>
      </c>
      <c r="G170" s="113">
        <f t="shared" si="143"/>
        <v>-1.0920000000623986E-2</v>
      </c>
      <c r="H170" s="113"/>
      <c r="I170" s="113">
        <f t="shared" si="144"/>
        <v>-1.0920000000623986E-2</v>
      </c>
      <c r="J170" s="113"/>
      <c r="K170" s="113"/>
      <c r="L170" s="113"/>
      <c r="M170" s="113"/>
      <c r="N170" s="113"/>
      <c r="O170" s="113">
        <f t="shared" ca="1" si="145"/>
        <v>-1.0988457110607709E-2</v>
      </c>
      <c r="P170" s="113"/>
      <c r="Q170" s="161">
        <f t="shared" si="123"/>
        <v>28922.887999999999</v>
      </c>
      <c r="R170" s="113"/>
      <c r="S170" s="8">
        <f t="shared" si="146"/>
        <v>0.1</v>
      </c>
      <c r="T170" s="113"/>
      <c r="Z170" s="106">
        <f t="shared" si="124"/>
        <v>17032</v>
      </c>
      <c r="AA170" s="113">
        <f t="shared" si="125"/>
        <v>-9.8414623020066198E-3</v>
      </c>
      <c r="AB170" s="113">
        <f t="shared" si="147"/>
        <v>-1.4426566375336892E-2</v>
      </c>
      <c r="AC170" s="113">
        <f t="shared" si="148"/>
        <v>-1.0920000000623986E-2</v>
      </c>
      <c r="AD170" s="113">
        <f t="shared" si="149"/>
        <v>-1.0785376986173663E-3</v>
      </c>
      <c r="AE170" s="113">
        <f t="shared" si="150"/>
        <v>1.1632435673388448E-7</v>
      </c>
      <c r="AF170" s="106">
        <f t="shared" si="151"/>
        <v>-1.0920000000623986E-2</v>
      </c>
      <c r="AG170" s="8"/>
      <c r="AH170" s="106">
        <f t="shared" si="126"/>
        <v>3.5065663747129066E-3</v>
      </c>
      <c r="AI170" s="106">
        <f t="shared" si="127"/>
        <v>0.95722516581114103</v>
      </c>
      <c r="AJ170" s="106">
        <f t="shared" si="128"/>
        <v>0.81702415417962437</v>
      </c>
      <c r="AK170" s="106">
        <f t="shared" si="129"/>
        <v>3.5262379770012404E-2</v>
      </c>
      <c r="AL170" s="106">
        <f t="shared" si="130"/>
        <v>2.4521663366740976</v>
      </c>
      <c r="AM170" s="106">
        <f t="shared" si="131"/>
        <v>2.7851375947755717</v>
      </c>
      <c r="AN170" s="113">
        <f t="shared" si="142"/>
        <v>33.832035413923805</v>
      </c>
      <c r="AO170" s="113">
        <f t="shared" si="142"/>
        <v>33.832035413731901</v>
      </c>
      <c r="AP170" s="113">
        <f t="shared" si="142"/>
        <v>33.832035418358814</v>
      </c>
      <c r="AQ170" s="113">
        <f t="shared" si="142"/>
        <v>33.832035306802048</v>
      </c>
      <c r="AR170" s="113">
        <f t="shared" si="142"/>
        <v>33.832037996480089</v>
      </c>
      <c r="AS170" s="113">
        <f t="shared" si="142"/>
        <v>33.831973145482515</v>
      </c>
      <c r="AT170" s="113">
        <f t="shared" si="142"/>
        <v>33.833535734795774</v>
      </c>
      <c r="AU170" s="113">
        <f t="shared" si="132"/>
        <v>33.795253937058902</v>
      </c>
      <c r="AW170" s="106">
        <v>28600</v>
      </c>
      <c r="AX170" s="106">
        <f t="shared" si="95"/>
        <v>-1.0849087742452085E-2</v>
      </c>
      <c r="AY170" s="106">
        <f t="shared" si="96"/>
        <v>-6.6850831520556889E-3</v>
      </c>
      <c r="AZ170" s="106">
        <f t="shared" si="97"/>
        <v>-4.1640045903963956E-3</v>
      </c>
      <c r="BA170" s="106">
        <f t="shared" si="98"/>
        <v>1.0503627216719806</v>
      </c>
      <c r="BB170" s="106">
        <f t="shared" si="99"/>
        <v>-0.93719972418212616</v>
      </c>
      <c r="BC170" s="106">
        <f t="shared" si="100"/>
        <v>-0.43114408243726399</v>
      </c>
      <c r="BD170" s="106">
        <f t="shared" si="101"/>
        <v>-0.21897460863228863</v>
      </c>
      <c r="BE170" s="106">
        <f t="shared" si="102"/>
        <v>56.140137805736941</v>
      </c>
      <c r="BF170" s="106">
        <f t="shared" si="103"/>
        <v>56.140137806101102</v>
      </c>
      <c r="BG170" s="106">
        <f t="shared" si="104"/>
        <v>56.140137813259201</v>
      </c>
      <c r="BH170" s="106">
        <f t="shared" si="105"/>
        <v>56.140137953962572</v>
      </c>
      <c r="BI170" s="106">
        <f t="shared" si="106"/>
        <v>56.140140719699296</v>
      </c>
      <c r="BJ170" s="106">
        <f t="shared" si="107"/>
        <v>56.140195083749944</v>
      </c>
      <c r="BK170" s="106">
        <f t="shared" si="108"/>
        <v>56.141263418507698</v>
      </c>
      <c r="BL170" s="106">
        <f t="shared" si="109"/>
        <v>56.162160248318273</v>
      </c>
    </row>
    <row r="171" spans="1:64" s="106" customFormat="1" ht="12.95" customHeight="1" x14ac:dyDescent="0.2">
      <c r="A171" s="47" t="s">
        <v>116</v>
      </c>
      <c r="B171" s="48"/>
      <c r="C171" s="42">
        <v>43957.387999999999</v>
      </c>
      <c r="D171" s="42"/>
      <c r="E171" s="47">
        <f t="shared" si="120"/>
        <v>17043.997193740692</v>
      </c>
      <c r="F171" s="113">
        <f t="shared" si="121"/>
        <v>17044</v>
      </c>
      <c r="G171" s="113">
        <f t="shared" si="143"/>
        <v>-3.7400000001071021E-3</v>
      </c>
      <c r="H171" s="113"/>
      <c r="I171" s="113">
        <f t="shared" si="144"/>
        <v>-3.7400000001071021E-3</v>
      </c>
      <c r="J171" s="113"/>
      <c r="K171" s="113"/>
      <c r="L171" s="113"/>
      <c r="M171" s="113"/>
      <c r="N171" s="113"/>
      <c r="O171" s="113">
        <f t="shared" ca="1" si="145"/>
        <v>-1.0992435499702607E-2</v>
      </c>
      <c r="P171" s="113"/>
      <c r="Q171" s="161">
        <f t="shared" si="123"/>
        <v>28938.887999999999</v>
      </c>
      <c r="R171" s="113"/>
      <c r="S171" s="8">
        <f t="shared" si="146"/>
        <v>0.1</v>
      </c>
      <c r="T171" s="113"/>
      <c r="Z171" s="106">
        <f t="shared" si="124"/>
        <v>17044</v>
      </c>
      <c r="AA171" s="113">
        <f t="shared" si="125"/>
        <v>-9.7821673231651939E-3</v>
      </c>
      <c r="AB171" s="113">
        <f t="shared" si="147"/>
        <v>-7.3051468657147076E-3</v>
      </c>
      <c r="AC171" s="113">
        <f t="shared" si="148"/>
        <v>-3.7400000001071021E-3</v>
      </c>
      <c r="AD171" s="113">
        <f t="shared" si="149"/>
        <v>6.0421673230580918E-3</v>
      </c>
      <c r="AE171" s="113">
        <f t="shared" si="150"/>
        <v>3.6507785959830989E-6</v>
      </c>
      <c r="AF171" s="106">
        <f t="shared" si="151"/>
        <v>-3.7400000001071021E-3</v>
      </c>
      <c r="AG171" s="8"/>
      <c r="AH171" s="106">
        <f t="shared" si="126"/>
        <v>3.5651468656076055E-3</v>
      </c>
      <c r="AI171" s="106">
        <f t="shared" si="127"/>
        <v>0.95648241396125755</v>
      </c>
      <c r="AJ171" s="106">
        <f t="shared" si="128"/>
        <v>0.82914271024133901</v>
      </c>
      <c r="AK171" s="106">
        <f t="shared" si="129"/>
        <v>3.4341542951498397E-2</v>
      </c>
      <c r="AL171" s="106">
        <f t="shared" si="130"/>
        <v>2.4735077677224657</v>
      </c>
      <c r="AM171" s="106">
        <f t="shared" si="131"/>
        <v>2.8814468694185744</v>
      </c>
      <c r="AN171" s="113">
        <f t="shared" ref="AN171:AT180" si="152">$AU171+$AB$7*SIN(AO171)</f>
        <v>33.854304909192642</v>
      </c>
      <c r="AO171" s="113">
        <f t="shared" si="152"/>
        <v>33.854304908982229</v>
      </c>
      <c r="AP171" s="113">
        <f t="shared" si="152"/>
        <v>33.854304913958345</v>
      </c>
      <c r="AQ171" s="113">
        <f t="shared" si="152"/>
        <v>33.854304796276764</v>
      </c>
      <c r="AR171" s="113">
        <f t="shared" si="152"/>
        <v>33.854307579358277</v>
      </c>
      <c r="AS171" s="113">
        <f t="shared" si="152"/>
        <v>33.854241759799862</v>
      </c>
      <c r="AT171" s="113">
        <f t="shared" si="152"/>
        <v>33.85579740288901</v>
      </c>
      <c r="AU171" s="113">
        <f t="shared" si="132"/>
        <v>33.81845612202909</v>
      </c>
      <c r="AW171" s="106">
        <v>28800</v>
      </c>
      <c r="AX171" s="106">
        <f t="shared" si="95"/>
        <v>-1.0859572442295157E-2</v>
      </c>
      <c r="AY171" s="106">
        <f t="shared" si="96"/>
        <v>-6.4647041122386714E-3</v>
      </c>
      <c r="AZ171" s="106">
        <f t="shared" si="97"/>
        <v>-4.3948683300564844E-3</v>
      </c>
      <c r="BA171" s="106">
        <f t="shared" si="98"/>
        <v>1.055435744062198</v>
      </c>
      <c r="BB171" s="106">
        <f t="shared" si="99"/>
        <v>-0.99718283242367034</v>
      </c>
      <c r="BC171" s="106">
        <f t="shared" si="100"/>
        <v>2.1885838393380497E-4</v>
      </c>
      <c r="BD171" s="106">
        <f t="shared" si="101"/>
        <v>1.0942919240369816E-4</v>
      </c>
      <c r="BE171" s="106">
        <f t="shared" si="102"/>
        <v>56.548874808803454</v>
      </c>
      <c r="BF171" s="106">
        <f t="shared" si="103"/>
        <v>56.548874808803134</v>
      </c>
      <c r="BG171" s="106">
        <f t="shared" si="104"/>
        <v>56.548874808797464</v>
      </c>
      <c r="BH171" s="106">
        <f t="shared" si="105"/>
        <v>56.548874808695075</v>
      </c>
      <c r="BI171" s="106">
        <f t="shared" si="106"/>
        <v>56.548874806848126</v>
      </c>
      <c r="BJ171" s="106">
        <f t="shared" si="107"/>
        <v>56.54887477353126</v>
      </c>
      <c r="BK171" s="106">
        <f t="shared" si="108"/>
        <v>56.54887417253147</v>
      </c>
      <c r="BL171" s="106">
        <f t="shared" si="109"/>
        <v>56.548863331154706</v>
      </c>
    </row>
    <row r="172" spans="1:64" s="106" customFormat="1" ht="12.95" customHeight="1" x14ac:dyDescent="0.2">
      <c r="A172" s="47" t="s">
        <v>117</v>
      </c>
      <c r="B172" s="48"/>
      <c r="C172" s="42">
        <v>43977.375999999997</v>
      </c>
      <c r="D172" s="42"/>
      <c r="E172" s="47">
        <f t="shared" si="120"/>
        <v>17058.994923972132</v>
      </c>
      <c r="F172" s="113">
        <f t="shared" si="121"/>
        <v>17059</v>
      </c>
      <c r="G172" s="113">
        <f t="shared" si="143"/>
        <v>-6.7650000055436976E-3</v>
      </c>
      <c r="H172" s="113"/>
      <c r="I172" s="113">
        <f t="shared" si="144"/>
        <v>-6.7650000055436976E-3</v>
      </c>
      <c r="J172" s="113"/>
      <c r="K172" s="113"/>
      <c r="L172" s="113"/>
      <c r="M172" s="113"/>
      <c r="N172" s="113"/>
      <c r="O172" s="113">
        <f t="shared" ca="1" si="145"/>
        <v>-1.0997408486071229E-2</v>
      </c>
      <c r="P172" s="113"/>
      <c r="Q172" s="161">
        <f t="shared" si="123"/>
        <v>28958.875999999997</v>
      </c>
      <c r="R172" s="113"/>
      <c r="S172" s="8">
        <f t="shared" si="146"/>
        <v>0.1</v>
      </c>
      <c r="T172" s="113"/>
      <c r="Z172" s="106">
        <f t="shared" si="124"/>
        <v>17059</v>
      </c>
      <c r="AA172" s="113">
        <f t="shared" si="125"/>
        <v>-9.7105796169609654E-3</v>
      </c>
      <c r="AB172" s="113">
        <f t="shared" si="147"/>
        <v>-1.0400823367885701E-2</v>
      </c>
      <c r="AC172" s="113">
        <f t="shared" si="148"/>
        <v>-6.7650000055436976E-3</v>
      </c>
      <c r="AD172" s="113">
        <f t="shared" si="149"/>
        <v>2.9455796114172678E-3</v>
      </c>
      <c r="AE172" s="113">
        <f t="shared" si="150"/>
        <v>8.6764392471971018E-7</v>
      </c>
      <c r="AF172" s="106">
        <f t="shared" si="151"/>
        <v>-6.7650000055436976E-3</v>
      </c>
      <c r="AG172" s="8"/>
      <c r="AH172" s="106">
        <f t="shared" si="126"/>
        <v>3.6358233623420039E-3</v>
      </c>
      <c r="AI172" s="106">
        <f t="shared" si="127"/>
        <v>0.95558340369943662</v>
      </c>
      <c r="AJ172" s="106">
        <f t="shared" si="128"/>
        <v>0.84373465389640678</v>
      </c>
      <c r="AK172" s="106">
        <f t="shared" si="129"/>
        <v>3.3170586971015999E-2</v>
      </c>
      <c r="AL172" s="106">
        <f t="shared" si="130"/>
        <v>2.5001387488522946</v>
      </c>
      <c r="AM172" s="106">
        <f t="shared" si="131"/>
        <v>3.0102675535307566</v>
      </c>
      <c r="AN172" s="113">
        <f t="shared" si="152"/>
        <v>33.882117867835319</v>
      </c>
      <c r="AO172" s="113">
        <f t="shared" si="152"/>
        <v>33.882117867601373</v>
      </c>
      <c r="AP172" s="113">
        <f t="shared" si="152"/>
        <v>33.882117873008788</v>
      </c>
      <c r="AQ172" s="113">
        <f t="shared" si="152"/>
        <v>33.882117748025529</v>
      </c>
      <c r="AR172" s="113">
        <f t="shared" si="152"/>
        <v>33.882120636795861</v>
      </c>
      <c r="AS172" s="113">
        <f t="shared" si="152"/>
        <v>33.882053866193552</v>
      </c>
      <c r="AT172" s="113">
        <f t="shared" si="152"/>
        <v>33.883596280700161</v>
      </c>
      <c r="AU172" s="113">
        <f t="shared" si="132"/>
        <v>33.847458853241825</v>
      </c>
      <c r="AV172" s="113"/>
      <c r="AW172" s="106">
        <v>29000</v>
      </c>
      <c r="AX172" s="106">
        <f t="shared" si="95"/>
        <v>-1.0142418561515142E-2</v>
      </c>
      <c r="AY172" s="106">
        <f t="shared" si="96"/>
        <v>-6.2407498553513144E-3</v>
      </c>
      <c r="AZ172" s="106">
        <f t="shared" si="97"/>
        <v>-3.9016687061638276E-3</v>
      </c>
      <c r="BA172" s="106">
        <f t="shared" si="98"/>
        <v>1.0503526736229316</v>
      </c>
      <c r="BB172" s="106">
        <f t="shared" si="99"/>
        <v>-0.87447757308076324</v>
      </c>
      <c r="BC172" s="106">
        <f t="shared" si="100"/>
        <v>0.4315775973407881</v>
      </c>
      <c r="BD172" s="106">
        <f t="shared" si="101"/>
        <v>0.21920177036333188</v>
      </c>
      <c r="BE172" s="106">
        <f t="shared" si="102"/>
        <v>56.957609819555415</v>
      </c>
      <c r="BF172" s="106">
        <f t="shared" si="103"/>
        <v>56.957609819191291</v>
      </c>
      <c r="BG172" s="106">
        <f t="shared" si="104"/>
        <v>56.957609812032622</v>
      </c>
      <c r="BH172" s="106">
        <f t="shared" si="105"/>
        <v>56.957609671293056</v>
      </c>
      <c r="BI172" s="106">
        <f t="shared" si="106"/>
        <v>56.957606904350897</v>
      </c>
      <c r="BJ172" s="106">
        <f t="shared" si="107"/>
        <v>56.957552506898523</v>
      </c>
      <c r="BK172" s="106">
        <f t="shared" si="108"/>
        <v>56.956483325446094</v>
      </c>
      <c r="BL172" s="106">
        <f t="shared" si="109"/>
        <v>56.93556641399114</v>
      </c>
    </row>
    <row r="173" spans="1:64" s="106" customFormat="1" ht="12.95" customHeight="1" x14ac:dyDescent="0.2">
      <c r="A173" s="47" t="s">
        <v>119</v>
      </c>
      <c r="B173" s="48"/>
      <c r="C173" s="42">
        <v>43977.377999999997</v>
      </c>
      <c r="D173" s="42"/>
      <c r="E173" s="47">
        <f t="shared" si="120"/>
        <v>17058.99642464556</v>
      </c>
      <c r="F173" s="113">
        <f t="shared" si="121"/>
        <v>17059</v>
      </c>
      <c r="G173" s="113">
        <f t="shared" si="143"/>
        <v>-4.765000005136244E-3</v>
      </c>
      <c r="H173" s="113"/>
      <c r="I173" s="113">
        <f t="shared" si="144"/>
        <v>-4.765000005136244E-3</v>
      </c>
      <c r="J173" s="113"/>
      <c r="K173" s="113"/>
      <c r="L173" s="113"/>
      <c r="M173" s="113"/>
      <c r="N173" s="113"/>
      <c r="O173" s="113">
        <f t="shared" ca="1" si="145"/>
        <v>-1.0997408486071229E-2</v>
      </c>
      <c r="P173" s="113"/>
      <c r="Q173" s="161">
        <f t="shared" si="123"/>
        <v>28958.877999999997</v>
      </c>
      <c r="R173" s="113"/>
      <c r="S173" s="8">
        <f t="shared" si="146"/>
        <v>0.1</v>
      </c>
      <c r="T173" s="113"/>
      <c r="Z173" s="106">
        <f t="shared" si="124"/>
        <v>17059</v>
      </c>
      <c r="AA173" s="113">
        <f t="shared" si="125"/>
        <v>-9.7105796169609654E-3</v>
      </c>
      <c r="AB173" s="113">
        <f t="shared" si="147"/>
        <v>-8.4008233674782475E-3</v>
      </c>
      <c r="AC173" s="113">
        <f t="shared" si="148"/>
        <v>-4.765000005136244E-3</v>
      </c>
      <c r="AD173" s="113">
        <f t="shared" si="149"/>
        <v>4.9455796118247214E-3</v>
      </c>
      <c r="AE173" s="113">
        <f t="shared" si="150"/>
        <v>2.4458757696896367E-6</v>
      </c>
      <c r="AF173" s="106">
        <f t="shared" si="151"/>
        <v>-4.765000005136244E-3</v>
      </c>
      <c r="AG173" s="8"/>
      <c r="AH173" s="106">
        <f t="shared" si="126"/>
        <v>3.6358233623420039E-3</v>
      </c>
      <c r="AI173" s="106">
        <f t="shared" si="127"/>
        <v>0.95558340369943662</v>
      </c>
      <c r="AJ173" s="106">
        <f t="shared" si="128"/>
        <v>0.84373465389640678</v>
      </c>
      <c r="AK173" s="106">
        <f t="shared" si="129"/>
        <v>3.3170586971015999E-2</v>
      </c>
      <c r="AL173" s="106">
        <f t="shared" si="130"/>
        <v>2.5001387488522946</v>
      </c>
      <c r="AM173" s="106">
        <f t="shared" si="131"/>
        <v>3.0102675535307566</v>
      </c>
      <c r="AN173" s="113">
        <f t="shared" si="152"/>
        <v>33.882117867835319</v>
      </c>
      <c r="AO173" s="113">
        <f t="shared" si="152"/>
        <v>33.882117867601373</v>
      </c>
      <c r="AP173" s="113">
        <f t="shared" si="152"/>
        <v>33.882117873008788</v>
      </c>
      <c r="AQ173" s="113">
        <f t="shared" si="152"/>
        <v>33.882117748025529</v>
      </c>
      <c r="AR173" s="113">
        <f t="shared" si="152"/>
        <v>33.882120636795861</v>
      </c>
      <c r="AS173" s="113">
        <f t="shared" si="152"/>
        <v>33.882053866193552</v>
      </c>
      <c r="AT173" s="113">
        <f t="shared" si="152"/>
        <v>33.883596280700161</v>
      </c>
      <c r="AU173" s="113">
        <f t="shared" si="132"/>
        <v>33.847458853241825</v>
      </c>
      <c r="AW173" s="106">
        <v>29200</v>
      </c>
      <c r="AX173" s="106">
        <f t="shared" si="95"/>
        <v>-8.7918186166187351E-3</v>
      </c>
      <c r="AY173" s="106">
        <f t="shared" si="96"/>
        <v>-6.0132203813936108E-3</v>
      </c>
      <c r="AZ173" s="106">
        <f t="shared" si="97"/>
        <v>-2.7785982352251251E-3</v>
      </c>
      <c r="BA173" s="106">
        <f t="shared" si="98"/>
        <v>1.0363775206135581</v>
      </c>
      <c r="BB173" s="106">
        <f t="shared" si="99"/>
        <v>-0.59793695308065309</v>
      </c>
      <c r="BC173" s="106">
        <f t="shared" si="100"/>
        <v>0.85501055721447961</v>
      </c>
      <c r="BD173" s="106">
        <f t="shared" si="101"/>
        <v>0.45560502369549022</v>
      </c>
      <c r="BE173" s="106">
        <f t="shared" si="102"/>
        <v>57.362569734624159</v>
      </c>
      <c r="BF173" s="106">
        <f t="shared" si="103"/>
        <v>57.36256973450363</v>
      </c>
      <c r="BG173" s="106">
        <f t="shared" si="104"/>
        <v>57.362569731337281</v>
      </c>
      <c r="BH173" s="106">
        <f t="shared" si="105"/>
        <v>57.362569648156637</v>
      </c>
      <c r="BI173" s="106">
        <f t="shared" si="106"/>
        <v>57.362567462984487</v>
      </c>
      <c r="BJ173" s="106">
        <f t="shared" si="107"/>
        <v>57.362510059887988</v>
      </c>
      <c r="BK173" s="106">
        <f t="shared" si="108"/>
        <v>57.361003363479973</v>
      </c>
      <c r="BL173" s="106">
        <f t="shared" si="109"/>
        <v>57.322269496827573</v>
      </c>
    </row>
    <row r="174" spans="1:64" s="106" customFormat="1" ht="12.95" customHeight="1" x14ac:dyDescent="0.2">
      <c r="A174" s="47" t="s">
        <v>120</v>
      </c>
      <c r="B174" s="48"/>
      <c r="C174" s="42">
        <v>44606.444000000003</v>
      </c>
      <c r="D174" s="42"/>
      <c r="E174" s="47">
        <f t="shared" si="120"/>
        <v>17531.007739723205</v>
      </c>
      <c r="F174" s="113">
        <f t="shared" si="121"/>
        <v>17531</v>
      </c>
      <c r="G174" s="113">
        <f t="shared" si="143"/>
        <v>1.0315000006812625E-2</v>
      </c>
      <c r="H174" s="113"/>
      <c r="I174" s="113">
        <f t="shared" si="144"/>
        <v>1.0315000006812625E-2</v>
      </c>
      <c r="J174" s="113"/>
      <c r="K174" s="113"/>
      <c r="L174" s="113"/>
      <c r="M174" s="113"/>
      <c r="N174" s="113"/>
      <c r="O174" s="113">
        <f t="shared" ca="1" si="145"/>
        <v>-1.1153891790470523E-2</v>
      </c>
      <c r="P174" s="113"/>
      <c r="Q174" s="161">
        <f t="shared" si="123"/>
        <v>29587.944000000003</v>
      </c>
      <c r="R174" s="113"/>
      <c r="S174" s="8">
        <f t="shared" si="146"/>
        <v>0.1</v>
      </c>
      <c r="T174" s="113"/>
      <c r="Z174" s="106">
        <f t="shared" si="124"/>
        <v>17531</v>
      </c>
      <c r="AA174" s="113">
        <f t="shared" si="125"/>
        <v>-9.0560617108020828E-3</v>
      </c>
      <c r="AB174" s="113">
        <f t="shared" si="147"/>
        <v>6.0636041341705603E-3</v>
      </c>
      <c r="AC174" s="113">
        <f t="shared" si="148"/>
        <v>1.0315000006812625E-2</v>
      </c>
      <c r="AD174" s="113">
        <f t="shared" si="149"/>
        <v>1.9371061717614706E-2</v>
      </c>
      <c r="AE174" s="113">
        <f t="shared" si="150"/>
        <v>3.7523803206763802E-5</v>
      </c>
      <c r="AF174" s="106">
        <f t="shared" si="151"/>
        <v>1.0315000006812625E-2</v>
      </c>
      <c r="AG174" s="8"/>
      <c r="AH174" s="106">
        <f t="shared" si="126"/>
        <v>4.2513958726420643E-3</v>
      </c>
      <c r="AI174" s="106">
        <f t="shared" si="127"/>
        <v>0.94547660904157371</v>
      </c>
      <c r="AJ174" s="106">
        <f t="shared" si="128"/>
        <v>0.9672742732051649</v>
      </c>
      <c r="AK174" s="106">
        <f t="shared" si="129"/>
        <v>-1.0016072350156006E-2</v>
      </c>
      <c r="AL174" s="106">
        <f t="shared" si="130"/>
        <v>-2.9599159335223795</v>
      </c>
      <c r="AM174" s="106">
        <f t="shared" si="131"/>
        <v>-10.9782689765185</v>
      </c>
      <c r="AN174" s="113">
        <f t="shared" si="152"/>
        <v>34.74950074361422</v>
      </c>
      <c r="AO174" s="113">
        <f t="shared" si="152"/>
        <v>34.749500743903539</v>
      </c>
      <c r="AP174" s="113">
        <f t="shared" si="152"/>
        <v>34.749500738586825</v>
      </c>
      <c r="AQ174" s="113">
        <f t="shared" si="152"/>
        <v>34.749500836289506</v>
      </c>
      <c r="AR174" s="113">
        <f t="shared" si="152"/>
        <v>34.749499040855021</v>
      </c>
      <c r="AS174" s="113">
        <f t="shared" si="152"/>
        <v>34.749532034777467</v>
      </c>
      <c r="AT174" s="113">
        <f t="shared" si="152"/>
        <v>34.748925753492493</v>
      </c>
      <c r="AU174" s="113">
        <f t="shared" si="132"/>
        <v>34.760078128735806</v>
      </c>
      <c r="AV174" s="113"/>
      <c r="AW174" s="106">
        <v>29400</v>
      </c>
      <c r="AX174" s="106">
        <f t="shared" si="95"/>
        <v>-7.0163184294506006E-3</v>
      </c>
      <c r="AY174" s="106">
        <f t="shared" si="96"/>
        <v>-5.7821156903655746E-3</v>
      </c>
      <c r="AZ174" s="106">
        <f t="shared" si="97"/>
        <v>-1.2342027390850256E-3</v>
      </c>
      <c r="BA174" s="106">
        <f t="shared" si="98"/>
        <v>1.0167068925900706</v>
      </c>
      <c r="BB174" s="106">
        <f t="shared" si="99"/>
        <v>-0.22921617910620373</v>
      </c>
      <c r="BC174" s="106">
        <f t="shared" si="100"/>
        <v>1.2646629976545285</v>
      </c>
      <c r="BD174" s="106">
        <f t="shared" si="101"/>
        <v>0.73269175935192243</v>
      </c>
      <c r="BE174" s="106">
        <f t="shared" si="102"/>
        <v>57.760882362326704</v>
      </c>
      <c r="BF174" s="106">
        <f t="shared" si="103"/>
        <v>57.760882362323748</v>
      </c>
      <c r="BG174" s="106">
        <f t="shared" si="104"/>
        <v>57.760882362171905</v>
      </c>
      <c r="BH174" s="106">
        <f t="shared" si="105"/>
        <v>57.76088235436697</v>
      </c>
      <c r="BI174" s="106">
        <f t="shared" si="106"/>
        <v>57.760881953188189</v>
      </c>
      <c r="BJ174" s="106">
        <f t="shared" si="107"/>
        <v>57.760861332901655</v>
      </c>
      <c r="BK174" s="106">
        <f t="shared" si="108"/>
        <v>57.759802988912682</v>
      </c>
      <c r="BL174" s="106">
        <f t="shared" si="109"/>
        <v>57.708972579664007</v>
      </c>
    </row>
    <row r="175" spans="1:64" s="106" customFormat="1" ht="12.95" customHeight="1" x14ac:dyDescent="0.2">
      <c r="A175" s="47" t="s">
        <v>104</v>
      </c>
      <c r="B175" s="48"/>
      <c r="C175" s="42">
        <v>44635.741999999998</v>
      </c>
      <c r="D175" s="42"/>
      <c r="E175" s="47">
        <f t="shared" si="120"/>
        <v>17552.991104758261</v>
      </c>
      <c r="F175" s="113">
        <f t="shared" si="121"/>
        <v>17553</v>
      </c>
      <c r="G175" s="113">
        <f t="shared" si="143"/>
        <v>-1.185500000428874E-2</v>
      </c>
      <c r="H175" s="113"/>
      <c r="I175" s="113">
        <f t="shared" si="144"/>
        <v>-1.185500000428874E-2</v>
      </c>
      <c r="J175" s="113"/>
      <c r="K175" s="113"/>
      <c r="L175" s="113"/>
      <c r="M175" s="113"/>
      <c r="N175" s="113"/>
      <c r="O175" s="113">
        <f t="shared" ca="1" si="145"/>
        <v>-1.1161185503811169E-2</v>
      </c>
      <c r="P175" s="113"/>
      <c r="Q175" s="161">
        <f t="shared" si="123"/>
        <v>29617.241999999998</v>
      </c>
      <c r="R175" s="113"/>
      <c r="S175" s="8">
        <f t="shared" si="146"/>
        <v>0.1</v>
      </c>
      <c r="T175" s="113"/>
      <c r="Z175" s="106">
        <f t="shared" si="124"/>
        <v>17553</v>
      </c>
      <c r="AA175" s="113">
        <f t="shared" si="125"/>
        <v>-9.1040818771803336E-3</v>
      </c>
      <c r="AB175" s="113">
        <f t="shared" si="147"/>
        <v>-1.6056074765811654E-2</v>
      </c>
      <c r="AC175" s="113">
        <f t="shared" si="148"/>
        <v>-1.185500000428874E-2</v>
      </c>
      <c r="AD175" s="113">
        <f t="shared" si="149"/>
        <v>-2.7509181271084069E-3</v>
      </c>
      <c r="AE175" s="113">
        <f t="shared" si="150"/>
        <v>7.5675505420536262E-7</v>
      </c>
      <c r="AF175" s="106">
        <f t="shared" si="151"/>
        <v>-1.185500000428874E-2</v>
      </c>
      <c r="AG175" s="8"/>
      <c r="AH175" s="106">
        <f t="shared" si="126"/>
        <v>4.201074761522915E-3</v>
      </c>
      <c r="AI175" s="106">
        <f t="shared" si="127"/>
        <v>0.94589912087262484</v>
      </c>
      <c r="AJ175" s="106">
        <f t="shared" si="128"/>
        <v>0.95687321868190256</v>
      </c>
      <c r="AK175" s="106">
        <f t="shared" si="129"/>
        <v>-1.2092011601636242E-2</v>
      </c>
      <c r="AL175" s="106">
        <f t="shared" si="130"/>
        <v>-2.921698202472875</v>
      </c>
      <c r="AM175" s="106">
        <f t="shared" si="131"/>
        <v>-9.0585940640686502</v>
      </c>
      <c r="AN175" s="113">
        <f t="shared" si="152"/>
        <v>34.789851509257765</v>
      </c>
      <c r="AO175" s="113">
        <f t="shared" si="152"/>
        <v>34.78985150958885</v>
      </c>
      <c r="AP175" s="113">
        <f t="shared" si="152"/>
        <v>34.789851503451544</v>
      </c>
      <c r="AQ175" s="113">
        <f t="shared" si="152"/>
        <v>34.789851617218439</v>
      </c>
      <c r="AR175" s="113">
        <f t="shared" si="152"/>
        <v>34.789849508327372</v>
      </c>
      <c r="AS175" s="113">
        <f t="shared" si="152"/>
        <v>34.789888600903645</v>
      </c>
      <c r="AT175" s="113">
        <f t="shared" si="152"/>
        <v>34.789163999368746</v>
      </c>
      <c r="AU175" s="113">
        <f t="shared" si="132"/>
        <v>34.802615467847815</v>
      </c>
      <c r="AW175" s="106">
        <v>29600</v>
      </c>
      <c r="AX175" s="106">
        <f t="shared" si="95"/>
        <v>-5.0795389031495644E-3</v>
      </c>
      <c r="AY175" s="106">
        <f t="shared" si="96"/>
        <v>-5.5474357822671919E-3</v>
      </c>
      <c r="AZ175" s="106">
        <f t="shared" si="97"/>
        <v>4.6789687911762769E-4</v>
      </c>
      <c r="BA175" s="106">
        <f t="shared" si="98"/>
        <v>0.99518275627869135</v>
      </c>
      <c r="BB175" s="106">
        <f t="shared" si="99"/>
        <v>0.16116257144404325</v>
      </c>
      <c r="BC175" s="106">
        <f t="shared" si="100"/>
        <v>1.6578038535138058</v>
      </c>
      <c r="BD175" s="106">
        <f t="shared" si="101"/>
        <v>1.0910248828064042</v>
      </c>
      <c r="BE175" s="106">
        <f t="shared" si="102"/>
        <v>58.151083697883479</v>
      </c>
      <c r="BF175" s="106">
        <f t="shared" si="103"/>
        <v>58.151083697883479</v>
      </c>
      <c r="BG175" s="106">
        <f t="shared" si="104"/>
        <v>58.151083697883479</v>
      </c>
      <c r="BH175" s="106">
        <f t="shared" si="105"/>
        <v>58.151083697883415</v>
      </c>
      <c r="BI175" s="106">
        <f t="shared" si="106"/>
        <v>58.151083697920427</v>
      </c>
      <c r="BJ175" s="106">
        <f t="shared" si="107"/>
        <v>58.151083676804014</v>
      </c>
      <c r="BK175" s="106">
        <f t="shared" si="108"/>
        <v>58.151095723380998</v>
      </c>
      <c r="BL175" s="106">
        <f t="shared" si="109"/>
        <v>58.09567566250044</v>
      </c>
    </row>
    <row r="176" spans="1:64" s="106" customFormat="1" ht="12.95" customHeight="1" x14ac:dyDescent="0.2">
      <c r="A176" s="47" t="s">
        <v>121</v>
      </c>
      <c r="B176" s="48"/>
      <c r="C176" s="42">
        <v>44642.421999999999</v>
      </c>
      <c r="D176" s="42"/>
      <c r="E176" s="47">
        <f t="shared" si="120"/>
        <v>17558.003354005112</v>
      </c>
      <c r="F176" s="113">
        <f t="shared" si="121"/>
        <v>17558</v>
      </c>
      <c r="G176" s="113">
        <f t="shared" si="143"/>
        <v>4.469999999855645E-3</v>
      </c>
      <c r="H176" s="113"/>
      <c r="I176" s="113">
        <f t="shared" si="144"/>
        <v>4.469999999855645E-3</v>
      </c>
      <c r="J176" s="113"/>
      <c r="K176" s="113"/>
      <c r="L176" s="113"/>
      <c r="M176" s="113"/>
      <c r="N176" s="113"/>
      <c r="O176" s="113">
        <f t="shared" ca="1" si="145"/>
        <v>-1.1162843165934043E-2</v>
      </c>
      <c r="P176" s="113"/>
      <c r="Q176" s="161">
        <f t="shared" si="123"/>
        <v>29623.921999999999</v>
      </c>
      <c r="R176" s="113"/>
      <c r="S176" s="8">
        <f t="shared" si="146"/>
        <v>0.1</v>
      </c>
      <c r="T176" s="113"/>
      <c r="Z176" s="106">
        <f t="shared" si="124"/>
        <v>17558</v>
      </c>
      <c r="AA176" s="113">
        <f t="shared" si="125"/>
        <v>-9.115950101905794E-3</v>
      </c>
      <c r="AB176" s="113">
        <f t="shared" si="147"/>
        <v>2.8132243822356819E-4</v>
      </c>
      <c r="AC176" s="113">
        <f t="shared" si="148"/>
        <v>4.469999999855645E-3</v>
      </c>
      <c r="AD176" s="113">
        <f t="shared" si="149"/>
        <v>1.3585950101761439E-2</v>
      </c>
      <c r="AE176" s="113">
        <f t="shared" si="150"/>
        <v>1.8457804016755168E-5</v>
      </c>
      <c r="AF176" s="106">
        <f t="shared" si="151"/>
        <v>4.469999999855645E-3</v>
      </c>
      <c r="AG176" s="8"/>
      <c r="AH176" s="106">
        <f t="shared" si="126"/>
        <v>4.1886775616320768E-3</v>
      </c>
      <c r="AI176" s="106">
        <f t="shared" si="127"/>
        <v>0.94600625227454782</v>
      </c>
      <c r="AJ176" s="106">
        <f t="shared" si="128"/>
        <v>0.95431237756845522</v>
      </c>
      <c r="AK176" s="106">
        <f t="shared" si="129"/>
        <v>-1.2561730513316289E-2</v>
      </c>
      <c r="AL176" s="106">
        <f t="shared" si="130"/>
        <v>-2.9130073735419075</v>
      </c>
      <c r="AM176" s="106">
        <f t="shared" si="131"/>
        <v>-8.7113390148997052</v>
      </c>
      <c r="AN176" s="113">
        <f t="shared" si="152"/>
        <v>34.799024766990861</v>
      </c>
      <c r="AO176" s="113">
        <f t="shared" si="152"/>
        <v>34.799024767330152</v>
      </c>
      <c r="AP176" s="113">
        <f t="shared" si="152"/>
        <v>34.799024761026843</v>
      </c>
      <c r="AQ176" s="113">
        <f t="shared" si="152"/>
        <v>34.799024878130105</v>
      </c>
      <c r="AR176" s="113">
        <f t="shared" si="152"/>
        <v>34.799022702579599</v>
      </c>
      <c r="AS176" s="113">
        <f t="shared" si="152"/>
        <v>34.799063120259902</v>
      </c>
      <c r="AT176" s="113">
        <f t="shared" si="152"/>
        <v>34.79831230059493</v>
      </c>
      <c r="AU176" s="113">
        <f t="shared" si="132"/>
        <v>34.812283044918729</v>
      </c>
      <c r="AW176" s="106">
        <v>29800</v>
      </c>
      <c r="AX176" s="106">
        <f t="shared" si="95"/>
        <v>-3.2411622295944937E-3</v>
      </c>
      <c r="AY176" s="106">
        <f t="shared" si="96"/>
        <v>-5.3091806570984765E-3</v>
      </c>
      <c r="AZ176" s="106">
        <f t="shared" si="97"/>
        <v>2.0680184275039828E-3</v>
      </c>
      <c r="BA176" s="106">
        <f t="shared" si="98"/>
        <v>0.97519574632759731</v>
      </c>
      <c r="BB176" s="106">
        <f t="shared" si="99"/>
        <v>0.51307497823563653</v>
      </c>
      <c r="BC176" s="106">
        <f t="shared" si="100"/>
        <v>2.0346987691427758</v>
      </c>
      <c r="BD176" s="106">
        <f t="shared" si="101"/>
        <v>1.6184950816689738</v>
      </c>
      <c r="BE176" s="106">
        <f t="shared" si="102"/>
        <v>58.533138484910005</v>
      </c>
      <c r="BF176" s="106">
        <f t="shared" si="103"/>
        <v>58.533138484904015</v>
      </c>
      <c r="BG176" s="106">
        <f t="shared" si="104"/>
        <v>58.533138485172863</v>
      </c>
      <c r="BH176" s="106">
        <f t="shared" si="105"/>
        <v>58.533138473108245</v>
      </c>
      <c r="BI176" s="106">
        <f t="shared" si="106"/>
        <v>58.533139014513687</v>
      </c>
      <c r="BJ176" s="106">
        <f t="shared" si="107"/>
        <v>58.533114718022425</v>
      </c>
      <c r="BK176" s="106">
        <f t="shared" si="108"/>
        <v>58.534203744005374</v>
      </c>
      <c r="BL176" s="106">
        <f t="shared" si="109"/>
        <v>58.482378745336874</v>
      </c>
    </row>
    <row r="177" spans="1:64" s="106" customFormat="1" ht="12.95" customHeight="1" x14ac:dyDescent="0.2">
      <c r="A177" s="47" t="s">
        <v>121</v>
      </c>
      <c r="B177" s="48"/>
      <c r="C177" s="42">
        <v>44646.421000000002</v>
      </c>
      <c r="D177" s="42"/>
      <c r="E177" s="47">
        <f t="shared" si="120"/>
        <v>17561.003950522801</v>
      </c>
      <c r="F177" s="113">
        <f t="shared" si="121"/>
        <v>17561</v>
      </c>
      <c r="G177" s="113">
        <f t="shared" si="143"/>
        <v>5.2649999997811392E-3</v>
      </c>
      <c r="H177" s="113"/>
      <c r="I177" s="113">
        <f t="shared" si="144"/>
        <v>5.2649999997811392E-3</v>
      </c>
      <c r="J177" s="113"/>
      <c r="K177" s="113"/>
      <c r="L177" s="113"/>
      <c r="M177" s="113"/>
      <c r="N177" s="113"/>
      <c r="O177" s="113">
        <f t="shared" ca="1" si="145"/>
        <v>-1.1163837763207767E-2</v>
      </c>
      <c r="P177" s="113"/>
      <c r="Q177" s="161">
        <f t="shared" si="123"/>
        <v>29627.921000000002</v>
      </c>
      <c r="R177" s="113"/>
      <c r="S177" s="8">
        <f t="shared" si="146"/>
        <v>0.1</v>
      </c>
      <c r="T177" s="113"/>
      <c r="Z177" s="106">
        <f t="shared" si="124"/>
        <v>17561</v>
      </c>
      <c r="AA177" s="113">
        <f t="shared" si="125"/>
        <v>-9.1232399221226786E-3</v>
      </c>
      <c r="AB177" s="113">
        <f t="shared" si="147"/>
        <v>1.0839307160302918E-3</v>
      </c>
      <c r="AC177" s="113">
        <f t="shared" si="148"/>
        <v>5.2649999997811392E-3</v>
      </c>
      <c r="AD177" s="113">
        <f t="shared" si="149"/>
        <v>1.4388239921903818E-2</v>
      </c>
      <c r="AE177" s="113">
        <f t="shared" si="150"/>
        <v>2.0702144805026679E-5</v>
      </c>
      <c r="AF177" s="106">
        <f t="shared" si="151"/>
        <v>5.2649999997811392E-3</v>
      </c>
      <c r="AG177" s="8"/>
      <c r="AH177" s="106">
        <f t="shared" si="126"/>
        <v>4.1810692837508474E-3</v>
      </c>
      <c r="AI177" s="106">
        <f t="shared" si="127"/>
        <v>0.94607250146450239</v>
      </c>
      <c r="AJ177" s="106">
        <f t="shared" si="128"/>
        <v>0.95274097117068168</v>
      </c>
      <c r="AK177" s="106">
        <f t="shared" si="129"/>
        <v>-1.2843160383366045E-2</v>
      </c>
      <c r="AL177" s="106">
        <f t="shared" si="130"/>
        <v>-2.9077919179783502</v>
      </c>
      <c r="AM177" s="106">
        <f t="shared" si="131"/>
        <v>-8.5152906808667339</v>
      </c>
      <c r="AN177" s="113">
        <f t="shared" si="152"/>
        <v>34.80452922730683</v>
      </c>
      <c r="AO177" s="113">
        <f t="shared" si="152"/>
        <v>34.804529227650804</v>
      </c>
      <c r="AP177" s="113">
        <f t="shared" si="152"/>
        <v>34.804529221251698</v>
      </c>
      <c r="AQ177" s="113">
        <f t="shared" si="152"/>
        <v>34.80452934029784</v>
      </c>
      <c r="AR177" s="113">
        <f t="shared" si="152"/>
        <v>34.804527125616232</v>
      </c>
      <c r="AS177" s="113">
        <f t="shared" si="152"/>
        <v>34.804568326772952</v>
      </c>
      <c r="AT177" s="113">
        <f t="shared" si="152"/>
        <v>34.803801904977213</v>
      </c>
      <c r="AU177" s="113">
        <f t="shared" si="132"/>
        <v>34.818083591161276</v>
      </c>
      <c r="AW177" s="106">
        <v>30000</v>
      </c>
      <c r="AX177" s="106">
        <f t="shared" si="95"/>
        <v>-1.7175001639109125E-3</v>
      </c>
      <c r="AY177" s="106">
        <f t="shared" si="96"/>
        <v>-5.0673503148594076E-3</v>
      </c>
      <c r="AZ177" s="106">
        <f t="shared" si="97"/>
        <v>3.3498501509484952E-3</v>
      </c>
      <c r="BA177" s="106">
        <f t="shared" si="98"/>
        <v>0.95920358727047927</v>
      </c>
      <c r="BB177" s="106">
        <f t="shared" si="99"/>
        <v>0.78449983464091844</v>
      </c>
      <c r="BC177" s="106">
        <f t="shared" si="100"/>
        <v>2.3978245081284255</v>
      </c>
      <c r="BD177" s="106">
        <f t="shared" si="101"/>
        <v>2.5638904983799229</v>
      </c>
      <c r="BE177" s="106">
        <f t="shared" si="102"/>
        <v>58.908151666216355</v>
      </c>
      <c r="BF177" s="106">
        <f t="shared" si="103"/>
        <v>58.908151666068967</v>
      </c>
      <c r="BG177" s="106">
        <f t="shared" si="104"/>
        <v>58.908151669816775</v>
      </c>
      <c r="BH177" s="106">
        <f t="shared" si="105"/>
        <v>58.908151574519849</v>
      </c>
      <c r="BI177" s="106">
        <f t="shared" si="106"/>
        <v>58.908153997666105</v>
      </c>
      <c r="BJ177" s="106">
        <f t="shared" si="107"/>
        <v>58.908092381717886</v>
      </c>
      <c r="BK177" s="106">
        <f t="shared" si="108"/>
        <v>58.909657987688249</v>
      </c>
      <c r="BL177" s="106">
        <f t="shared" si="109"/>
        <v>58.869081828173307</v>
      </c>
    </row>
    <row r="178" spans="1:64" s="106" customFormat="1" ht="12.95" customHeight="1" x14ac:dyDescent="0.2">
      <c r="A178" s="47" t="s">
        <v>121</v>
      </c>
      <c r="B178" s="48"/>
      <c r="C178" s="42">
        <v>44662.398999999998</v>
      </c>
      <c r="D178" s="42"/>
      <c r="E178" s="47">
        <f t="shared" si="120"/>
        <v>17572.992830532701</v>
      </c>
      <c r="F178" s="113">
        <f t="shared" si="121"/>
        <v>17573</v>
      </c>
      <c r="G178" s="113">
        <f t="shared" si="143"/>
        <v>-9.5550000041839667E-3</v>
      </c>
      <c r="H178" s="113"/>
      <c r="I178" s="113">
        <f t="shared" si="144"/>
        <v>-9.5550000041839667E-3</v>
      </c>
      <c r="J178" s="113"/>
      <c r="K178" s="113"/>
      <c r="L178" s="113"/>
      <c r="M178" s="113"/>
      <c r="N178" s="113"/>
      <c r="O178" s="113">
        <f t="shared" ca="1" si="145"/>
        <v>-1.1167816152302664E-2</v>
      </c>
      <c r="P178" s="113"/>
      <c r="Q178" s="161">
        <f t="shared" si="123"/>
        <v>29643.898999999998</v>
      </c>
      <c r="R178" s="113"/>
      <c r="S178" s="8">
        <f t="shared" si="146"/>
        <v>0.1</v>
      </c>
      <c r="T178" s="113"/>
      <c r="Z178" s="106">
        <f t="shared" si="124"/>
        <v>17573</v>
      </c>
      <c r="AA178" s="113">
        <f t="shared" si="125"/>
        <v>-9.1536615356629745E-3</v>
      </c>
      <c r="AB178" s="113">
        <f t="shared" si="147"/>
        <v>-1.3704365799498729E-2</v>
      </c>
      <c r="AC178" s="113">
        <f t="shared" si="148"/>
        <v>-9.5550000041839667E-3</v>
      </c>
      <c r="AD178" s="113">
        <f t="shared" si="149"/>
        <v>-4.0133846852099218E-4</v>
      </c>
      <c r="AE178" s="113">
        <f t="shared" si="150"/>
        <v>1.6107256631477543E-8</v>
      </c>
      <c r="AF178" s="106">
        <f t="shared" si="151"/>
        <v>-9.5550000041839667E-3</v>
      </c>
      <c r="AG178" s="8"/>
      <c r="AH178" s="106">
        <f t="shared" si="126"/>
        <v>4.1493657953147623E-3</v>
      </c>
      <c r="AI178" s="106">
        <f t="shared" si="127"/>
        <v>0.94635225381123989</v>
      </c>
      <c r="AJ178" s="106">
        <f t="shared" si="128"/>
        <v>0.94619418633898833</v>
      </c>
      <c r="AK178" s="106">
        <f t="shared" si="129"/>
        <v>-1.3965715011961631E-2</v>
      </c>
      <c r="AL178" s="106">
        <f t="shared" si="130"/>
        <v>-2.8869225462389871</v>
      </c>
      <c r="AM178" s="106">
        <f t="shared" si="131"/>
        <v>-7.8108060693767767</v>
      </c>
      <c r="AN178" s="113">
        <f t="shared" si="152"/>
        <v>34.82655105204757</v>
      </c>
      <c r="AO178" s="113">
        <f t="shared" si="152"/>
        <v>34.826551052408462</v>
      </c>
      <c r="AP178" s="113">
        <f t="shared" si="152"/>
        <v>34.826551045655449</v>
      </c>
      <c r="AQ178" s="113">
        <f t="shared" si="152"/>
        <v>34.826551172017794</v>
      </c>
      <c r="AR178" s="113">
        <f t="shared" si="152"/>
        <v>34.826548807526564</v>
      </c>
      <c r="AS178" s="113">
        <f t="shared" si="152"/>
        <v>34.826593052123499</v>
      </c>
      <c r="AT178" s="113">
        <f t="shared" si="152"/>
        <v>34.825765232132703</v>
      </c>
      <c r="AU178" s="113">
        <f t="shared" si="132"/>
        <v>34.841285776131457</v>
      </c>
    </row>
    <row r="179" spans="1:64" s="106" customFormat="1" ht="12.95" customHeight="1" x14ac:dyDescent="0.2">
      <c r="A179" s="47" t="s">
        <v>123</v>
      </c>
      <c r="B179" s="48"/>
      <c r="C179" s="42">
        <v>44790.275999999998</v>
      </c>
      <c r="D179" s="42"/>
      <c r="E179" s="47">
        <f t="shared" si="120"/>
        <v>17668.943638457757</v>
      </c>
      <c r="F179" s="113">
        <f t="shared" si="121"/>
        <v>17669</v>
      </c>
      <c r="H179" s="113"/>
      <c r="I179" s="113"/>
      <c r="J179" s="113"/>
      <c r="K179" s="113"/>
      <c r="L179" s="113"/>
      <c r="M179" s="113"/>
      <c r="N179" s="113"/>
      <c r="O179" s="113">
        <f t="shared" ca="1" si="145"/>
        <v>-1.1199643265061843E-2</v>
      </c>
      <c r="P179" s="113"/>
      <c r="Q179" s="161">
        <f t="shared" si="123"/>
        <v>29771.775999999998</v>
      </c>
      <c r="R179" s="113"/>
      <c r="S179" s="8">
        <v>0</v>
      </c>
      <c r="T179" s="113"/>
      <c r="U179" s="113">
        <f>+C179-(C$7+F179*C$8)</f>
        <v>-7.5114999999641441E-2</v>
      </c>
      <c r="Z179" s="106">
        <f t="shared" si="124"/>
        <v>17669</v>
      </c>
      <c r="AA179" s="113">
        <f t="shared" si="125"/>
        <v>-9.4681511697853934E-3</v>
      </c>
      <c r="AB179" s="113">
        <f>IF(S179&lt;&gt;0,U179-AH179, -9999)</f>
        <v>-9999</v>
      </c>
      <c r="AC179" s="113">
        <f>+U179-P179</f>
        <v>-7.5114999999641441E-2</v>
      </c>
      <c r="AD179" s="113">
        <f>IF(S179&lt;&gt;0,U179-AA179, -9999)</f>
        <v>-9999</v>
      </c>
      <c r="AE179" s="113">
        <f>+(U179-AA179)^2*S179</f>
        <v>0</v>
      </c>
      <c r="AF179" s="106">
        <f>IF(S179&lt;&gt;0,U179-P179, -9999)</f>
        <v>-9999</v>
      </c>
      <c r="AG179" s="8"/>
      <c r="AH179" s="106">
        <f t="shared" si="126"/>
        <v>3.8241578138936967E-3</v>
      </c>
      <c r="AI179" s="106">
        <f t="shared" si="127"/>
        <v>0.94943152649219098</v>
      </c>
      <c r="AJ179" s="106">
        <f t="shared" si="128"/>
        <v>0.87899956183001349</v>
      </c>
      <c r="AK179" s="106">
        <f t="shared" si="129"/>
        <v>-2.2714562598011353E-2</v>
      </c>
      <c r="AL179" s="106">
        <f t="shared" si="130"/>
        <v>-2.7194173005127671</v>
      </c>
      <c r="AM179" s="106">
        <f t="shared" si="131"/>
        <v>-4.6667955167644619</v>
      </c>
      <c r="AN179" s="113">
        <f t="shared" si="152"/>
        <v>35.003015663351313</v>
      </c>
      <c r="AO179" s="113">
        <f t="shared" si="152"/>
        <v>35.003015663742232</v>
      </c>
      <c r="AP179" s="113">
        <f t="shared" si="152"/>
        <v>35.00301565592774</v>
      </c>
      <c r="AQ179" s="113">
        <f t="shared" si="152"/>
        <v>35.003015812139473</v>
      </c>
      <c r="AR179" s="113">
        <f t="shared" si="152"/>
        <v>35.003012689470808</v>
      </c>
      <c r="AS179" s="113">
        <f t="shared" si="152"/>
        <v>35.003075112422742</v>
      </c>
      <c r="AT179" s="113">
        <f t="shared" si="152"/>
        <v>35.001827614212047</v>
      </c>
      <c r="AU179" s="113">
        <f t="shared" si="132"/>
        <v>35.026903255892947</v>
      </c>
    </row>
    <row r="180" spans="1:64" s="106" customFormat="1" ht="12.95" customHeight="1" x14ac:dyDescent="0.2">
      <c r="A180" s="47" t="s">
        <v>123</v>
      </c>
      <c r="B180" s="48"/>
      <c r="C180" s="42">
        <v>44958.271000000001</v>
      </c>
      <c r="D180" s="42"/>
      <c r="E180" s="47">
        <f t="shared" si="120"/>
        <v>17794.996454659031</v>
      </c>
      <c r="F180" s="113">
        <f t="shared" si="121"/>
        <v>17795</v>
      </c>
      <c r="G180" s="113">
        <f>+C180-(C$7+F180*C$8)</f>
        <v>-4.7249999988707714E-3</v>
      </c>
      <c r="H180" s="113"/>
      <c r="I180" s="113">
        <f>G180</f>
        <v>-4.7249999988707714E-3</v>
      </c>
      <c r="J180" s="113"/>
      <c r="K180" s="113"/>
      <c r="L180" s="113"/>
      <c r="M180" s="113"/>
      <c r="N180" s="113"/>
      <c r="O180" s="113">
        <f t="shared" ca="1" si="145"/>
        <v>-1.1241416350558265E-2</v>
      </c>
      <c r="P180" s="113"/>
      <c r="Q180" s="161">
        <f t="shared" si="123"/>
        <v>29939.771000000001</v>
      </c>
      <c r="R180" s="113"/>
      <c r="S180" s="8">
        <f>S$15</f>
        <v>0.1</v>
      </c>
      <c r="T180" s="113"/>
      <c r="Z180" s="106">
        <f t="shared" si="124"/>
        <v>17795</v>
      </c>
      <c r="AA180" s="113">
        <f t="shared" si="125"/>
        <v>-1.0061204027125639E-2</v>
      </c>
      <c r="AB180" s="113">
        <f>IF(S180&lt;&gt;0,G180-AH180, -9999)</f>
        <v>-7.9407870499461058E-3</v>
      </c>
      <c r="AC180" s="113">
        <f>+G180-P180</f>
        <v>-4.7249999988707714E-3</v>
      </c>
      <c r="AD180" s="113">
        <f>IF(S180&lt;&gt;0,G180-AA180, -9999)</f>
        <v>5.3362040282548678E-3</v>
      </c>
      <c r="AE180" s="113">
        <f>+(G180-AA180)^2*S180</f>
        <v>2.8475073431163479E-6</v>
      </c>
      <c r="AF180" s="106">
        <f>IF(S180&lt;&gt;0,G180-P180, -9999)</f>
        <v>-4.7249999988707714E-3</v>
      </c>
      <c r="AG180" s="8"/>
      <c r="AH180" s="106">
        <f t="shared" si="126"/>
        <v>3.215787051075334E-3</v>
      </c>
      <c r="AI180" s="106">
        <f t="shared" si="127"/>
        <v>0.95567324021044098</v>
      </c>
      <c r="AJ180" s="106">
        <f t="shared" si="128"/>
        <v>0.75245267383543712</v>
      </c>
      <c r="AK180" s="106">
        <f t="shared" si="129"/>
        <v>-3.3290542703411884E-2</v>
      </c>
      <c r="AL180" s="106">
        <f t="shared" si="130"/>
        <v>-2.4974353203451338</v>
      </c>
      <c r="AM180" s="106">
        <f t="shared" si="131"/>
        <v>-2.9967221041785757</v>
      </c>
      <c r="AN180" s="113">
        <f t="shared" si="152"/>
        <v>35.235745114957851</v>
      </c>
      <c r="AO180" s="113">
        <f t="shared" si="152"/>
        <v>35.235745115189395</v>
      </c>
      <c r="AP180" s="113">
        <f t="shared" si="152"/>
        <v>35.235745109825352</v>
      </c>
      <c r="AQ180" s="113">
        <f t="shared" si="152"/>
        <v>35.235745234087744</v>
      </c>
      <c r="AR180" s="113">
        <f t="shared" si="152"/>
        <v>35.235742355454001</v>
      </c>
      <c r="AS180" s="113">
        <f t="shared" si="152"/>
        <v>35.23580904293096</v>
      </c>
      <c r="AT180" s="113">
        <f t="shared" si="152"/>
        <v>35.234265054959764</v>
      </c>
      <c r="AU180" s="113">
        <f t="shared" si="132"/>
        <v>35.270526198079899</v>
      </c>
    </row>
    <row r="181" spans="1:64" s="106" customFormat="1" ht="12.95" customHeight="1" x14ac:dyDescent="0.2">
      <c r="A181" s="47" t="s">
        <v>123</v>
      </c>
      <c r="B181" s="48"/>
      <c r="C181" s="42">
        <v>44990.275999999998</v>
      </c>
      <c r="D181" s="42"/>
      <c r="E181" s="47">
        <f t="shared" si="120"/>
        <v>17819.010981177802</v>
      </c>
      <c r="F181" s="113">
        <f t="shared" si="121"/>
        <v>17819</v>
      </c>
      <c r="H181" s="113"/>
      <c r="I181" s="113"/>
      <c r="J181" s="113"/>
      <c r="K181" s="113"/>
      <c r="L181" s="113"/>
      <c r="M181" s="113"/>
      <c r="N181" s="113"/>
      <c r="O181" s="113">
        <f t="shared" ca="1" si="145"/>
        <v>-1.1249373128748061E-2</v>
      </c>
      <c r="P181" s="113"/>
      <c r="Q181" s="161">
        <f t="shared" si="123"/>
        <v>29971.775999999998</v>
      </c>
      <c r="R181" s="113"/>
      <c r="S181" s="8"/>
      <c r="T181" s="113"/>
      <c r="U181" s="113">
        <f>+C181-(C$7+F181*C$8)</f>
        <v>1.4634999999543652E-2</v>
      </c>
      <c r="Z181" s="106">
        <f t="shared" si="124"/>
        <v>17819</v>
      </c>
      <c r="AA181" s="113">
        <f t="shared" si="125"/>
        <v>-1.0195431189971519E-2</v>
      </c>
      <c r="AB181" s="113">
        <f>IF(S181&lt;&gt;0,U181-AH181, -9999)</f>
        <v>-9999</v>
      </c>
      <c r="AC181" s="113">
        <f>+U181-P181</f>
        <v>1.4634999999543652E-2</v>
      </c>
      <c r="AD181" s="113">
        <f>IF(S181&lt;&gt;0,U181-AA181, -9999)</f>
        <v>-9999</v>
      </c>
      <c r="AE181" s="113">
        <f>+(U181-AA181)^2*S181</f>
        <v>0</v>
      </c>
      <c r="AF181" s="106">
        <f>IF(S181&lt;&gt;0,U181-P181, -9999)</f>
        <v>-9999</v>
      </c>
      <c r="AG181" s="8"/>
      <c r="AH181" s="106">
        <f t="shared" si="126"/>
        <v>3.0784813071797418E-3</v>
      </c>
      <c r="AI181" s="106">
        <f t="shared" si="127"/>
        <v>0.95713268647584204</v>
      </c>
      <c r="AJ181" s="106">
        <f t="shared" si="128"/>
        <v>0.72369105383538201</v>
      </c>
      <c r="AK181" s="106">
        <f t="shared" si="129"/>
        <v>-3.5149897555334389E-2</v>
      </c>
      <c r="AL181" s="106">
        <f t="shared" si="130"/>
        <v>-2.4547931309104403</v>
      </c>
      <c r="AM181" s="106">
        <f t="shared" si="131"/>
        <v>-2.7966812352514387</v>
      </c>
      <c r="AN181" s="113">
        <f t="shared" ref="AN181:AT190" si="153">$AU181+$AB$7*SIN(AO181)</f>
        <v>35.280262876548775</v>
      </c>
      <c r="AO181" s="113">
        <f t="shared" si="153"/>
        <v>35.280262876742938</v>
      </c>
      <c r="AP181" s="113">
        <f t="shared" si="153"/>
        <v>35.28026287207301</v>
      </c>
      <c r="AQ181" s="113">
        <f t="shared" si="153"/>
        <v>35.28026298439444</v>
      </c>
      <c r="AR181" s="113">
        <f t="shared" si="153"/>
        <v>35.280260282834519</v>
      </c>
      <c r="AS181" s="113">
        <f t="shared" si="153"/>
        <v>35.280325262656369</v>
      </c>
      <c r="AT181" s="113">
        <f t="shared" si="153"/>
        <v>35.278763352694774</v>
      </c>
      <c r="AU181" s="113">
        <f t="shared" si="132"/>
        <v>35.316930568020275</v>
      </c>
    </row>
    <row r="182" spans="1:64" s="106" customFormat="1" ht="12.95" customHeight="1" x14ac:dyDescent="0.2">
      <c r="A182" s="47" t="s">
        <v>124</v>
      </c>
      <c r="B182" s="48"/>
      <c r="C182" s="42">
        <v>45006.264999999999</v>
      </c>
      <c r="D182" s="42"/>
      <c r="E182" s="47">
        <f t="shared" si="120"/>
        <v>17831.00811489156</v>
      </c>
      <c r="F182" s="113">
        <f t="shared" si="121"/>
        <v>17831</v>
      </c>
      <c r="G182" s="113">
        <f t="shared" ref="G182:G202" si="154">+C182-(C$7+F182*C$8)</f>
        <v>1.081500000145752E-2</v>
      </c>
      <c r="H182" s="113"/>
      <c r="I182" s="113">
        <f t="shared" ref="I182:I191" si="155">G182</f>
        <v>1.081500000145752E-2</v>
      </c>
      <c r="J182" s="113"/>
      <c r="K182" s="113"/>
      <c r="L182" s="113"/>
      <c r="M182" s="113"/>
      <c r="N182" s="113"/>
      <c r="O182" s="113">
        <f t="shared" ca="1" si="145"/>
        <v>-1.1253351517842958E-2</v>
      </c>
      <c r="P182" s="113"/>
      <c r="Q182" s="161">
        <f t="shared" si="123"/>
        <v>29987.764999999999</v>
      </c>
      <c r="R182" s="113"/>
      <c r="S182" s="8">
        <f t="shared" ref="S182:S191" si="156">S$15</f>
        <v>0.1</v>
      </c>
      <c r="T182" s="113"/>
      <c r="Z182" s="106">
        <f t="shared" si="124"/>
        <v>17831</v>
      </c>
      <c r="AA182" s="113">
        <f t="shared" si="125"/>
        <v>-1.0264914091517384E-2</v>
      </c>
      <c r="AB182" s="113">
        <f t="shared" ref="AB182:AB202" si="157">IF(S182&lt;&gt;0,G182-AH182, -9999)</f>
        <v>7.8075601925206763E-3</v>
      </c>
      <c r="AC182" s="113">
        <f t="shared" ref="AC182:AC202" si="158">+G182-P182</f>
        <v>1.081500000145752E-2</v>
      </c>
      <c r="AD182" s="113">
        <f t="shared" ref="AD182:AD202" si="159">IF(S182&lt;&gt;0,G182-AA182, -9999)</f>
        <v>2.1079914092974904E-2</v>
      </c>
      <c r="AE182" s="113">
        <f t="shared" ref="AE182:AE202" si="160">+(G182-AA182)^2*S182</f>
        <v>4.4436277816720197E-5</v>
      </c>
      <c r="AF182" s="106">
        <f t="shared" ref="AF182:AF202" si="161">IF(S182&lt;&gt;0,G182-P182, -9999)</f>
        <v>1.081500000145752E-2</v>
      </c>
      <c r="AG182" s="8"/>
      <c r="AH182" s="106">
        <f t="shared" si="126"/>
        <v>3.0074398089368431E-3</v>
      </c>
      <c r="AI182" s="106">
        <f t="shared" si="127"/>
        <v>0.95789360129722401</v>
      </c>
      <c r="AJ182" s="106">
        <f t="shared" si="128"/>
        <v>0.70877838179235608</v>
      </c>
      <c r="AK182" s="106">
        <f t="shared" si="129"/>
        <v>-3.6057912518777657E-2</v>
      </c>
      <c r="AL182" s="106">
        <f t="shared" si="130"/>
        <v>-2.4334222767760525</v>
      </c>
      <c r="AM182" s="106">
        <f t="shared" si="131"/>
        <v>-2.7051522752970159</v>
      </c>
      <c r="AN182" s="113">
        <f t="shared" si="153"/>
        <v>35.302547717799776</v>
      </c>
      <c r="AO182" s="113">
        <f t="shared" si="153"/>
        <v>35.302547717975841</v>
      </c>
      <c r="AP182" s="113">
        <f t="shared" si="153"/>
        <v>35.302547713655258</v>
      </c>
      <c r="AQ182" s="113">
        <f t="shared" si="153"/>
        <v>35.302547819684172</v>
      </c>
      <c r="AR182" s="113">
        <f t="shared" si="153"/>
        <v>35.302545217691303</v>
      </c>
      <c r="AS182" s="113">
        <f t="shared" si="153"/>
        <v>35.302609073462008</v>
      </c>
      <c r="AT182" s="113">
        <f t="shared" si="153"/>
        <v>35.301043066845985</v>
      </c>
      <c r="AU182" s="113">
        <f t="shared" si="132"/>
        <v>35.340132752990456</v>
      </c>
    </row>
    <row r="183" spans="1:64" s="106" customFormat="1" ht="12.95" customHeight="1" x14ac:dyDescent="0.2">
      <c r="A183" s="47" t="s">
        <v>124</v>
      </c>
      <c r="B183" s="48"/>
      <c r="C183" s="42">
        <v>45010.256000000001</v>
      </c>
      <c r="D183" s="42"/>
      <c r="E183" s="47">
        <f t="shared" si="120"/>
        <v>17834.002708715539</v>
      </c>
      <c r="F183" s="113">
        <f t="shared" si="121"/>
        <v>17834</v>
      </c>
      <c r="G183" s="113">
        <f t="shared" si="154"/>
        <v>3.6100000070291571E-3</v>
      </c>
      <c r="H183" s="113"/>
      <c r="I183" s="113">
        <f t="shared" si="155"/>
        <v>3.6100000070291571E-3</v>
      </c>
      <c r="J183" s="113"/>
      <c r="K183" s="113"/>
      <c r="L183" s="113"/>
      <c r="M183" s="113"/>
      <c r="N183" s="113"/>
      <c r="O183" s="113">
        <f t="shared" ca="1" si="145"/>
        <v>-1.1254346115116682E-2</v>
      </c>
      <c r="P183" s="113"/>
      <c r="Q183" s="161">
        <f t="shared" si="123"/>
        <v>29991.756000000001</v>
      </c>
      <c r="R183" s="113"/>
      <c r="S183" s="8">
        <f t="shared" si="156"/>
        <v>0.1</v>
      </c>
      <c r="T183" s="113"/>
      <c r="Z183" s="106">
        <f t="shared" si="124"/>
        <v>17834</v>
      </c>
      <c r="AA183" s="113">
        <f t="shared" si="125"/>
        <v>-1.0282526577324834E-2</v>
      </c>
      <c r="AB183" s="113">
        <f t="shared" si="157"/>
        <v>6.2056434413362534E-4</v>
      </c>
      <c r="AC183" s="113">
        <f t="shared" si="158"/>
        <v>3.6100000070291571E-3</v>
      </c>
      <c r="AD183" s="113">
        <f t="shared" si="159"/>
        <v>1.3892526584353991E-2</v>
      </c>
      <c r="AE183" s="113">
        <f t="shared" si="160"/>
        <v>1.9300229489698239E-5</v>
      </c>
      <c r="AF183" s="106">
        <f t="shared" si="161"/>
        <v>3.6100000070291571E-3</v>
      </c>
      <c r="AG183" s="8"/>
      <c r="AH183" s="106">
        <f t="shared" si="126"/>
        <v>2.9894356628955318E-3</v>
      </c>
      <c r="AI183" s="106">
        <f t="shared" si="127"/>
        <v>0.95808704233071029</v>
      </c>
      <c r="AJ183" s="106">
        <f t="shared" si="128"/>
        <v>0.70499557679930636</v>
      </c>
      <c r="AK183" s="106">
        <f t="shared" si="129"/>
        <v>-3.6282583236882188E-2</v>
      </c>
      <c r="AL183" s="106">
        <f t="shared" si="130"/>
        <v>-2.4280742190829674</v>
      </c>
      <c r="AM183" s="106">
        <f t="shared" si="131"/>
        <v>-2.6830697920149298</v>
      </c>
      <c r="AN183" s="113">
        <f t="shared" si="153"/>
        <v>35.30812171391235</v>
      </c>
      <c r="AO183" s="113">
        <f t="shared" si="153"/>
        <v>35.308121714083974</v>
      </c>
      <c r="AP183" s="113">
        <f t="shared" si="153"/>
        <v>35.308121709850404</v>
      </c>
      <c r="AQ183" s="113">
        <f t="shared" si="153"/>
        <v>35.308121814282657</v>
      </c>
      <c r="AR183" s="113">
        <f t="shared" si="153"/>
        <v>35.308119238188482</v>
      </c>
      <c r="AS183" s="113">
        <f t="shared" si="153"/>
        <v>35.308182786085851</v>
      </c>
      <c r="AT183" s="113">
        <f t="shared" si="153"/>
        <v>35.306616264147273</v>
      </c>
      <c r="AU183" s="113">
        <f t="shared" si="132"/>
        <v>35.345933299233003</v>
      </c>
      <c r="AV183" s="113"/>
    </row>
    <row r="184" spans="1:64" s="106" customFormat="1" ht="12.95" customHeight="1" x14ac:dyDescent="0.2">
      <c r="A184" s="47" t="s">
        <v>125</v>
      </c>
      <c r="B184" s="48"/>
      <c r="C184" s="42">
        <v>45259.472000000002</v>
      </c>
      <c r="D184" s="42"/>
      <c r="E184" s="47">
        <f t="shared" si="120"/>
        <v>18020.998623132135</v>
      </c>
      <c r="F184" s="113">
        <f t="shared" si="121"/>
        <v>18021</v>
      </c>
      <c r="G184" s="113">
        <f t="shared" si="154"/>
        <v>-1.8349999954807572E-3</v>
      </c>
      <c r="H184" s="113"/>
      <c r="I184" s="113">
        <f t="shared" si="155"/>
        <v>-1.8349999954807572E-3</v>
      </c>
      <c r="J184" s="113"/>
      <c r="K184" s="113"/>
      <c r="L184" s="113"/>
      <c r="M184" s="113"/>
      <c r="N184" s="113"/>
      <c r="O184" s="113">
        <f t="shared" ca="1" si="145"/>
        <v>-1.1316342678512165E-2</v>
      </c>
      <c r="P184" s="113"/>
      <c r="Q184" s="161">
        <f t="shared" si="123"/>
        <v>30240.972000000002</v>
      </c>
      <c r="R184" s="113"/>
      <c r="S184" s="8">
        <f t="shared" si="156"/>
        <v>0.1</v>
      </c>
      <c r="T184" s="113"/>
      <c r="Z184" s="106">
        <f t="shared" si="124"/>
        <v>18021</v>
      </c>
      <c r="AA184" s="113">
        <f t="shared" si="125"/>
        <v>-1.1548035337703282E-2</v>
      </c>
      <c r="AB184" s="113">
        <f t="shared" si="157"/>
        <v>-3.532925566805809E-3</v>
      </c>
      <c r="AC184" s="113">
        <f t="shared" si="158"/>
        <v>-1.8349999954807572E-3</v>
      </c>
      <c r="AD184" s="113">
        <f t="shared" si="159"/>
        <v>9.7130353422225247E-3</v>
      </c>
      <c r="AE184" s="113">
        <f t="shared" si="160"/>
        <v>9.4343055559263842E-6</v>
      </c>
      <c r="AF184" s="106">
        <f t="shared" si="161"/>
        <v>-1.8349999954807572E-3</v>
      </c>
      <c r="AG184" s="8"/>
      <c r="AH184" s="106">
        <f t="shared" si="126"/>
        <v>1.697925571325052E-3</v>
      </c>
      <c r="AI184" s="106">
        <f t="shared" si="127"/>
        <v>0.97249997428603563</v>
      </c>
      <c r="AJ184" s="106">
        <f t="shared" si="128"/>
        <v>0.42974112144221654</v>
      </c>
      <c r="AK184" s="106">
        <f t="shared" si="129"/>
        <v>-4.8133880506980288E-2</v>
      </c>
      <c r="AL184" s="106">
        <f t="shared" si="130"/>
        <v>-2.0898633649993132</v>
      </c>
      <c r="AM184" s="106">
        <f t="shared" si="131"/>
        <v>-1.7230227488472136</v>
      </c>
      <c r="AN184" s="113">
        <f t="shared" si="153"/>
        <v>35.658081798160467</v>
      </c>
      <c r="AO184" s="113">
        <f t="shared" si="153"/>
        <v>35.658081798172582</v>
      </c>
      <c r="AP184" s="113">
        <f t="shared" si="153"/>
        <v>35.658081797690379</v>
      </c>
      <c r="AQ184" s="113">
        <f t="shared" si="153"/>
        <v>35.658081816888036</v>
      </c>
      <c r="AR184" s="113">
        <f t="shared" si="153"/>
        <v>35.65808105257895</v>
      </c>
      <c r="AS184" s="113">
        <f t="shared" si="153"/>
        <v>35.658111482621493</v>
      </c>
      <c r="AT184" s="113">
        <f t="shared" si="153"/>
        <v>35.656901351406006</v>
      </c>
      <c r="AU184" s="113">
        <f t="shared" si="132"/>
        <v>35.707500681685069</v>
      </c>
    </row>
    <row r="185" spans="1:64" s="106" customFormat="1" ht="12.95" customHeight="1" x14ac:dyDescent="0.2">
      <c r="A185" s="47" t="s">
        <v>125</v>
      </c>
      <c r="B185" s="48"/>
      <c r="C185" s="42">
        <v>45279.442999999999</v>
      </c>
      <c r="D185" s="42"/>
      <c r="E185" s="47">
        <f t="shared" si="120"/>
        <v>18035.983597639442</v>
      </c>
      <c r="F185" s="113">
        <f t="shared" si="121"/>
        <v>18036</v>
      </c>
      <c r="G185" s="113">
        <f t="shared" si="154"/>
        <v>-2.186000000074273E-2</v>
      </c>
      <c r="H185" s="113"/>
      <c r="I185" s="113">
        <f t="shared" si="155"/>
        <v>-2.186000000074273E-2</v>
      </c>
      <c r="J185" s="113"/>
      <c r="K185" s="113"/>
      <c r="L185" s="113"/>
      <c r="M185" s="113"/>
      <c r="N185" s="113"/>
      <c r="O185" s="113">
        <f t="shared" ca="1" si="145"/>
        <v>-1.1321315664880788E-2</v>
      </c>
      <c r="P185" s="113"/>
      <c r="Q185" s="161">
        <f t="shared" si="123"/>
        <v>30260.942999999999</v>
      </c>
      <c r="R185" s="113"/>
      <c r="S185" s="8">
        <f t="shared" si="156"/>
        <v>0.1</v>
      </c>
      <c r="T185" s="113"/>
      <c r="Z185" s="106">
        <f t="shared" si="124"/>
        <v>18036</v>
      </c>
      <c r="AA185" s="113">
        <f t="shared" si="125"/>
        <v>-1.1661623434805745E-2</v>
      </c>
      <c r="AB185" s="113">
        <f t="shared" si="157"/>
        <v>-2.3442116395341342E-2</v>
      </c>
      <c r="AC185" s="113">
        <f t="shared" si="158"/>
        <v>-2.186000000074273E-2</v>
      </c>
      <c r="AD185" s="113">
        <f t="shared" si="159"/>
        <v>-1.0198376565936985E-2</v>
      </c>
      <c r="AE185" s="113">
        <f t="shared" si="160"/>
        <v>1.0400688458065266E-5</v>
      </c>
      <c r="AF185" s="106">
        <f t="shared" si="161"/>
        <v>-2.186000000074273E-2</v>
      </c>
      <c r="AG185" s="8"/>
      <c r="AH185" s="106">
        <f t="shared" si="126"/>
        <v>1.5821163945986139E-3</v>
      </c>
      <c r="AI185" s="106">
        <f t="shared" si="127"/>
        <v>0.97383849436931258</v>
      </c>
      <c r="AJ185" s="106">
        <f t="shared" si="128"/>
        <v>0.40466437402219019</v>
      </c>
      <c r="AK185" s="106">
        <f t="shared" si="129"/>
        <v>-4.8874302962440989E-2</v>
      </c>
      <c r="AL185" s="106">
        <f t="shared" si="130"/>
        <v>-2.0622690920146072</v>
      </c>
      <c r="AM185" s="106">
        <f t="shared" si="131"/>
        <v>-1.6695327825595705</v>
      </c>
      <c r="AN185" s="113">
        <f t="shared" si="153"/>
        <v>35.686393310334807</v>
      </c>
      <c r="AO185" s="113">
        <f t="shared" si="153"/>
        <v>35.686393310343441</v>
      </c>
      <c r="AP185" s="113">
        <f t="shared" si="153"/>
        <v>35.686393309979259</v>
      </c>
      <c r="AQ185" s="113">
        <f t="shared" si="153"/>
        <v>35.686393325340106</v>
      </c>
      <c r="AR185" s="113">
        <f t="shared" si="153"/>
        <v>35.686392677439571</v>
      </c>
      <c r="AS185" s="113">
        <f t="shared" si="153"/>
        <v>35.686420005807932</v>
      </c>
      <c r="AT185" s="113">
        <f t="shared" si="153"/>
        <v>35.685268665850955</v>
      </c>
      <c r="AU185" s="113">
        <f t="shared" si="132"/>
        <v>35.736503412897804</v>
      </c>
    </row>
    <row r="186" spans="1:64" s="106" customFormat="1" ht="12.95" customHeight="1" x14ac:dyDescent="0.2">
      <c r="A186" s="47" t="s">
        <v>125</v>
      </c>
      <c r="B186" s="48"/>
      <c r="C186" s="42">
        <v>45279.446000000004</v>
      </c>
      <c r="D186" s="42"/>
      <c r="E186" s="47">
        <f t="shared" si="120"/>
        <v>18035.985848649587</v>
      </c>
      <c r="F186" s="113">
        <f t="shared" si="121"/>
        <v>18036</v>
      </c>
      <c r="G186" s="113">
        <f t="shared" si="154"/>
        <v>-1.8859999996493571E-2</v>
      </c>
      <c r="H186" s="113"/>
      <c r="I186" s="113">
        <f t="shared" si="155"/>
        <v>-1.8859999996493571E-2</v>
      </c>
      <c r="J186" s="113"/>
      <c r="K186" s="113"/>
      <c r="L186" s="113"/>
      <c r="M186" s="113"/>
      <c r="N186" s="113"/>
      <c r="O186" s="113">
        <f t="shared" ca="1" si="145"/>
        <v>-1.1321315664880788E-2</v>
      </c>
      <c r="P186" s="113"/>
      <c r="Q186" s="161">
        <f t="shared" si="123"/>
        <v>30260.946000000004</v>
      </c>
      <c r="R186" s="113"/>
      <c r="S186" s="8">
        <f t="shared" si="156"/>
        <v>0.1</v>
      </c>
      <c r="T186" s="113"/>
      <c r="Z186" s="106">
        <f t="shared" si="124"/>
        <v>18036</v>
      </c>
      <c r="AA186" s="113">
        <f t="shared" si="125"/>
        <v>-1.1661623434805745E-2</v>
      </c>
      <c r="AB186" s="113">
        <f t="shared" si="157"/>
        <v>-2.0442116391092183E-2</v>
      </c>
      <c r="AC186" s="113">
        <f t="shared" si="158"/>
        <v>-1.8859999996493571E-2</v>
      </c>
      <c r="AD186" s="113">
        <f t="shared" si="159"/>
        <v>-7.1983765616878258E-3</v>
      </c>
      <c r="AE186" s="113">
        <f t="shared" si="160"/>
        <v>5.1816625123856645E-6</v>
      </c>
      <c r="AF186" s="106">
        <f t="shared" si="161"/>
        <v>-1.8859999996493571E-2</v>
      </c>
      <c r="AG186" s="8"/>
      <c r="AH186" s="106">
        <f t="shared" si="126"/>
        <v>1.5821163945986139E-3</v>
      </c>
      <c r="AI186" s="106">
        <f t="shared" si="127"/>
        <v>0.97383849436931258</v>
      </c>
      <c r="AJ186" s="106">
        <f t="shared" si="128"/>
        <v>0.40466437402219019</v>
      </c>
      <c r="AK186" s="106">
        <f t="shared" si="129"/>
        <v>-4.8874302962440989E-2</v>
      </c>
      <c r="AL186" s="106">
        <f t="shared" si="130"/>
        <v>-2.0622690920146072</v>
      </c>
      <c r="AM186" s="106">
        <f t="shared" si="131"/>
        <v>-1.6695327825595705</v>
      </c>
      <c r="AN186" s="113">
        <f t="shared" si="153"/>
        <v>35.686393310334807</v>
      </c>
      <c r="AO186" s="113">
        <f t="shared" si="153"/>
        <v>35.686393310343441</v>
      </c>
      <c r="AP186" s="113">
        <f t="shared" si="153"/>
        <v>35.686393309979259</v>
      </c>
      <c r="AQ186" s="113">
        <f t="shared" si="153"/>
        <v>35.686393325340106</v>
      </c>
      <c r="AR186" s="113">
        <f t="shared" si="153"/>
        <v>35.686392677439571</v>
      </c>
      <c r="AS186" s="113">
        <f t="shared" si="153"/>
        <v>35.686420005807932</v>
      </c>
      <c r="AT186" s="113">
        <f t="shared" si="153"/>
        <v>35.685268665850955</v>
      </c>
      <c r="AU186" s="113">
        <f t="shared" si="132"/>
        <v>35.736503412897804</v>
      </c>
    </row>
    <row r="187" spans="1:64" s="106" customFormat="1" ht="12.95" customHeight="1" x14ac:dyDescent="0.2">
      <c r="A187" s="47" t="s">
        <v>125</v>
      </c>
      <c r="B187" s="48"/>
      <c r="C187" s="42">
        <v>45279.45</v>
      </c>
      <c r="D187" s="42"/>
      <c r="E187" s="47">
        <f t="shared" si="120"/>
        <v>18035.988849996436</v>
      </c>
      <c r="F187" s="113">
        <f t="shared" si="121"/>
        <v>18036</v>
      </c>
      <c r="G187" s="113">
        <f t="shared" si="154"/>
        <v>-1.4860000002954621E-2</v>
      </c>
      <c r="H187" s="113"/>
      <c r="I187" s="113">
        <f t="shared" si="155"/>
        <v>-1.4860000002954621E-2</v>
      </c>
      <c r="J187" s="113"/>
      <c r="K187" s="113"/>
      <c r="L187" s="113"/>
      <c r="M187" s="113"/>
      <c r="N187" s="113"/>
      <c r="O187" s="113">
        <f t="shared" ca="1" si="145"/>
        <v>-1.1321315664880788E-2</v>
      </c>
      <c r="P187" s="113"/>
      <c r="Q187" s="161">
        <f t="shared" si="123"/>
        <v>30260.949999999997</v>
      </c>
      <c r="R187" s="113"/>
      <c r="S187" s="8">
        <f t="shared" si="156"/>
        <v>0.1</v>
      </c>
      <c r="T187" s="113"/>
      <c r="Z187" s="106">
        <f t="shared" si="124"/>
        <v>18036</v>
      </c>
      <c r="AA187" s="113">
        <f t="shared" si="125"/>
        <v>-1.1661623434805745E-2</v>
      </c>
      <c r="AB187" s="113">
        <f t="shared" si="157"/>
        <v>-1.6442116397553233E-2</v>
      </c>
      <c r="AC187" s="113">
        <f t="shared" si="158"/>
        <v>-1.4860000002954621E-2</v>
      </c>
      <c r="AD187" s="113">
        <f t="shared" si="159"/>
        <v>-3.1983765681488762E-3</v>
      </c>
      <c r="AE187" s="113">
        <f t="shared" si="160"/>
        <v>1.0229612671683785E-6</v>
      </c>
      <c r="AF187" s="106">
        <f t="shared" si="161"/>
        <v>-1.4860000002954621E-2</v>
      </c>
      <c r="AG187" s="8"/>
      <c r="AH187" s="106">
        <f t="shared" si="126"/>
        <v>1.5821163945986139E-3</v>
      </c>
      <c r="AI187" s="106">
        <f t="shared" si="127"/>
        <v>0.97383849436931258</v>
      </c>
      <c r="AJ187" s="106">
        <f t="shared" si="128"/>
        <v>0.40466437402219019</v>
      </c>
      <c r="AK187" s="106">
        <f t="shared" si="129"/>
        <v>-4.8874302962440989E-2</v>
      </c>
      <c r="AL187" s="106">
        <f t="shared" si="130"/>
        <v>-2.0622690920146072</v>
      </c>
      <c r="AM187" s="106">
        <f t="shared" si="131"/>
        <v>-1.6695327825595705</v>
      </c>
      <c r="AN187" s="113">
        <f t="shared" si="153"/>
        <v>35.686393310334807</v>
      </c>
      <c r="AO187" s="113">
        <f t="shared" si="153"/>
        <v>35.686393310343441</v>
      </c>
      <c r="AP187" s="113">
        <f t="shared" si="153"/>
        <v>35.686393309979259</v>
      </c>
      <c r="AQ187" s="113">
        <f t="shared" si="153"/>
        <v>35.686393325340106</v>
      </c>
      <c r="AR187" s="113">
        <f t="shared" si="153"/>
        <v>35.686392677439571</v>
      </c>
      <c r="AS187" s="113">
        <f t="shared" si="153"/>
        <v>35.686420005807932</v>
      </c>
      <c r="AT187" s="113">
        <f t="shared" si="153"/>
        <v>35.685268665850955</v>
      </c>
      <c r="AU187" s="113">
        <f t="shared" si="132"/>
        <v>35.736503412897804</v>
      </c>
    </row>
    <row r="188" spans="1:64" s="106" customFormat="1" ht="12.95" customHeight="1" x14ac:dyDescent="0.2">
      <c r="A188" s="159" t="s">
        <v>688</v>
      </c>
      <c r="B188" s="160" t="s">
        <v>159</v>
      </c>
      <c r="C188" s="159">
        <v>45279.457999999999</v>
      </c>
      <c r="D188" s="159" t="s">
        <v>178</v>
      </c>
      <c r="E188" s="47">
        <f t="shared" si="120"/>
        <v>18035.994852690146</v>
      </c>
      <c r="F188" s="113">
        <f t="shared" si="121"/>
        <v>18036</v>
      </c>
      <c r="G188" s="113">
        <f t="shared" si="154"/>
        <v>-6.8600000013248064E-3</v>
      </c>
      <c r="H188" s="113"/>
      <c r="I188" s="113">
        <f t="shared" si="155"/>
        <v>-6.8600000013248064E-3</v>
      </c>
      <c r="J188" s="113"/>
      <c r="K188" s="113"/>
      <c r="M188" s="113"/>
      <c r="N188" s="113"/>
      <c r="O188" s="113">
        <f t="shared" ca="1" si="145"/>
        <v>-1.1321315664880788E-2</v>
      </c>
      <c r="P188" s="113"/>
      <c r="Q188" s="161">
        <f t="shared" si="123"/>
        <v>30260.957999999999</v>
      </c>
      <c r="R188" s="113"/>
      <c r="S188" s="8">
        <f t="shared" si="156"/>
        <v>0.1</v>
      </c>
      <c r="T188" s="113"/>
      <c r="Z188" s="106">
        <f t="shared" si="124"/>
        <v>18036</v>
      </c>
      <c r="AA188" s="113">
        <f t="shared" si="125"/>
        <v>-1.1661623434805745E-2</v>
      </c>
      <c r="AB188" s="113">
        <f t="shared" si="157"/>
        <v>-8.4421163959234203E-3</v>
      </c>
      <c r="AC188" s="113">
        <f t="shared" si="158"/>
        <v>-6.8600000013248064E-3</v>
      </c>
      <c r="AD188" s="113">
        <f t="shared" si="159"/>
        <v>4.8016234334809383E-3</v>
      </c>
      <c r="AE188" s="113">
        <f t="shared" si="160"/>
        <v>2.3055587596953277E-6</v>
      </c>
      <c r="AF188" s="106">
        <f t="shared" si="161"/>
        <v>-6.8600000013248064E-3</v>
      </c>
      <c r="AG188" s="8"/>
      <c r="AH188" s="106">
        <f t="shared" si="126"/>
        <v>1.5821163945986139E-3</v>
      </c>
      <c r="AI188" s="106">
        <f t="shared" si="127"/>
        <v>0.97383849436931258</v>
      </c>
      <c r="AJ188" s="106">
        <f t="shared" si="128"/>
        <v>0.40466437402219019</v>
      </c>
      <c r="AK188" s="106">
        <f t="shared" si="129"/>
        <v>-4.8874302962440989E-2</v>
      </c>
      <c r="AL188" s="106">
        <f t="shared" si="130"/>
        <v>-2.0622690920146072</v>
      </c>
      <c r="AM188" s="106">
        <f t="shared" si="131"/>
        <v>-1.6695327825595705</v>
      </c>
      <c r="AN188" s="113">
        <f t="shared" si="153"/>
        <v>35.686393310334807</v>
      </c>
      <c r="AO188" s="113">
        <f t="shared" si="153"/>
        <v>35.686393310343441</v>
      </c>
      <c r="AP188" s="113">
        <f t="shared" si="153"/>
        <v>35.686393309979259</v>
      </c>
      <c r="AQ188" s="113">
        <f t="shared" si="153"/>
        <v>35.686393325340106</v>
      </c>
      <c r="AR188" s="113">
        <f t="shared" si="153"/>
        <v>35.686392677439571</v>
      </c>
      <c r="AS188" s="113">
        <f t="shared" si="153"/>
        <v>35.686420005807932</v>
      </c>
      <c r="AT188" s="113">
        <f t="shared" si="153"/>
        <v>35.685268665850955</v>
      </c>
      <c r="AU188" s="113">
        <f t="shared" si="132"/>
        <v>35.736503412897804</v>
      </c>
    </row>
    <row r="189" spans="1:64" s="106" customFormat="1" ht="12.95" customHeight="1" x14ac:dyDescent="0.2">
      <c r="A189" s="47" t="s">
        <v>104</v>
      </c>
      <c r="B189" s="48"/>
      <c r="C189" s="42">
        <v>45352.754000000001</v>
      </c>
      <c r="D189" s="42"/>
      <c r="E189" s="47">
        <f t="shared" si="120"/>
        <v>18090.991532450189</v>
      </c>
      <c r="F189" s="113">
        <f t="shared" si="121"/>
        <v>18091</v>
      </c>
      <c r="G189" s="113">
        <f t="shared" si="154"/>
        <v>-1.1285000000498258E-2</v>
      </c>
      <c r="H189" s="113"/>
      <c r="I189" s="113">
        <f t="shared" si="155"/>
        <v>-1.1285000000498258E-2</v>
      </c>
      <c r="J189" s="113"/>
      <c r="K189" s="113"/>
      <c r="L189" s="113"/>
      <c r="M189" s="113"/>
      <c r="N189" s="113"/>
      <c r="O189" s="113">
        <f t="shared" ca="1" si="145"/>
        <v>-1.13395499482324E-2</v>
      </c>
      <c r="P189" s="113"/>
      <c r="Q189" s="161">
        <f t="shared" si="123"/>
        <v>30334.254000000001</v>
      </c>
      <c r="R189" s="113"/>
      <c r="S189" s="8">
        <f t="shared" si="156"/>
        <v>0.1</v>
      </c>
      <c r="T189" s="113"/>
      <c r="Z189" s="106">
        <f t="shared" si="124"/>
        <v>18091</v>
      </c>
      <c r="AA189" s="113">
        <f t="shared" si="125"/>
        <v>-1.2089525350019925E-2</v>
      </c>
      <c r="AB189" s="113">
        <f t="shared" si="157"/>
        <v>-1.243089846393994E-2</v>
      </c>
      <c r="AC189" s="113">
        <f t="shared" si="158"/>
        <v>-1.1285000000498258E-2</v>
      </c>
      <c r="AD189" s="113">
        <f t="shared" si="159"/>
        <v>8.045253495216672E-4</v>
      </c>
      <c r="AE189" s="113">
        <f t="shared" si="160"/>
        <v>6.4726103802296078E-8</v>
      </c>
      <c r="AF189" s="106">
        <f t="shared" si="161"/>
        <v>-1.1285000000498258E-2</v>
      </c>
      <c r="AG189" s="8"/>
      <c r="AH189" s="106">
        <f t="shared" si="126"/>
        <v>1.145898463441682E-3</v>
      </c>
      <c r="AI189" s="106">
        <f t="shared" si="127"/>
        <v>0.9789430812793749</v>
      </c>
      <c r="AJ189" s="106">
        <f t="shared" si="128"/>
        <v>0.30959430463254878</v>
      </c>
      <c r="AK189" s="106">
        <f t="shared" si="129"/>
        <v>-5.1280874026501805E-2</v>
      </c>
      <c r="AL189" s="106">
        <f t="shared" si="130"/>
        <v>-1.9604236552412995</v>
      </c>
      <c r="AM189" s="106">
        <f t="shared" si="131"/>
        <v>-1.4916411929903928</v>
      </c>
      <c r="AN189" s="113">
        <f t="shared" si="153"/>
        <v>35.790543395765958</v>
      </c>
      <c r="AO189" s="113">
        <f t="shared" si="153"/>
        <v>35.790543395767855</v>
      </c>
      <c r="AP189" s="113">
        <f t="shared" si="153"/>
        <v>35.790543395664628</v>
      </c>
      <c r="AQ189" s="113">
        <f t="shared" si="153"/>
        <v>35.790543401283657</v>
      </c>
      <c r="AR189" s="113">
        <f t="shared" si="153"/>
        <v>35.790543095413575</v>
      </c>
      <c r="AS189" s="113">
        <f t="shared" si="153"/>
        <v>35.79055974574824</v>
      </c>
      <c r="AT189" s="113">
        <f t="shared" si="153"/>
        <v>35.789654513591145</v>
      </c>
      <c r="AU189" s="113">
        <f t="shared" si="132"/>
        <v>35.842846760677823</v>
      </c>
    </row>
    <row r="190" spans="1:64" s="106" customFormat="1" ht="12.95" customHeight="1" x14ac:dyDescent="0.2">
      <c r="A190" s="47" t="s">
        <v>104</v>
      </c>
      <c r="B190" s="48"/>
      <c r="C190" s="42">
        <v>45364.741999999998</v>
      </c>
      <c r="D190" s="42"/>
      <c r="E190" s="47">
        <f t="shared" si="120"/>
        <v>18099.986568972825</v>
      </c>
      <c r="F190" s="113">
        <f t="shared" si="121"/>
        <v>18100</v>
      </c>
      <c r="G190" s="113">
        <f t="shared" si="154"/>
        <v>-1.7899999998917338E-2</v>
      </c>
      <c r="H190" s="113"/>
      <c r="I190" s="113">
        <f t="shared" si="155"/>
        <v>-1.7899999998917338E-2</v>
      </c>
      <c r="J190" s="113"/>
      <c r="K190" s="113"/>
      <c r="L190" s="113"/>
      <c r="M190" s="113"/>
      <c r="N190" s="113"/>
      <c r="O190" s="113">
        <f t="shared" ca="1" si="145"/>
        <v>-1.1342533740053572E-2</v>
      </c>
      <c r="P190" s="113"/>
      <c r="Q190" s="161">
        <f t="shared" si="123"/>
        <v>30346.241999999998</v>
      </c>
      <c r="R190" s="113"/>
      <c r="S190" s="8">
        <f t="shared" si="156"/>
        <v>0.1</v>
      </c>
      <c r="T190" s="113"/>
      <c r="Z190" s="106">
        <f t="shared" si="124"/>
        <v>18100</v>
      </c>
      <c r="AA190" s="113">
        <f t="shared" si="125"/>
        <v>-1.2161054379302393E-2</v>
      </c>
      <c r="AB190" s="113">
        <f t="shared" si="157"/>
        <v>-1.8972982888904831E-2</v>
      </c>
      <c r="AC190" s="113">
        <f t="shared" si="158"/>
        <v>-1.7899999998917338E-2</v>
      </c>
      <c r="AD190" s="113">
        <f t="shared" si="159"/>
        <v>-5.7389456196149449E-3</v>
      </c>
      <c r="AE190" s="113">
        <f t="shared" si="160"/>
        <v>3.2935496824897565E-6</v>
      </c>
      <c r="AF190" s="106">
        <f t="shared" si="161"/>
        <v>-1.7899999998917338E-2</v>
      </c>
      <c r="AG190" s="8"/>
      <c r="AH190" s="106">
        <f t="shared" si="126"/>
        <v>1.0729828899874929E-3</v>
      </c>
      <c r="AI190" s="106">
        <f t="shared" si="127"/>
        <v>0.97980590075784613</v>
      </c>
      <c r="AJ190" s="106">
        <f t="shared" si="128"/>
        <v>0.29360695648376933</v>
      </c>
      <c r="AK190" s="106">
        <f t="shared" si="129"/>
        <v>-5.1626739415994473E-2</v>
      </c>
      <c r="AL190" s="106">
        <f t="shared" si="130"/>
        <v>-1.9436552309777948</v>
      </c>
      <c r="AM190" s="106">
        <f t="shared" si="131"/>
        <v>-1.464935525418426</v>
      </c>
      <c r="AN190" s="113">
        <f t="shared" si="153"/>
        <v>35.807638641997855</v>
      </c>
      <c r="AO190" s="113">
        <f t="shared" si="153"/>
        <v>35.807638641999262</v>
      </c>
      <c r="AP190" s="113">
        <f t="shared" si="153"/>
        <v>35.807638641918899</v>
      </c>
      <c r="AQ190" s="113">
        <f t="shared" si="153"/>
        <v>35.807638646517695</v>
      </c>
      <c r="AR190" s="113">
        <f t="shared" si="153"/>
        <v>35.807638383336155</v>
      </c>
      <c r="AS190" s="113">
        <f t="shared" si="153"/>
        <v>35.807653445120643</v>
      </c>
      <c r="AT190" s="113">
        <f t="shared" si="153"/>
        <v>35.806792560710164</v>
      </c>
      <c r="AU190" s="113">
        <f t="shared" si="132"/>
        <v>35.860248399405464</v>
      </c>
      <c r="AV190" s="113"/>
    </row>
    <row r="191" spans="1:64" s="106" customFormat="1" ht="12.95" customHeight="1" x14ac:dyDescent="0.2">
      <c r="A191" s="47" t="s">
        <v>128</v>
      </c>
      <c r="B191" s="48"/>
      <c r="C191" s="42">
        <v>45407.389000000003</v>
      </c>
      <c r="D191" s="42"/>
      <c r="E191" s="47">
        <f t="shared" si="120"/>
        <v>18131.986178797739</v>
      </c>
      <c r="F191" s="113">
        <f t="shared" si="121"/>
        <v>18132</v>
      </c>
      <c r="G191" s="113">
        <f t="shared" si="154"/>
        <v>-1.8420000000332948E-2</v>
      </c>
      <c r="H191" s="113"/>
      <c r="I191" s="113">
        <f t="shared" si="155"/>
        <v>-1.8420000000332948E-2</v>
      </c>
      <c r="J191" s="113"/>
      <c r="K191" s="113"/>
      <c r="L191" s="113"/>
      <c r="M191" s="113"/>
      <c r="N191" s="113"/>
      <c r="O191" s="113">
        <f t="shared" ca="1" si="145"/>
        <v>-1.1353142777639966E-2</v>
      </c>
      <c r="P191" s="113"/>
      <c r="Q191" s="161">
        <f t="shared" si="123"/>
        <v>30388.889000000003</v>
      </c>
      <c r="R191" s="113"/>
      <c r="S191" s="8">
        <f t="shared" si="156"/>
        <v>0.1</v>
      </c>
      <c r="T191" s="113"/>
      <c r="Z191" s="106">
        <f t="shared" si="124"/>
        <v>18132</v>
      </c>
      <c r="AA191" s="113">
        <f t="shared" si="125"/>
        <v>-1.2418247114996934E-2</v>
      </c>
      <c r="AB191" s="113">
        <f t="shared" si="157"/>
        <v>-1.9230801586233165E-2</v>
      </c>
      <c r="AC191" s="113">
        <f t="shared" si="158"/>
        <v>-1.8420000000332948E-2</v>
      </c>
      <c r="AD191" s="113">
        <f t="shared" si="159"/>
        <v>-6.0017528853360137E-3</v>
      </c>
      <c r="AE191" s="113">
        <f t="shared" si="160"/>
        <v>3.6021037696639165E-6</v>
      </c>
      <c r="AF191" s="106">
        <f t="shared" si="161"/>
        <v>-1.8420000000332948E-2</v>
      </c>
      <c r="AG191" s="8"/>
      <c r="AH191" s="106">
        <f t="shared" si="126"/>
        <v>8.1080158590021863E-4</v>
      </c>
      <c r="AI191" s="106">
        <f t="shared" si="127"/>
        <v>0.98293077577534704</v>
      </c>
      <c r="AJ191" s="106">
        <f t="shared" si="128"/>
        <v>0.23589029201956488</v>
      </c>
      <c r="AK191" s="106">
        <f t="shared" si="129"/>
        <v>-5.2742425534833701E-2</v>
      </c>
      <c r="AL191" s="106">
        <f t="shared" si="130"/>
        <v>-1.8837919223598703</v>
      </c>
      <c r="AM191" s="106">
        <f t="shared" si="131"/>
        <v>-1.3746991891114919</v>
      </c>
      <c r="AN191" s="113">
        <f t="shared" ref="AN191:AT200" si="162">$AU191+$AB$7*SIN(AO191)</f>
        <v>35.868545073768196</v>
      </c>
      <c r="AO191" s="113">
        <f t="shared" si="162"/>
        <v>35.868545073768608</v>
      </c>
      <c r="AP191" s="113">
        <f t="shared" si="162"/>
        <v>35.86854507373998</v>
      </c>
      <c r="AQ191" s="113">
        <f t="shared" si="162"/>
        <v>35.868545075750177</v>
      </c>
      <c r="AR191" s="113">
        <f t="shared" si="162"/>
        <v>35.868544934576235</v>
      </c>
      <c r="AS191" s="113">
        <f t="shared" si="162"/>
        <v>35.868554849245811</v>
      </c>
      <c r="AT191" s="113">
        <f t="shared" si="162"/>
        <v>35.867859437130555</v>
      </c>
      <c r="AU191" s="113">
        <f t="shared" si="132"/>
        <v>35.922120892659294</v>
      </c>
    </row>
    <row r="192" spans="1:64" s="106" customFormat="1" ht="12.95" customHeight="1" x14ac:dyDescent="0.2">
      <c r="A192" s="47" t="s">
        <v>130</v>
      </c>
      <c r="B192" s="48"/>
      <c r="C192" s="42">
        <v>45407.394899999999</v>
      </c>
      <c r="D192" s="42"/>
      <c r="E192" s="47">
        <f t="shared" si="120"/>
        <v>18131.990605784347</v>
      </c>
      <c r="F192" s="113">
        <f t="shared" si="121"/>
        <v>18132</v>
      </c>
      <c r="G192" s="113">
        <f t="shared" si="154"/>
        <v>-1.2520000003860332E-2</v>
      </c>
      <c r="H192" s="113"/>
      <c r="I192" s="113"/>
      <c r="J192" s="113">
        <f>G192</f>
        <v>-1.2520000003860332E-2</v>
      </c>
      <c r="L192" s="113"/>
      <c r="M192" s="113"/>
      <c r="N192" s="113"/>
      <c r="O192" s="113">
        <f t="shared" ca="1" si="145"/>
        <v>-1.1353142777639966E-2</v>
      </c>
      <c r="P192" s="113"/>
      <c r="Q192" s="161">
        <f t="shared" si="123"/>
        <v>30388.894899999999</v>
      </c>
      <c r="R192" s="113"/>
      <c r="S192" s="8">
        <f>S$16</f>
        <v>1</v>
      </c>
      <c r="T192" s="113"/>
      <c r="Z192" s="106">
        <f t="shared" si="124"/>
        <v>18132</v>
      </c>
      <c r="AA192" s="113">
        <f t="shared" si="125"/>
        <v>-1.2418247114996934E-2</v>
      </c>
      <c r="AB192" s="113">
        <f t="shared" si="157"/>
        <v>-1.3330801589760551E-2</v>
      </c>
      <c r="AC192" s="113">
        <f t="shared" si="158"/>
        <v>-1.2520000003860332E-2</v>
      </c>
      <c r="AD192" s="113">
        <f t="shared" si="159"/>
        <v>-1.0175288886339791E-4</v>
      </c>
      <c r="AE192" s="113">
        <f t="shared" si="160"/>
        <v>1.0353650392047006E-8</v>
      </c>
      <c r="AF192" s="106">
        <f t="shared" si="161"/>
        <v>-1.2520000003860332E-2</v>
      </c>
      <c r="AG192" s="8"/>
      <c r="AH192" s="106">
        <f t="shared" si="126"/>
        <v>8.1080158590021863E-4</v>
      </c>
      <c r="AI192" s="106">
        <f t="shared" si="127"/>
        <v>0.98293077577534704</v>
      </c>
      <c r="AJ192" s="106">
        <f t="shared" si="128"/>
        <v>0.23589029201956488</v>
      </c>
      <c r="AK192" s="106">
        <f t="shared" si="129"/>
        <v>-5.2742425534833701E-2</v>
      </c>
      <c r="AL192" s="106">
        <f t="shared" si="130"/>
        <v>-1.8837919223598703</v>
      </c>
      <c r="AM192" s="106">
        <f t="shared" si="131"/>
        <v>-1.3746991891114919</v>
      </c>
      <c r="AN192" s="113">
        <f t="shared" si="162"/>
        <v>35.868545073768196</v>
      </c>
      <c r="AO192" s="113">
        <f t="shared" si="162"/>
        <v>35.868545073768608</v>
      </c>
      <c r="AP192" s="113">
        <f t="shared" si="162"/>
        <v>35.86854507373998</v>
      </c>
      <c r="AQ192" s="113">
        <f t="shared" si="162"/>
        <v>35.868545075750177</v>
      </c>
      <c r="AR192" s="113">
        <f t="shared" si="162"/>
        <v>35.868544934576235</v>
      </c>
      <c r="AS192" s="113">
        <f t="shared" si="162"/>
        <v>35.868554849245811</v>
      </c>
      <c r="AT192" s="113">
        <f t="shared" si="162"/>
        <v>35.867859437130555</v>
      </c>
      <c r="AU192" s="113">
        <f t="shared" si="132"/>
        <v>35.922120892659294</v>
      </c>
    </row>
    <row r="193" spans="1:48" s="106" customFormat="1" ht="12.95" customHeight="1" x14ac:dyDescent="0.2">
      <c r="A193" s="47" t="s">
        <v>131</v>
      </c>
      <c r="B193" s="48"/>
      <c r="C193" s="42">
        <v>45407.394999999997</v>
      </c>
      <c r="D193" s="42"/>
      <c r="E193" s="47">
        <f t="shared" si="120"/>
        <v>18131.990680818017</v>
      </c>
      <c r="F193" s="113">
        <f t="shared" si="121"/>
        <v>18132</v>
      </c>
      <c r="G193" s="113">
        <f t="shared" si="154"/>
        <v>-1.2420000006386545E-2</v>
      </c>
      <c r="H193" s="113"/>
      <c r="I193" s="113">
        <f>G193</f>
        <v>-1.2420000006386545E-2</v>
      </c>
      <c r="J193" s="113"/>
      <c r="K193" s="113"/>
      <c r="L193" s="113"/>
      <c r="M193" s="113"/>
      <c r="N193" s="113"/>
      <c r="O193" s="113">
        <f t="shared" ca="1" si="145"/>
        <v>-1.1353142777639966E-2</v>
      </c>
      <c r="P193" s="113"/>
      <c r="Q193" s="161">
        <f t="shared" si="123"/>
        <v>30388.894999999997</v>
      </c>
      <c r="R193" s="113"/>
      <c r="S193" s="8">
        <f>S$15</f>
        <v>0.1</v>
      </c>
      <c r="T193" s="113"/>
      <c r="Z193" s="106">
        <f t="shared" si="124"/>
        <v>18132</v>
      </c>
      <c r="AA193" s="113">
        <f t="shared" si="125"/>
        <v>-1.2418247114996934E-2</v>
      </c>
      <c r="AB193" s="113">
        <f t="shared" si="157"/>
        <v>-1.3230801592286763E-2</v>
      </c>
      <c r="AC193" s="113">
        <f t="shared" si="158"/>
        <v>-1.2420000006386545E-2</v>
      </c>
      <c r="AD193" s="113">
        <f t="shared" si="159"/>
        <v>-1.752891389610392E-6</v>
      </c>
      <c r="AE193" s="113">
        <f t="shared" si="160"/>
        <v>3.0726282237702513E-13</v>
      </c>
      <c r="AF193" s="106">
        <f t="shared" si="161"/>
        <v>-1.2420000006386545E-2</v>
      </c>
      <c r="AG193" s="8"/>
      <c r="AH193" s="106">
        <f t="shared" si="126"/>
        <v>8.1080158590021863E-4</v>
      </c>
      <c r="AI193" s="106">
        <f t="shared" si="127"/>
        <v>0.98293077577534704</v>
      </c>
      <c r="AJ193" s="106">
        <f t="shared" si="128"/>
        <v>0.23589029201956488</v>
      </c>
      <c r="AK193" s="106">
        <f t="shared" si="129"/>
        <v>-5.2742425534833701E-2</v>
      </c>
      <c r="AL193" s="106">
        <f t="shared" si="130"/>
        <v>-1.8837919223598703</v>
      </c>
      <c r="AM193" s="106">
        <f t="shared" si="131"/>
        <v>-1.3746991891114919</v>
      </c>
      <c r="AN193" s="113">
        <f t="shared" si="162"/>
        <v>35.868545073768196</v>
      </c>
      <c r="AO193" s="113">
        <f t="shared" si="162"/>
        <v>35.868545073768608</v>
      </c>
      <c r="AP193" s="113">
        <f t="shared" si="162"/>
        <v>35.86854507373998</v>
      </c>
      <c r="AQ193" s="113">
        <f t="shared" si="162"/>
        <v>35.868545075750177</v>
      </c>
      <c r="AR193" s="113">
        <f t="shared" si="162"/>
        <v>35.868544934576235</v>
      </c>
      <c r="AS193" s="113">
        <f t="shared" si="162"/>
        <v>35.868554849245811</v>
      </c>
      <c r="AT193" s="113">
        <f t="shared" si="162"/>
        <v>35.867859437130555</v>
      </c>
      <c r="AU193" s="113">
        <f t="shared" si="132"/>
        <v>35.922120892659294</v>
      </c>
      <c r="AV193" s="113"/>
    </row>
    <row r="194" spans="1:48" s="106" customFormat="1" ht="12.95" customHeight="1" x14ac:dyDescent="0.2">
      <c r="A194" s="47" t="s">
        <v>131</v>
      </c>
      <c r="B194" s="48"/>
      <c r="C194" s="42">
        <v>45407.398000000001</v>
      </c>
      <c r="D194" s="42"/>
      <c r="E194" s="47">
        <f t="shared" si="120"/>
        <v>18131.992931828161</v>
      </c>
      <c r="F194" s="113">
        <f t="shared" si="121"/>
        <v>18132</v>
      </c>
      <c r="G194" s="113">
        <f t="shared" si="154"/>
        <v>-9.4200000021373853E-3</v>
      </c>
      <c r="H194" s="113"/>
      <c r="I194" s="113">
        <f>G194</f>
        <v>-9.4200000021373853E-3</v>
      </c>
      <c r="J194" s="113"/>
      <c r="K194" s="113"/>
      <c r="L194" s="113"/>
      <c r="M194" s="113"/>
      <c r="N194" s="113"/>
      <c r="O194" s="113">
        <f t="shared" ca="1" si="145"/>
        <v>-1.1353142777639966E-2</v>
      </c>
      <c r="P194" s="113"/>
      <c r="Q194" s="161">
        <f t="shared" si="123"/>
        <v>30388.898000000001</v>
      </c>
      <c r="R194" s="113"/>
      <c r="S194" s="8">
        <f>S$15</f>
        <v>0.1</v>
      </c>
      <c r="T194" s="113"/>
      <c r="Z194" s="106">
        <f t="shared" si="124"/>
        <v>18132</v>
      </c>
      <c r="AA194" s="113">
        <f t="shared" si="125"/>
        <v>-1.2418247114996934E-2</v>
      </c>
      <c r="AB194" s="113">
        <f t="shared" si="157"/>
        <v>-1.0230801588037604E-2</v>
      </c>
      <c r="AC194" s="113">
        <f t="shared" si="158"/>
        <v>-9.4200000021373853E-3</v>
      </c>
      <c r="AD194" s="113">
        <f t="shared" si="159"/>
        <v>2.9982471128595489E-3</v>
      </c>
      <c r="AE194" s="113">
        <f t="shared" si="160"/>
        <v>8.9894857497706204E-7</v>
      </c>
      <c r="AF194" s="106">
        <f t="shared" si="161"/>
        <v>-9.4200000021373853E-3</v>
      </c>
      <c r="AG194" s="8"/>
      <c r="AH194" s="106">
        <f t="shared" si="126"/>
        <v>8.1080158590021863E-4</v>
      </c>
      <c r="AI194" s="106">
        <f t="shared" si="127"/>
        <v>0.98293077577534704</v>
      </c>
      <c r="AJ194" s="106">
        <f t="shared" si="128"/>
        <v>0.23589029201956488</v>
      </c>
      <c r="AK194" s="106">
        <f t="shared" si="129"/>
        <v>-5.2742425534833701E-2</v>
      </c>
      <c r="AL194" s="106">
        <f t="shared" si="130"/>
        <v>-1.8837919223598703</v>
      </c>
      <c r="AM194" s="106">
        <f t="shared" si="131"/>
        <v>-1.3746991891114919</v>
      </c>
      <c r="AN194" s="113">
        <f t="shared" si="162"/>
        <v>35.868545073768196</v>
      </c>
      <c r="AO194" s="113">
        <f t="shared" si="162"/>
        <v>35.868545073768608</v>
      </c>
      <c r="AP194" s="113">
        <f t="shared" si="162"/>
        <v>35.86854507373998</v>
      </c>
      <c r="AQ194" s="113">
        <f t="shared" si="162"/>
        <v>35.868545075750177</v>
      </c>
      <c r="AR194" s="113">
        <f t="shared" si="162"/>
        <v>35.868544934576235</v>
      </c>
      <c r="AS194" s="113">
        <f t="shared" si="162"/>
        <v>35.868554849245811</v>
      </c>
      <c r="AT194" s="113">
        <f t="shared" si="162"/>
        <v>35.867859437130555</v>
      </c>
      <c r="AU194" s="113">
        <f t="shared" si="132"/>
        <v>35.922120892659294</v>
      </c>
    </row>
    <row r="195" spans="1:48" s="106" customFormat="1" ht="12.95" customHeight="1" x14ac:dyDescent="0.2">
      <c r="A195" s="47" t="s">
        <v>130</v>
      </c>
      <c r="B195" s="48" t="s">
        <v>157</v>
      </c>
      <c r="C195" s="42">
        <v>45646.6198</v>
      </c>
      <c r="D195" s="42"/>
      <c r="E195" s="47">
        <f t="shared" si="120"/>
        <v>18311.489831061692</v>
      </c>
      <c r="F195" s="113">
        <f t="shared" si="121"/>
        <v>18311.5</v>
      </c>
      <c r="G195" s="113">
        <f t="shared" si="154"/>
        <v>-1.3552499993238598E-2</v>
      </c>
      <c r="H195" s="113"/>
      <c r="I195" s="113"/>
      <c r="J195" s="113">
        <f>G195</f>
        <v>-1.3552499993238598E-2</v>
      </c>
      <c r="L195" s="113"/>
      <c r="M195" s="113"/>
      <c r="N195" s="113"/>
      <c r="O195" s="113">
        <f t="shared" ca="1" si="145"/>
        <v>-1.1412652847851139E-2</v>
      </c>
      <c r="P195" s="113"/>
      <c r="Q195" s="161">
        <f t="shared" si="123"/>
        <v>30628.1198</v>
      </c>
      <c r="R195" s="113"/>
      <c r="S195" s="8">
        <f>S$16</f>
        <v>1</v>
      </c>
      <c r="T195" s="113"/>
      <c r="Z195" s="106">
        <f t="shared" si="124"/>
        <v>18311.5</v>
      </c>
      <c r="AA195" s="113">
        <f t="shared" si="125"/>
        <v>-1.3903198794100503E-2</v>
      </c>
      <c r="AB195" s="113">
        <f t="shared" si="157"/>
        <v>-1.2848670518773957E-2</v>
      </c>
      <c r="AC195" s="113">
        <f t="shared" si="158"/>
        <v>-1.3552499993238598E-2</v>
      </c>
      <c r="AD195" s="113">
        <f t="shared" si="159"/>
        <v>3.5069880086190455E-4</v>
      </c>
      <c r="AE195" s="113">
        <f t="shared" si="160"/>
        <v>1.2298964892597778E-7</v>
      </c>
      <c r="AF195" s="106">
        <f t="shared" si="161"/>
        <v>-1.3552499993238598E-2</v>
      </c>
      <c r="AG195" s="8"/>
      <c r="AH195" s="106">
        <f t="shared" si="126"/>
        <v>-7.0382947446463999E-4</v>
      </c>
      <c r="AI195" s="106">
        <f t="shared" si="127"/>
        <v>1.0016764776401226</v>
      </c>
      <c r="AJ195" s="106">
        <f t="shared" si="128"/>
        <v>-0.10491398801563222</v>
      </c>
      <c r="AK195" s="106">
        <f t="shared" si="129"/>
        <v>-5.5410389726576789E-2</v>
      </c>
      <c r="AL195" s="106">
        <f t="shared" si="130"/>
        <v>-1.540549898690752</v>
      </c>
      <c r="AM195" s="106">
        <f t="shared" si="131"/>
        <v>-0.97020194254199166</v>
      </c>
      <c r="AN195" s="113">
        <f t="shared" si="162"/>
        <v>36.213954322928188</v>
      </c>
      <c r="AO195" s="113">
        <f t="shared" si="162"/>
        <v>36.213954322928195</v>
      </c>
      <c r="AP195" s="113">
        <f t="shared" si="162"/>
        <v>36.213954322928366</v>
      </c>
      <c r="AQ195" s="113">
        <f t="shared" si="162"/>
        <v>36.213954322965151</v>
      </c>
      <c r="AR195" s="113">
        <f t="shared" si="162"/>
        <v>36.213954330722842</v>
      </c>
      <c r="AS195" s="113">
        <f t="shared" si="162"/>
        <v>36.213955966780439</v>
      </c>
      <c r="AT195" s="113">
        <f t="shared" si="162"/>
        <v>36.214300309314254</v>
      </c>
      <c r="AU195" s="113">
        <f t="shared" si="132"/>
        <v>36.269186909504995</v>
      </c>
    </row>
    <row r="196" spans="1:48" s="106" customFormat="1" ht="12.95" customHeight="1" x14ac:dyDescent="0.2">
      <c r="A196" s="47" t="s">
        <v>130</v>
      </c>
      <c r="B196" s="48"/>
      <c r="C196" s="42">
        <v>45648.621200000001</v>
      </c>
      <c r="D196" s="42"/>
      <c r="E196" s="47">
        <f t="shared" si="120"/>
        <v>18312.991554960292</v>
      </c>
      <c r="F196" s="113">
        <f t="shared" si="121"/>
        <v>18313</v>
      </c>
      <c r="G196" s="113">
        <f t="shared" si="154"/>
        <v>-1.1254999997618143E-2</v>
      </c>
      <c r="H196" s="113"/>
      <c r="I196" s="113"/>
      <c r="J196" s="113">
        <f>G196</f>
        <v>-1.1254999997618143E-2</v>
      </c>
      <c r="L196" s="113"/>
      <c r="M196" s="113"/>
      <c r="N196" s="113"/>
      <c r="O196" s="113">
        <f t="shared" ca="1" si="145"/>
        <v>-1.1413150146488001E-2</v>
      </c>
      <c r="P196" s="113"/>
      <c r="Q196" s="161">
        <f t="shared" si="123"/>
        <v>30630.121200000001</v>
      </c>
      <c r="R196" s="113"/>
      <c r="S196" s="8">
        <f>S$16</f>
        <v>1</v>
      </c>
      <c r="T196" s="113"/>
      <c r="Z196" s="106">
        <f t="shared" si="124"/>
        <v>18313</v>
      </c>
      <c r="AA196" s="113">
        <f t="shared" si="125"/>
        <v>-1.3915614936158409E-2</v>
      </c>
      <c r="AB196" s="113">
        <f t="shared" si="157"/>
        <v>-1.0538494230589059E-2</v>
      </c>
      <c r="AC196" s="113">
        <f t="shared" si="158"/>
        <v>-1.1254999997618143E-2</v>
      </c>
      <c r="AD196" s="113">
        <f t="shared" si="159"/>
        <v>2.6606149385402667E-3</v>
      </c>
      <c r="AE196" s="113">
        <f t="shared" si="160"/>
        <v>7.0788718511836272E-6</v>
      </c>
      <c r="AF196" s="106">
        <f t="shared" si="161"/>
        <v>-1.1254999997618143E-2</v>
      </c>
      <c r="AG196" s="8"/>
      <c r="AH196" s="106">
        <f t="shared" si="126"/>
        <v>-7.1650576702908346E-4</v>
      </c>
      <c r="AI196" s="106">
        <f t="shared" si="127"/>
        <v>1.0018384871482806</v>
      </c>
      <c r="AJ196" s="106">
        <f t="shared" si="128"/>
        <v>-0.10782134354190863</v>
      </c>
      <c r="AK196" s="106">
        <f t="shared" si="129"/>
        <v>-5.5405250941896869E-2</v>
      </c>
      <c r="AL196" s="106">
        <f t="shared" si="130"/>
        <v>-1.537625954168905</v>
      </c>
      <c r="AM196" s="106">
        <f t="shared" si="131"/>
        <v>-0.96736784565388145</v>
      </c>
      <c r="AN196" s="113">
        <f t="shared" si="162"/>
        <v>36.216868649299478</v>
      </c>
      <c r="AO196" s="113">
        <f t="shared" si="162"/>
        <v>36.216868649299478</v>
      </c>
      <c r="AP196" s="113">
        <f t="shared" si="162"/>
        <v>36.216868649299684</v>
      </c>
      <c r="AQ196" s="113">
        <f t="shared" si="162"/>
        <v>36.216868649341357</v>
      </c>
      <c r="AR196" s="113">
        <f t="shared" si="162"/>
        <v>36.216868657842888</v>
      </c>
      <c r="AS196" s="113">
        <f t="shared" si="162"/>
        <v>36.216870391911939</v>
      </c>
      <c r="AT196" s="113">
        <f t="shared" si="162"/>
        <v>36.217223387542454</v>
      </c>
      <c r="AU196" s="113">
        <f t="shared" si="132"/>
        <v>36.272087182626265</v>
      </c>
    </row>
    <row r="197" spans="1:48" s="106" customFormat="1" ht="12.95" customHeight="1" x14ac:dyDescent="0.2">
      <c r="A197" s="47" t="s">
        <v>125</v>
      </c>
      <c r="B197" s="48"/>
      <c r="C197" s="42">
        <v>45672.601999999999</v>
      </c>
      <c r="D197" s="42"/>
      <c r="E197" s="47">
        <f t="shared" si="120"/>
        <v>18330.985229621794</v>
      </c>
      <c r="F197" s="113">
        <f t="shared" si="121"/>
        <v>18331</v>
      </c>
      <c r="G197" s="113">
        <f t="shared" si="154"/>
        <v>-1.968499999929918E-2</v>
      </c>
      <c r="H197" s="113"/>
      <c r="I197" s="113">
        <f t="shared" ref="I197:I202" si="163">G197</f>
        <v>-1.968499999929918E-2</v>
      </c>
      <c r="J197" s="113"/>
      <c r="K197" s="113"/>
      <c r="L197" s="113"/>
      <c r="M197" s="113"/>
      <c r="N197" s="113"/>
      <c r="O197" s="113">
        <f t="shared" ca="1" si="145"/>
        <v>-1.1419117730130346E-2</v>
      </c>
      <c r="P197" s="113"/>
      <c r="Q197" s="161">
        <f t="shared" si="123"/>
        <v>30654.101999999999</v>
      </c>
      <c r="R197" s="113"/>
      <c r="S197" s="8">
        <f t="shared" ref="S197:S202" si="164">S$15</f>
        <v>0.1</v>
      </c>
      <c r="T197" s="113"/>
      <c r="Z197" s="106">
        <f t="shared" si="124"/>
        <v>18331</v>
      </c>
      <c r="AA197" s="113">
        <f t="shared" si="125"/>
        <v>-1.4064246531490875E-2</v>
      </c>
      <c r="AB197" s="113">
        <f t="shared" si="157"/>
        <v>-1.8816725144594294E-2</v>
      </c>
      <c r="AC197" s="113">
        <f t="shared" si="158"/>
        <v>-1.968499999929918E-2</v>
      </c>
      <c r="AD197" s="113">
        <f t="shared" si="159"/>
        <v>-5.6207534678083051E-3</v>
      </c>
      <c r="AE197" s="113">
        <f t="shared" si="160"/>
        <v>3.1592869545879089E-6</v>
      </c>
      <c r="AF197" s="106">
        <f t="shared" si="161"/>
        <v>-1.968499999929918E-2</v>
      </c>
      <c r="AG197" s="8"/>
      <c r="AH197" s="106">
        <f t="shared" si="126"/>
        <v>-8.6827485470488623E-4</v>
      </c>
      <c r="AI197" s="106">
        <f t="shared" si="127"/>
        <v>1.0037850653681648</v>
      </c>
      <c r="AJ197" s="106">
        <f t="shared" si="128"/>
        <v>-0.1427037332584806</v>
      </c>
      <c r="AK197" s="106">
        <f t="shared" si="129"/>
        <v>-5.5306375284298617E-2</v>
      </c>
      <c r="AL197" s="106">
        <f t="shared" si="130"/>
        <v>-1.5024647387829335</v>
      </c>
      <c r="AM197" s="106">
        <f t="shared" si="131"/>
        <v>-0.93390101513947754</v>
      </c>
      <c r="AN197" s="113">
        <f t="shared" si="162"/>
        <v>36.251877359983091</v>
      </c>
      <c r="AO197" s="113">
        <f t="shared" si="162"/>
        <v>36.251877359983098</v>
      </c>
      <c r="AP197" s="113">
        <f t="shared" si="162"/>
        <v>36.251877359984093</v>
      </c>
      <c r="AQ197" s="113">
        <f t="shared" si="162"/>
        <v>36.251877360129726</v>
      </c>
      <c r="AR197" s="113">
        <f t="shared" si="162"/>
        <v>36.251877381444885</v>
      </c>
      <c r="AS197" s="113">
        <f t="shared" si="162"/>
        <v>36.251880501156627</v>
      </c>
      <c r="AT197" s="113">
        <f t="shared" si="162"/>
        <v>36.252336263842416</v>
      </c>
      <c r="AU197" s="113">
        <f t="shared" si="132"/>
        <v>36.306890460081547</v>
      </c>
    </row>
    <row r="198" spans="1:48" s="106" customFormat="1" ht="12.95" customHeight="1" x14ac:dyDescent="0.2">
      <c r="A198" s="47" t="s">
        <v>132</v>
      </c>
      <c r="B198" s="48"/>
      <c r="C198" s="42">
        <v>46036.447999999997</v>
      </c>
      <c r="D198" s="42"/>
      <c r="E198" s="47">
        <f t="shared" si="120"/>
        <v>18603.992241518379</v>
      </c>
      <c r="F198" s="113">
        <f t="shared" si="121"/>
        <v>18604</v>
      </c>
      <c r="G198" s="113">
        <f t="shared" si="154"/>
        <v>-1.0340000000724103E-2</v>
      </c>
      <c r="H198" s="113"/>
      <c r="I198" s="113">
        <f t="shared" si="163"/>
        <v>-1.0340000000724103E-2</v>
      </c>
      <c r="J198" s="113"/>
      <c r="K198" s="113"/>
      <c r="L198" s="113"/>
      <c r="M198" s="113"/>
      <c r="N198" s="113"/>
      <c r="O198" s="113">
        <f t="shared" ref="O198:O229" ca="1" si="165">+C$11+C$12*F198</f>
        <v>-1.1509626082039261E-2</v>
      </c>
      <c r="P198" s="113"/>
      <c r="Q198" s="161">
        <f t="shared" si="123"/>
        <v>31017.947999999997</v>
      </c>
      <c r="R198" s="113"/>
      <c r="S198" s="8">
        <f t="shared" si="164"/>
        <v>0.1</v>
      </c>
      <c r="T198" s="113"/>
      <c r="Z198" s="106">
        <f t="shared" si="124"/>
        <v>18604</v>
      </c>
      <c r="AA198" s="113">
        <f t="shared" si="125"/>
        <v>-1.6108342298654984E-2</v>
      </c>
      <c r="AB198" s="113">
        <f t="shared" si="157"/>
        <v>-7.3764937536930407E-3</v>
      </c>
      <c r="AC198" s="113">
        <f t="shared" si="158"/>
        <v>-1.0340000000724103E-2</v>
      </c>
      <c r="AD198" s="113">
        <f t="shared" si="159"/>
        <v>5.7683422979308806E-3</v>
      </c>
      <c r="AE198" s="113">
        <f t="shared" si="160"/>
        <v>3.3273772866098511E-6</v>
      </c>
      <c r="AF198" s="106">
        <f t="shared" si="161"/>
        <v>-1.0340000000724103E-2</v>
      </c>
      <c r="AG198" s="8"/>
      <c r="AH198" s="106">
        <f t="shared" si="126"/>
        <v>-2.9635062470310626E-3</v>
      </c>
      <c r="AI198" s="106">
        <f t="shared" si="127"/>
        <v>1.0321305166980173</v>
      </c>
      <c r="AJ198" s="106">
        <f t="shared" si="128"/>
        <v>-0.63892330254668295</v>
      </c>
      <c r="AK198" s="106">
        <f t="shared" si="129"/>
        <v>-4.5174680559439337E-2</v>
      </c>
      <c r="AL198" s="106">
        <f t="shared" si="130"/>
        <v>-0.95255949384674632</v>
      </c>
      <c r="AM198" s="106">
        <f t="shared" si="131"/>
        <v>-0.51589138878745511</v>
      </c>
      <c r="AN198" s="113">
        <f t="shared" si="162"/>
        <v>36.791039092788559</v>
      </c>
      <c r="AO198" s="113">
        <f t="shared" si="162"/>
        <v>36.79103909285692</v>
      </c>
      <c r="AP198" s="113">
        <f t="shared" si="162"/>
        <v>36.791039094861311</v>
      </c>
      <c r="AQ198" s="113">
        <f t="shared" si="162"/>
        <v>36.791039153627644</v>
      </c>
      <c r="AR198" s="113">
        <f t="shared" si="162"/>
        <v>36.791040876587495</v>
      </c>
      <c r="AS198" s="113">
        <f t="shared" si="162"/>
        <v>36.791091390054405</v>
      </c>
      <c r="AT198" s="113">
        <f t="shared" si="162"/>
        <v>36.792570886445979</v>
      </c>
      <c r="AU198" s="113">
        <f t="shared" si="132"/>
        <v>36.834740168153282</v>
      </c>
    </row>
    <row r="199" spans="1:48" s="106" customFormat="1" ht="12.95" customHeight="1" x14ac:dyDescent="0.2">
      <c r="A199" s="47" t="s">
        <v>132</v>
      </c>
      <c r="B199" s="48"/>
      <c r="C199" s="42">
        <v>46036.449000000001</v>
      </c>
      <c r="D199" s="42"/>
      <c r="E199" s="47">
        <f t="shared" si="120"/>
        <v>18603.992991855095</v>
      </c>
      <c r="F199" s="113">
        <f t="shared" si="121"/>
        <v>18604</v>
      </c>
      <c r="G199" s="113">
        <f t="shared" si="154"/>
        <v>-9.3399999968823977E-3</v>
      </c>
      <c r="H199" s="113"/>
      <c r="I199" s="113">
        <f t="shared" si="163"/>
        <v>-9.3399999968823977E-3</v>
      </c>
      <c r="J199" s="113"/>
      <c r="K199" s="113"/>
      <c r="L199" s="113"/>
      <c r="M199" s="113"/>
      <c r="N199" s="113"/>
      <c r="O199" s="113">
        <f t="shared" ca="1" si="165"/>
        <v>-1.1509626082039261E-2</v>
      </c>
      <c r="P199" s="113"/>
      <c r="Q199" s="161">
        <f t="shared" si="123"/>
        <v>31017.949000000001</v>
      </c>
      <c r="R199" s="113"/>
      <c r="S199" s="8">
        <f t="shared" si="164"/>
        <v>0.1</v>
      </c>
      <c r="T199" s="113"/>
      <c r="Z199" s="106">
        <f t="shared" si="124"/>
        <v>18604</v>
      </c>
      <c r="AA199" s="113">
        <f t="shared" si="125"/>
        <v>-1.6108342298654984E-2</v>
      </c>
      <c r="AB199" s="113">
        <f t="shared" si="157"/>
        <v>-6.3764937498513351E-3</v>
      </c>
      <c r="AC199" s="113">
        <f t="shared" si="158"/>
        <v>-9.3399999968823977E-3</v>
      </c>
      <c r="AD199" s="113">
        <f t="shared" si="159"/>
        <v>6.7683423017725862E-3</v>
      </c>
      <c r="AE199" s="113">
        <f t="shared" si="160"/>
        <v>4.5810457513964236E-6</v>
      </c>
      <c r="AF199" s="106">
        <f t="shared" si="161"/>
        <v>-9.3399999968823977E-3</v>
      </c>
      <c r="AG199" s="8"/>
      <c r="AH199" s="106">
        <f t="shared" si="126"/>
        <v>-2.9635062470310626E-3</v>
      </c>
      <c r="AI199" s="106">
        <f t="shared" si="127"/>
        <v>1.0321305166980173</v>
      </c>
      <c r="AJ199" s="106">
        <f t="shared" si="128"/>
        <v>-0.63892330254668295</v>
      </c>
      <c r="AK199" s="106">
        <f t="shared" si="129"/>
        <v>-4.5174680559439337E-2</v>
      </c>
      <c r="AL199" s="106">
        <f t="shared" si="130"/>
        <v>-0.95255949384674632</v>
      </c>
      <c r="AM199" s="106">
        <f t="shared" si="131"/>
        <v>-0.51589138878745511</v>
      </c>
      <c r="AN199" s="113">
        <f t="shared" si="162"/>
        <v>36.791039092788559</v>
      </c>
      <c r="AO199" s="113">
        <f t="shared" si="162"/>
        <v>36.79103909285692</v>
      </c>
      <c r="AP199" s="113">
        <f t="shared" si="162"/>
        <v>36.791039094861311</v>
      </c>
      <c r="AQ199" s="113">
        <f t="shared" si="162"/>
        <v>36.791039153627644</v>
      </c>
      <c r="AR199" s="113">
        <f t="shared" si="162"/>
        <v>36.791040876587495</v>
      </c>
      <c r="AS199" s="113">
        <f t="shared" si="162"/>
        <v>36.791091390054405</v>
      </c>
      <c r="AT199" s="113">
        <f t="shared" si="162"/>
        <v>36.792570886445979</v>
      </c>
      <c r="AU199" s="113">
        <f t="shared" si="132"/>
        <v>36.834740168153282</v>
      </c>
    </row>
    <row r="200" spans="1:48" s="106" customFormat="1" ht="12.95" customHeight="1" x14ac:dyDescent="0.2">
      <c r="A200" s="47" t="s">
        <v>132</v>
      </c>
      <c r="B200" s="48"/>
      <c r="C200" s="42">
        <v>46048.442000000003</v>
      </c>
      <c r="D200" s="42"/>
      <c r="E200" s="47">
        <f t="shared" si="120"/>
        <v>18612.991780061308</v>
      </c>
      <c r="F200" s="113">
        <f t="shared" si="121"/>
        <v>18613</v>
      </c>
      <c r="G200" s="113">
        <f t="shared" si="154"/>
        <v>-1.0954999997920822E-2</v>
      </c>
      <c r="H200" s="113"/>
      <c r="I200" s="113">
        <f t="shared" si="163"/>
        <v>-1.0954999997920822E-2</v>
      </c>
      <c r="J200" s="113"/>
      <c r="K200" s="113"/>
      <c r="L200" s="113"/>
      <c r="M200" s="113"/>
      <c r="N200" s="113"/>
      <c r="O200" s="113">
        <f t="shared" ca="1" si="165"/>
        <v>-1.1512609873860435E-2</v>
      </c>
      <c r="P200" s="113"/>
      <c r="Q200" s="161">
        <f t="shared" si="123"/>
        <v>31029.942000000003</v>
      </c>
      <c r="R200" s="113"/>
      <c r="S200" s="8">
        <f t="shared" si="164"/>
        <v>0.1</v>
      </c>
      <c r="T200" s="113"/>
      <c r="Z200" s="106">
        <f t="shared" si="124"/>
        <v>18613</v>
      </c>
      <c r="AA200" s="113">
        <f t="shared" si="125"/>
        <v>-1.6164853179558965E-2</v>
      </c>
      <c r="AB200" s="113">
        <f t="shared" si="157"/>
        <v>-7.9331836563837146E-3</v>
      </c>
      <c r="AC200" s="113">
        <f t="shared" si="158"/>
        <v>-1.0954999997920822E-2</v>
      </c>
      <c r="AD200" s="113">
        <f t="shared" si="159"/>
        <v>5.2098531816381424E-3</v>
      </c>
      <c r="AE200" s="113">
        <f t="shared" si="160"/>
        <v>2.7142570174225079E-6</v>
      </c>
      <c r="AF200" s="106">
        <f t="shared" si="161"/>
        <v>-1.0954999997920822E-2</v>
      </c>
      <c r="AG200" s="8"/>
      <c r="AH200" s="106">
        <f t="shared" si="126"/>
        <v>-3.0218163415371081E-3</v>
      </c>
      <c r="AI200" s="106">
        <f t="shared" si="127"/>
        <v>1.0329668869847488</v>
      </c>
      <c r="AJ200" s="106">
        <f t="shared" si="128"/>
        <v>-0.65314974020890548</v>
      </c>
      <c r="AK200" s="106">
        <f t="shared" si="129"/>
        <v>-4.4567995573771967E-2</v>
      </c>
      <c r="AL200" s="106">
        <f t="shared" si="130"/>
        <v>-0.93392073446327473</v>
      </c>
      <c r="AM200" s="106">
        <f t="shared" si="131"/>
        <v>-0.50414783334636126</v>
      </c>
      <c r="AN200" s="113">
        <f t="shared" si="162"/>
        <v>36.809062534934405</v>
      </c>
      <c r="AO200" s="113">
        <f t="shared" si="162"/>
        <v>36.809062535011449</v>
      </c>
      <c r="AP200" s="113">
        <f t="shared" si="162"/>
        <v>36.809062537219617</v>
      </c>
      <c r="AQ200" s="113">
        <f t="shared" si="162"/>
        <v>36.809062600509478</v>
      </c>
      <c r="AR200" s="113">
        <f t="shared" si="162"/>
        <v>36.809064414500455</v>
      </c>
      <c r="AS200" s="113">
        <f t="shared" si="162"/>
        <v>36.809116404724222</v>
      </c>
      <c r="AT200" s="113">
        <f t="shared" si="162"/>
        <v>36.810605064881265</v>
      </c>
      <c r="AU200" s="113">
        <f t="shared" si="132"/>
        <v>36.852141806880923</v>
      </c>
    </row>
    <row r="201" spans="1:48" s="106" customFormat="1" ht="12.95" customHeight="1" x14ac:dyDescent="0.2">
      <c r="A201" s="47" t="s">
        <v>134</v>
      </c>
      <c r="B201" s="48"/>
      <c r="C201" s="42">
        <v>46052.442999999999</v>
      </c>
      <c r="D201" s="42"/>
      <c r="E201" s="47">
        <f t="shared" si="120"/>
        <v>18615.993877252418</v>
      </c>
      <c r="F201" s="113">
        <f t="shared" si="121"/>
        <v>18616</v>
      </c>
      <c r="G201" s="113">
        <f t="shared" si="154"/>
        <v>-8.1599999975878745E-3</v>
      </c>
      <c r="H201" s="113"/>
      <c r="I201" s="113">
        <f t="shared" si="163"/>
        <v>-8.1599999975878745E-3</v>
      </c>
      <c r="J201" s="113"/>
      <c r="K201" s="113"/>
      <c r="L201" s="113"/>
      <c r="M201" s="113"/>
      <c r="N201" s="113"/>
      <c r="O201" s="113">
        <f t="shared" ca="1" si="165"/>
        <v>-1.151360447113416E-2</v>
      </c>
      <c r="P201" s="113"/>
      <c r="Q201" s="161">
        <f t="shared" si="123"/>
        <v>31033.942999999999</v>
      </c>
      <c r="R201" s="113"/>
      <c r="S201" s="8">
        <f t="shared" si="164"/>
        <v>0.1</v>
      </c>
      <c r="T201" s="113"/>
      <c r="Z201" s="106">
        <f t="shared" si="124"/>
        <v>18616</v>
      </c>
      <c r="AA201" s="113">
        <f t="shared" si="125"/>
        <v>-1.6183481639935819E-2</v>
      </c>
      <c r="AB201" s="113">
        <f t="shared" si="157"/>
        <v>-5.1189538489588727E-3</v>
      </c>
      <c r="AC201" s="113">
        <f t="shared" si="158"/>
        <v>-8.1599999975878745E-3</v>
      </c>
      <c r="AD201" s="113">
        <f t="shared" si="159"/>
        <v>8.0234816423479446E-3</v>
      </c>
      <c r="AE201" s="113">
        <f t="shared" si="160"/>
        <v>6.4376257665094476E-6</v>
      </c>
      <c r="AF201" s="106">
        <f t="shared" si="161"/>
        <v>-8.1599999975878745E-3</v>
      </c>
      <c r="AG201" s="8"/>
      <c r="AH201" s="106">
        <f t="shared" si="126"/>
        <v>-3.0410461486290014E-3</v>
      </c>
      <c r="AI201" s="106">
        <f t="shared" si="127"/>
        <v>1.0332434430680875</v>
      </c>
      <c r="AJ201" s="106">
        <f t="shared" si="128"/>
        <v>-0.6578467437139448</v>
      </c>
      <c r="AK201" s="106">
        <f t="shared" si="129"/>
        <v>-4.4362093727728688E-2</v>
      </c>
      <c r="AL201" s="106">
        <f t="shared" si="130"/>
        <v>-0.92770112546487271</v>
      </c>
      <c r="AM201" s="106">
        <f t="shared" si="131"/>
        <v>-0.50025371791452011</v>
      </c>
      <c r="AN201" s="113">
        <f t="shared" ref="AN201:AT210" si="166">$AU201+$AB$7*SIN(AO201)</f>
        <v>36.815073582446701</v>
      </c>
      <c r="AO201" s="113">
        <f t="shared" si="166"/>
        <v>36.815073582526779</v>
      </c>
      <c r="AP201" s="113">
        <f t="shared" si="166"/>
        <v>36.815073584805084</v>
      </c>
      <c r="AQ201" s="113">
        <f t="shared" si="166"/>
        <v>36.81507364962529</v>
      </c>
      <c r="AR201" s="113">
        <f t="shared" si="166"/>
        <v>36.815075493824338</v>
      </c>
      <c r="AS201" s="113">
        <f t="shared" si="166"/>
        <v>36.815127961373619</v>
      </c>
      <c r="AT201" s="113">
        <f t="shared" si="166"/>
        <v>36.816619262309899</v>
      </c>
      <c r="AU201" s="113">
        <f t="shared" si="132"/>
        <v>36.85794235312347</v>
      </c>
    </row>
    <row r="202" spans="1:48" s="106" customFormat="1" ht="12.95" customHeight="1" x14ac:dyDescent="0.2">
      <c r="A202" s="47" t="s">
        <v>135</v>
      </c>
      <c r="B202" s="48" t="s">
        <v>110</v>
      </c>
      <c r="C202" s="42">
        <v>46088.419000000002</v>
      </c>
      <c r="D202" s="42"/>
      <c r="E202" s="47">
        <f t="shared" si="120"/>
        <v>18642.9879908609</v>
      </c>
      <c r="F202" s="113">
        <f t="shared" si="121"/>
        <v>18643</v>
      </c>
      <c r="G202" s="113">
        <f t="shared" si="154"/>
        <v>-1.600499999767635E-2</v>
      </c>
      <c r="H202" s="113"/>
      <c r="I202" s="113">
        <f t="shared" si="163"/>
        <v>-1.600499999767635E-2</v>
      </c>
      <c r="J202" s="113"/>
      <c r="K202" s="113"/>
      <c r="L202" s="113"/>
      <c r="M202" s="113"/>
      <c r="N202" s="113"/>
      <c r="O202" s="113">
        <f t="shared" ca="1" si="165"/>
        <v>-1.1522555846597678E-2</v>
      </c>
      <c r="P202" s="113"/>
      <c r="Q202" s="161">
        <f t="shared" si="123"/>
        <v>31069.919000000002</v>
      </c>
      <c r="R202" s="113"/>
      <c r="S202" s="8">
        <f t="shared" si="164"/>
        <v>0.1</v>
      </c>
      <c r="T202" s="113"/>
      <c r="Z202" s="106">
        <f t="shared" si="124"/>
        <v>18643</v>
      </c>
      <c r="AA202" s="113">
        <f t="shared" si="125"/>
        <v>-1.6346290706320932E-2</v>
      </c>
      <c r="AB202" s="113">
        <f t="shared" si="157"/>
        <v>-1.2795696463154075E-2</v>
      </c>
      <c r="AC202" s="113">
        <f t="shared" si="158"/>
        <v>-1.600499999767635E-2</v>
      </c>
      <c r="AD202" s="113">
        <f t="shared" si="159"/>
        <v>3.4129070864458155E-4</v>
      </c>
      <c r="AE202" s="113">
        <f t="shared" si="160"/>
        <v>1.1647934780712066E-8</v>
      </c>
      <c r="AF202" s="106">
        <f t="shared" si="161"/>
        <v>-1.600499999767635E-2</v>
      </c>
      <c r="AG202" s="8"/>
      <c r="AH202" s="106">
        <f t="shared" si="126"/>
        <v>-3.2093035345222756E-3</v>
      </c>
      <c r="AI202" s="106">
        <f t="shared" si="127"/>
        <v>1.0356795904595752</v>
      </c>
      <c r="AJ202" s="106">
        <f t="shared" si="128"/>
        <v>-0.69905896764255337</v>
      </c>
      <c r="AK202" s="106">
        <f t="shared" si="129"/>
        <v>-4.2427452098446186E-2</v>
      </c>
      <c r="AL202" s="106">
        <f t="shared" si="130"/>
        <v>-0.87157667279401285</v>
      </c>
      <c r="AM202" s="106">
        <f t="shared" si="131"/>
        <v>-0.46564556562199139</v>
      </c>
      <c r="AN202" s="113">
        <f t="shared" si="166"/>
        <v>36.869244455389939</v>
      </c>
      <c r="AO202" s="113">
        <f t="shared" si="166"/>
        <v>36.869244455500478</v>
      </c>
      <c r="AP202" s="113">
        <f t="shared" si="166"/>
        <v>36.869244458454695</v>
      </c>
      <c r="AQ202" s="113">
        <f t="shared" si="166"/>
        <v>36.869244537407162</v>
      </c>
      <c r="AR202" s="113">
        <f t="shared" si="166"/>
        <v>36.869246647436476</v>
      </c>
      <c r="AS202" s="113">
        <f t="shared" si="166"/>
        <v>36.869303036823965</v>
      </c>
      <c r="AT202" s="113">
        <f t="shared" si="166"/>
        <v>36.870808727718845</v>
      </c>
      <c r="AU202" s="113">
        <f t="shared" si="132"/>
        <v>36.910147269306385</v>
      </c>
    </row>
    <row r="203" spans="1:48" s="106" customFormat="1" ht="12.95" customHeight="1" x14ac:dyDescent="0.2">
      <c r="A203" s="47" t="s">
        <v>135</v>
      </c>
      <c r="B203" s="48"/>
      <c r="C203" s="42">
        <v>46092.396999999997</v>
      </c>
      <c r="D203" s="42"/>
      <c r="E203" s="47">
        <f t="shared" si="120"/>
        <v>18645.972830307601</v>
      </c>
      <c r="F203" s="113">
        <f t="shared" si="121"/>
        <v>18646</v>
      </c>
      <c r="H203" s="113"/>
      <c r="I203" s="113"/>
      <c r="J203" s="113"/>
      <c r="K203" s="113"/>
      <c r="L203" s="113"/>
      <c r="M203" s="113"/>
      <c r="N203" s="113"/>
      <c r="O203" s="113">
        <f t="shared" ca="1" si="165"/>
        <v>-1.1523550443871402E-2</v>
      </c>
      <c r="P203" s="113"/>
      <c r="Q203" s="161">
        <f t="shared" si="123"/>
        <v>31073.896999999997</v>
      </c>
      <c r="R203" s="113"/>
      <c r="S203" s="8"/>
      <c r="T203" s="113"/>
      <c r="U203" s="113">
        <f>+C203-(C$7+F203*C$8)</f>
        <v>-3.6210000005667098E-2</v>
      </c>
      <c r="Z203" s="106">
        <f t="shared" si="124"/>
        <v>18646</v>
      </c>
      <c r="AA203" s="113">
        <f t="shared" si="125"/>
        <v>-1.6363827594318515E-2</v>
      </c>
      <c r="AB203" s="113">
        <f>IF(S203&lt;&gt;0,U203-AH203, -9999)</f>
        <v>-9999</v>
      </c>
      <c r="AC203" s="113">
        <f>+U203-P203</f>
        <v>-3.6210000005667098E-2</v>
      </c>
      <c r="AD203" s="113">
        <f>IF(S203&lt;&gt;0,U203-AA203, -9999)</f>
        <v>-9999</v>
      </c>
      <c r="AE203" s="113">
        <f>+(U203-AA203)^2*S203</f>
        <v>0</v>
      </c>
      <c r="AF203" s="106">
        <f>IF(S203&lt;&gt;0,U203-P203, -9999)</f>
        <v>-9999</v>
      </c>
      <c r="AG203" s="8"/>
      <c r="AH203" s="106">
        <f t="shared" si="126"/>
        <v>-3.2274498134733046E-3</v>
      </c>
      <c r="AI203" s="106">
        <f t="shared" si="127"/>
        <v>1.0359441580751927</v>
      </c>
      <c r="AJ203" s="106">
        <f t="shared" si="128"/>
        <v>-0.70351602877599906</v>
      </c>
      <c r="AK203" s="106">
        <f t="shared" si="129"/>
        <v>-4.2203546855620042E-2</v>
      </c>
      <c r="AL203" s="106">
        <f t="shared" si="130"/>
        <v>-0.86532443054127184</v>
      </c>
      <c r="AM203" s="106">
        <f t="shared" si="131"/>
        <v>-0.46184713766700503</v>
      </c>
      <c r="AN203" s="113">
        <f t="shared" si="166"/>
        <v>36.875271251756438</v>
      </c>
      <c r="AO203" s="113">
        <f t="shared" si="166"/>
        <v>36.875271251870693</v>
      </c>
      <c r="AP203" s="113">
        <f t="shared" si="166"/>
        <v>36.875271254904398</v>
      </c>
      <c r="AQ203" s="113">
        <f t="shared" si="166"/>
        <v>36.875271335451998</v>
      </c>
      <c r="AR203" s="113">
        <f t="shared" si="166"/>
        <v>36.875273474061032</v>
      </c>
      <c r="AS203" s="113">
        <f t="shared" si="166"/>
        <v>36.875330254192711</v>
      </c>
      <c r="AT203" s="113">
        <f t="shared" si="166"/>
        <v>36.876836497691841</v>
      </c>
      <c r="AU203" s="113">
        <f t="shared" si="132"/>
        <v>36.915947815548932</v>
      </c>
    </row>
    <row r="204" spans="1:48" s="106" customFormat="1" ht="12.95" customHeight="1" x14ac:dyDescent="0.2">
      <c r="A204" s="47" t="s">
        <v>135</v>
      </c>
      <c r="B204" s="48"/>
      <c r="C204" s="42">
        <v>46112.383000000002</v>
      </c>
      <c r="D204" s="42"/>
      <c r="E204" s="47">
        <f t="shared" si="120"/>
        <v>18660.969059865616</v>
      </c>
      <c r="F204" s="113">
        <f t="shared" si="121"/>
        <v>18661</v>
      </c>
      <c r="H204" s="113"/>
      <c r="I204" s="113"/>
      <c r="J204" s="113"/>
      <c r="K204" s="113"/>
      <c r="L204" s="113"/>
      <c r="M204" s="113"/>
      <c r="N204" s="113"/>
      <c r="O204" s="113">
        <f t="shared" ca="1" si="165"/>
        <v>-1.1528523430240023E-2</v>
      </c>
      <c r="P204" s="113"/>
      <c r="Q204" s="161">
        <f t="shared" si="123"/>
        <v>31093.883000000002</v>
      </c>
      <c r="R204" s="113"/>
      <c r="S204" s="8"/>
      <c r="T204" s="113"/>
      <c r="U204" s="113">
        <f>+C204-(C$7+F204*C$8)</f>
        <v>-4.1234999996959232E-2</v>
      </c>
      <c r="Z204" s="106">
        <f t="shared" si="124"/>
        <v>18661</v>
      </c>
      <c r="AA204" s="113">
        <f t="shared" si="125"/>
        <v>-1.6449794942256513E-2</v>
      </c>
      <c r="AB204" s="113">
        <f>IF(S204&lt;&gt;0,U204-AH204, -9999)</f>
        <v>-9999</v>
      </c>
      <c r="AC204" s="113">
        <f>+U204-P204</f>
        <v>-4.1234999996959232E-2</v>
      </c>
      <c r="AD204" s="113">
        <f>IF(S204&lt;&gt;0,U204-AA204, -9999)</f>
        <v>-9999</v>
      </c>
      <c r="AE204" s="113">
        <f>+(U204-AA204)^2*S204</f>
        <v>0</v>
      </c>
      <c r="AF204" s="106">
        <f>IF(S204&lt;&gt;0,U204-P204, -9999)</f>
        <v>-9999</v>
      </c>
      <c r="AG204" s="8"/>
      <c r="AH204" s="106">
        <f t="shared" si="126"/>
        <v>-3.3164761825361373E-3</v>
      </c>
      <c r="AI204" s="106">
        <f t="shared" si="127"/>
        <v>1.0372476656426262</v>
      </c>
      <c r="AJ204" s="106">
        <f t="shared" si="128"/>
        <v>-0.72541807545691028</v>
      </c>
      <c r="AK204" s="106">
        <f t="shared" si="129"/>
        <v>-4.1057682242231885E-2</v>
      </c>
      <c r="AL204" s="106">
        <f t="shared" si="130"/>
        <v>-0.83401571456155976</v>
      </c>
      <c r="AM204" s="106">
        <f t="shared" si="131"/>
        <v>-0.44298846778354534</v>
      </c>
      <c r="AN204" s="113">
        <f t="shared" si="166"/>
        <v>36.905428118878184</v>
      </c>
      <c r="AO204" s="113">
        <f t="shared" si="166"/>
        <v>36.905428119011965</v>
      </c>
      <c r="AP204" s="113">
        <f t="shared" si="166"/>
        <v>36.905428122453429</v>
      </c>
      <c r="AQ204" s="113">
        <f t="shared" si="166"/>
        <v>36.90542821098483</v>
      </c>
      <c r="AR204" s="113">
        <f t="shared" si="166"/>
        <v>36.905430488442164</v>
      </c>
      <c r="AS204" s="113">
        <f t="shared" si="166"/>
        <v>36.905489073886713</v>
      </c>
      <c r="AT204" s="113">
        <f t="shared" si="166"/>
        <v>36.906994932341291</v>
      </c>
      <c r="AU204" s="113">
        <f t="shared" si="132"/>
        <v>36.944950546761667</v>
      </c>
    </row>
    <row r="205" spans="1:48" s="106" customFormat="1" ht="12.95" customHeight="1" x14ac:dyDescent="0.2">
      <c r="A205" s="47" t="s">
        <v>135</v>
      </c>
      <c r="B205" s="48" t="s">
        <v>157</v>
      </c>
      <c r="C205" s="42">
        <v>46130.406999999999</v>
      </c>
      <c r="D205" s="42"/>
      <c r="E205" s="47">
        <f t="shared" si="120"/>
        <v>18674.493128791546</v>
      </c>
      <c r="F205" s="113">
        <f t="shared" si="121"/>
        <v>18674.5</v>
      </c>
      <c r="G205" s="113">
        <f t="shared" ref="G205:G234" si="167">+C205-(C$7+F205*C$8)</f>
        <v>-9.1575000042212196E-3</v>
      </c>
      <c r="H205" s="113"/>
      <c r="I205" s="113">
        <f t="shared" ref="I205:I213" si="168">G205</f>
        <v>-9.1575000042212196E-3</v>
      </c>
      <c r="J205" s="113"/>
      <c r="K205" s="113"/>
      <c r="L205" s="113"/>
      <c r="M205" s="113"/>
      <c r="N205" s="113"/>
      <c r="O205" s="113">
        <f t="shared" ca="1" si="165"/>
        <v>-1.1532999117971784E-2</v>
      </c>
      <c r="P205" s="113"/>
      <c r="Q205" s="161">
        <f t="shared" si="123"/>
        <v>31111.906999999999</v>
      </c>
      <c r="R205" s="113"/>
      <c r="S205" s="8">
        <f t="shared" ref="S205:S213" si="169">S$15</f>
        <v>0.1</v>
      </c>
      <c r="T205" s="113"/>
      <c r="Z205" s="106">
        <f t="shared" si="124"/>
        <v>18674.5</v>
      </c>
      <c r="AA205" s="113">
        <f t="shared" si="125"/>
        <v>-1.6524662095568396E-2</v>
      </c>
      <c r="AB205" s="113">
        <f t="shared" ref="AB205:AB234" si="170">IF(S205&lt;&gt;0,G205-AH205, -9999)</f>
        <v>-5.763386354801248E-3</v>
      </c>
      <c r="AC205" s="113">
        <f t="shared" ref="AC205:AC234" si="171">+G205-P205</f>
        <v>-9.1575000042212196E-3</v>
      </c>
      <c r="AD205" s="113">
        <f t="shared" ref="AD205:AD234" si="172">IF(S205&lt;&gt;0,G205-AA205, -9999)</f>
        <v>7.3671620913471764E-3</v>
      </c>
      <c r="AE205" s="113">
        <f t="shared" ref="AE205:AE234" si="173">+(G205-AA205)^2*S205</f>
        <v>5.4275077280182902E-6</v>
      </c>
      <c r="AF205" s="106">
        <f t="shared" ref="AF205:AF234" si="174">IF(S205&lt;&gt;0,G205-P205, -9999)</f>
        <v>-9.1575000042212196E-3</v>
      </c>
      <c r="AG205" s="8"/>
      <c r="AH205" s="106">
        <f t="shared" si="126"/>
        <v>-3.394113649419972E-3</v>
      </c>
      <c r="AI205" s="106">
        <f t="shared" si="127"/>
        <v>1.0383923052942441</v>
      </c>
      <c r="AJ205" s="106">
        <f t="shared" si="128"/>
        <v>-0.74456702690308318</v>
      </c>
      <c r="AK205" s="106">
        <f t="shared" si="129"/>
        <v>-3.9989408111680294E-2</v>
      </c>
      <c r="AL205" s="106">
        <f t="shared" si="130"/>
        <v>-0.80577130624925386</v>
      </c>
      <c r="AM205" s="106">
        <f t="shared" si="131"/>
        <v>-0.42619885865812623</v>
      </c>
      <c r="AN205" s="113">
        <f t="shared" si="166"/>
        <v>36.932601338311528</v>
      </c>
      <c r="AO205" s="113">
        <f t="shared" si="166"/>
        <v>36.93260133846406</v>
      </c>
      <c r="AP205" s="113">
        <f t="shared" si="166"/>
        <v>36.932601342283867</v>
      </c>
      <c r="AQ205" s="113">
        <f t="shared" si="166"/>
        <v>36.932601437940797</v>
      </c>
      <c r="AR205" s="113">
        <f t="shared" si="166"/>
        <v>36.932603833413509</v>
      </c>
      <c r="AS205" s="113">
        <f t="shared" si="166"/>
        <v>36.932663819835639</v>
      </c>
      <c r="AT205" s="113">
        <f t="shared" si="166"/>
        <v>36.934164847190068</v>
      </c>
      <c r="AU205" s="113">
        <f t="shared" si="132"/>
        <v>36.971053004853125</v>
      </c>
    </row>
    <row r="206" spans="1:48" s="106" customFormat="1" ht="12.95" customHeight="1" x14ac:dyDescent="0.2">
      <c r="A206" s="47" t="s">
        <v>132</v>
      </c>
      <c r="B206" s="48"/>
      <c r="C206" s="42">
        <v>46132.41</v>
      </c>
      <c r="D206" s="42"/>
      <c r="E206" s="47">
        <f t="shared" si="120"/>
        <v>18675.99605322889</v>
      </c>
      <c r="F206" s="113">
        <f t="shared" si="121"/>
        <v>18676</v>
      </c>
      <c r="G206" s="113">
        <f t="shared" si="167"/>
        <v>-5.2599999908125028E-3</v>
      </c>
      <c r="H206" s="113"/>
      <c r="I206" s="113">
        <f t="shared" si="168"/>
        <v>-5.2599999908125028E-3</v>
      </c>
      <c r="J206" s="113"/>
      <c r="K206" s="113"/>
      <c r="L206" s="113"/>
      <c r="M206" s="113"/>
      <c r="N206" s="113"/>
      <c r="O206" s="113">
        <f t="shared" ca="1" si="165"/>
        <v>-1.1533496416608644E-2</v>
      </c>
      <c r="P206" s="113"/>
      <c r="Q206" s="161">
        <f t="shared" si="123"/>
        <v>31113.910000000003</v>
      </c>
      <c r="R206" s="113"/>
      <c r="S206" s="8">
        <f t="shared" si="169"/>
        <v>0.1</v>
      </c>
      <c r="T206" s="113"/>
      <c r="Z206" s="106">
        <f t="shared" si="124"/>
        <v>18676</v>
      </c>
      <c r="AA206" s="113">
        <f t="shared" si="125"/>
        <v>-1.6532831158199101E-2</v>
      </c>
      <c r="AB206" s="113">
        <f t="shared" si="170"/>
        <v>-1.8574084606129181E-3</v>
      </c>
      <c r="AC206" s="113">
        <f t="shared" si="171"/>
        <v>-5.2599999908125028E-3</v>
      </c>
      <c r="AD206" s="113">
        <f t="shared" si="172"/>
        <v>1.1272831167386598E-2</v>
      </c>
      <c r="AE206" s="113">
        <f t="shared" si="173"/>
        <v>1.270767225284027E-5</v>
      </c>
      <c r="AF206" s="106">
        <f t="shared" si="174"/>
        <v>-5.2599999908125028E-3</v>
      </c>
      <c r="AG206" s="8"/>
      <c r="AH206" s="106">
        <f t="shared" si="126"/>
        <v>-3.4025915301995847E-3</v>
      </c>
      <c r="AI206" s="106">
        <f t="shared" si="127"/>
        <v>1.0385177661013325</v>
      </c>
      <c r="AJ206" s="106">
        <f t="shared" si="128"/>
        <v>-0.74666084652826958</v>
      </c>
      <c r="AK206" s="106">
        <f t="shared" si="129"/>
        <v>-3.9868578623923817E-2</v>
      </c>
      <c r="AL206" s="106">
        <f t="shared" si="130"/>
        <v>-0.80262921091235273</v>
      </c>
      <c r="AM206" s="106">
        <f t="shared" si="131"/>
        <v>-0.42434367796527589</v>
      </c>
      <c r="AN206" s="113">
        <f t="shared" si="166"/>
        <v>36.93562242579376</v>
      </c>
      <c r="AO206" s="113">
        <f t="shared" si="166"/>
        <v>36.935622425948438</v>
      </c>
      <c r="AP206" s="113">
        <f t="shared" si="166"/>
        <v>36.935622429810742</v>
      </c>
      <c r="AQ206" s="113">
        <f t="shared" si="166"/>
        <v>36.935622526251777</v>
      </c>
      <c r="AR206" s="113">
        <f t="shared" si="166"/>
        <v>36.935624934365876</v>
      </c>
      <c r="AS206" s="113">
        <f t="shared" si="166"/>
        <v>36.935685062712182</v>
      </c>
      <c r="AT206" s="113">
        <f t="shared" si="166"/>
        <v>36.93718529143743</v>
      </c>
      <c r="AU206" s="113">
        <f t="shared" si="132"/>
        <v>36.973953277974402</v>
      </c>
    </row>
    <row r="207" spans="1:48" s="106" customFormat="1" ht="12.95" customHeight="1" x14ac:dyDescent="0.2">
      <c r="A207" s="47" t="s">
        <v>135</v>
      </c>
      <c r="B207" s="48"/>
      <c r="C207" s="42">
        <v>46136.398000000001</v>
      </c>
      <c r="D207" s="42"/>
      <c r="E207" s="47">
        <f t="shared" si="120"/>
        <v>18678.988396042725</v>
      </c>
      <c r="F207" s="113">
        <f t="shared" si="121"/>
        <v>18679</v>
      </c>
      <c r="G207" s="113">
        <f t="shared" si="167"/>
        <v>-1.5464999996765982E-2</v>
      </c>
      <c r="H207" s="113"/>
      <c r="I207" s="113">
        <f t="shared" si="168"/>
        <v>-1.5464999996765982E-2</v>
      </c>
      <c r="J207" s="113"/>
      <c r="K207" s="113"/>
      <c r="L207" s="113"/>
      <c r="M207" s="113"/>
      <c r="N207" s="113"/>
      <c r="O207" s="113">
        <f t="shared" ca="1" si="165"/>
        <v>-1.1534491013882368E-2</v>
      </c>
      <c r="P207" s="113"/>
      <c r="Q207" s="161">
        <f t="shared" si="123"/>
        <v>31117.898000000001</v>
      </c>
      <c r="R207" s="113"/>
      <c r="S207" s="8">
        <f t="shared" si="169"/>
        <v>0.1</v>
      </c>
      <c r="T207" s="113"/>
      <c r="Z207" s="106">
        <f t="shared" si="124"/>
        <v>18679</v>
      </c>
      <c r="AA207" s="113">
        <f t="shared" si="125"/>
        <v>-1.6549078474556764E-2</v>
      </c>
      <c r="AB207" s="113">
        <f t="shared" si="170"/>
        <v>-1.2045542910593043E-2</v>
      </c>
      <c r="AC207" s="113">
        <f t="shared" si="171"/>
        <v>-1.5464999996765982E-2</v>
      </c>
      <c r="AD207" s="113">
        <f t="shared" si="172"/>
        <v>1.0840784777907814E-3</v>
      </c>
      <c r="AE207" s="113">
        <f t="shared" si="173"/>
        <v>1.1752261460091776E-7</v>
      </c>
      <c r="AF207" s="106">
        <f t="shared" si="174"/>
        <v>-1.5464999996765982E-2</v>
      </c>
      <c r="AG207" s="8"/>
      <c r="AH207" s="106">
        <f t="shared" si="126"/>
        <v>-3.4194570861729393E-3</v>
      </c>
      <c r="AI207" s="106">
        <f t="shared" si="127"/>
        <v>1.0387676357045532</v>
      </c>
      <c r="AJ207" s="106">
        <f t="shared" si="128"/>
        <v>-0.75082785143007924</v>
      </c>
      <c r="AK207" s="106">
        <f t="shared" si="129"/>
        <v>-3.962565190388679E-2</v>
      </c>
      <c r="AL207" s="106">
        <f t="shared" si="130"/>
        <v>-0.79634274763910307</v>
      </c>
      <c r="AM207" s="106">
        <f t="shared" si="131"/>
        <v>-0.42063938091749048</v>
      </c>
      <c r="AN207" s="113">
        <f t="shared" si="166"/>
        <v>36.941665693187304</v>
      </c>
      <c r="AO207" s="113">
        <f t="shared" si="166"/>
        <v>36.941665693346302</v>
      </c>
      <c r="AP207" s="113">
        <f t="shared" si="166"/>
        <v>36.941665697293793</v>
      </c>
      <c r="AQ207" s="113">
        <f t="shared" si="166"/>
        <v>36.941665795296935</v>
      </c>
      <c r="AR207" s="113">
        <f t="shared" si="166"/>
        <v>36.941668228387769</v>
      </c>
      <c r="AS207" s="113">
        <f t="shared" si="166"/>
        <v>36.941728632116558</v>
      </c>
      <c r="AT207" s="113">
        <f t="shared" si="166"/>
        <v>36.943227106749099</v>
      </c>
      <c r="AU207" s="113">
        <f t="shared" si="132"/>
        <v>36.979753824216949</v>
      </c>
      <c r="AV207" s="113"/>
    </row>
    <row r="208" spans="1:48" s="106" customFormat="1" ht="12.95" customHeight="1" x14ac:dyDescent="0.2">
      <c r="A208" s="47" t="s">
        <v>132</v>
      </c>
      <c r="B208" s="48"/>
      <c r="C208" s="42">
        <v>46140.408000000003</v>
      </c>
      <c r="D208" s="42"/>
      <c r="E208" s="47">
        <f t="shared" si="120"/>
        <v>18681.997246264265</v>
      </c>
      <c r="F208" s="113">
        <f t="shared" si="121"/>
        <v>18682</v>
      </c>
      <c r="G208" s="113">
        <f t="shared" si="167"/>
        <v>-3.669999998237472E-3</v>
      </c>
      <c r="H208" s="113"/>
      <c r="I208" s="113">
        <f t="shared" si="168"/>
        <v>-3.669999998237472E-3</v>
      </c>
      <c r="J208" s="113"/>
      <c r="K208" s="113"/>
      <c r="L208" s="113"/>
      <c r="M208" s="113"/>
      <c r="N208" s="113"/>
      <c r="O208" s="113">
        <f t="shared" ca="1" si="165"/>
        <v>-1.1535485611156093E-2</v>
      </c>
      <c r="P208" s="113"/>
      <c r="Q208" s="161">
        <f t="shared" si="123"/>
        <v>31121.908000000003</v>
      </c>
      <c r="R208" s="113"/>
      <c r="S208" s="8">
        <f t="shared" si="169"/>
        <v>0.1</v>
      </c>
      <c r="T208" s="113"/>
      <c r="Z208" s="106">
        <f t="shared" si="124"/>
        <v>18682</v>
      </c>
      <c r="AA208" s="113">
        <f t="shared" si="125"/>
        <v>-1.6565204105555061E-2</v>
      </c>
      <c r="AB208" s="113">
        <f t="shared" si="170"/>
        <v>-2.3379823702669765E-4</v>
      </c>
      <c r="AC208" s="113">
        <f t="shared" si="171"/>
        <v>-3.669999998237472E-3</v>
      </c>
      <c r="AD208" s="113">
        <f t="shared" si="172"/>
        <v>1.2895204107317589E-2</v>
      </c>
      <c r="AE208" s="113">
        <f t="shared" si="173"/>
        <v>1.6628628896938043E-5</v>
      </c>
      <c r="AF208" s="106">
        <f t="shared" si="174"/>
        <v>-3.669999998237472E-3</v>
      </c>
      <c r="AG208" s="8"/>
      <c r="AH208" s="106">
        <f t="shared" si="126"/>
        <v>-3.4362017612107744E-3</v>
      </c>
      <c r="AI208" s="106">
        <f t="shared" si="127"/>
        <v>1.0390160920248059</v>
      </c>
      <c r="AJ208" s="106">
        <f t="shared" si="128"/>
        <v>-0.75496716212828563</v>
      </c>
      <c r="AK208" s="106">
        <f t="shared" si="129"/>
        <v>-3.9381041505283126E-2</v>
      </c>
      <c r="AL208" s="106">
        <f t="shared" si="130"/>
        <v>-0.79005326783671825</v>
      </c>
      <c r="AM208" s="106">
        <f t="shared" si="131"/>
        <v>-0.41694309590180473</v>
      </c>
      <c r="AN208" s="113">
        <f t="shared" si="166"/>
        <v>36.947710410323509</v>
      </c>
      <c r="AO208" s="113">
        <f t="shared" si="166"/>
        <v>36.947710410486877</v>
      </c>
      <c r="AP208" s="113">
        <f t="shared" si="166"/>
        <v>36.947710414519776</v>
      </c>
      <c r="AQ208" s="113">
        <f t="shared" si="166"/>
        <v>36.947710514076022</v>
      </c>
      <c r="AR208" s="113">
        <f t="shared" si="166"/>
        <v>36.94771297172273</v>
      </c>
      <c r="AS208" s="113">
        <f t="shared" si="166"/>
        <v>36.947773639427673</v>
      </c>
      <c r="AT208" s="113">
        <f t="shared" si="166"/>
        <v>36.949270151047557</v>
      </c>
      <c r="AU208" s="113">
        <f t="shared" si="132"/>
        <v>36.985554370459496</v>
      </c>
      <c r="AV208" s="113"/>
    </row>
    <row r="209" spans="1:48" s="106" customFormat="1" ht="12.95" customHeight="1" x14ac:dyDescent="0.2">
      <c r="A209" s="47" t="s">
        <v>136</v>
      </c>
      <c r="B209" s="48"/>
      <c r="C209" s="42">
        <v>46436.247000000003</v>
      </c>
      <c r="D209" s="42"/>
      <c r="E209" s="47">
        <f t="shared" si="120"/>
        <v>18903.976109279043</v>
      </c>
      <c r="F209" s="113">
        <f t="shared" si="121"/>
        <v>18904</v>
      </c>
      <c r="G209" s="113">
        <f t="shared" si="167"/>
        <v>-3.1839999996009283E-2</v>
      </c>
      <c r="H209" s="113"/>
      <c r="I209" s="113">
        <f t="shared" si="168"/>
        <v>-3.1839999996009283E-2</v>
      </c>
      <c r="J209" s="113"/>
      <c r="K209" s="113"/>
      <c r="L209" s="113"/>
      <c r="M209" s="113"/>
      <c r="N209" s="113"/>
      <c r="O209" s="113">
        <f t="shared" ca="1" si="165"/>
        <v>-1.1609085809411696E-2</v>
      </c>
      <c r="P209" s="113"/>
      <c r="Q209" s="161">
        <f t="shared" si="123"/>
        <v>31417.747000000003</v>
      </c>
      <c r="R209" s="113"/>
      <c r="S209" s="8">
        <f t="shared" si="169"/>
        <v>0.1</v>
      </c>
      <c r="T209" s="113"/>
      <c r="Z209" s="106">
        <f t="shared" si="124"/>
        <v>18904</v>
      </c>
      <c r="AA209" s="113">
        <f t="shared" si="125"/>
        <v>-1.7376137037708968E-2</v>
      </c>
      <c r="AB209" s="113">
        <f t="shared" si="170"/>
        <v>-2.7544823767560751E-2</v>
      </c>
      <c r="AC209" s="113">
        <f t="shared" si="171"/>
        <v>-3.1839999996009283E-2</v>
      </c>
      <c r="AD209" s="113">
        <f t="shared" si="172"/>
        <v>-1.4463862958300315E-2</v>
      </c>
      <c r="AE209" s="113">
        <f t="shared" si="173"/>
        <v>2.0920333167649197E-5</v>
      </c>
      <c r="AF209" s="106">
        <f t="shared" si="174"/>
        <v>-3.1839999996009283E-2</v>
      </c>
      <c r="AG209" s="8"/>
      <c r="AH209" s="106">
        <f t="shared" si="126"/>
        <v>-4.295176228448533E-3</v>
      </c>
      <c r="AI209" s="106">
        <f t="shared" si="127"/>
        <v>1.0526629350503567</v>
      </c>
      <c r="AJ209" s="106">
        <f t="shared" si="128"/>
        <v>-0.97067856674860531</v>
      </c>
      <c r="AK209" s="106">
        <f t="shared" si="129"/>
        <v>-1.731291826385364E-2</v>
      </c>
      <c r="AL209" s="106">
        <f t="shared" si="130"/>
        <v>-0.31761952747224803</v>
      </c>
      <c r="AM209" s="106">
        <f t="shared" si="131"/>
        <v>-0.16015846070784437</v>
      </c>
      <c r="AN209" s="113">
        <f t="shared" si="166"/>
        <v>37.398373300925954</v>
      </c>
      <c r="AO209" s="113">
        <f t="shared" si="166"/>
        <v>37.398373301269523</v>
      </c>
      <c r="AP209" s="113">
        <f t="shared" si="166"/>
        <v>37.398373307758384</v>
      </c>
      <c r="AQ209" s="113">
        <f t="shared" si="166"/>
        <v>37.398373430310599</v>
      </c>
      <c r="AR209" s="113">
        <f t="shared" si="166"/>
        <v>37.398375744900683</v>
      </c>
      <c r="AS209" s="113">
        <f t="shared" si="166"/>
        <v>37.39841945923871</v>
      </c>
      <c r="AT209" s="113">
        <f t="shared" si="166"/>
        <v>37.399244955758711</v>
      </c>
      <c r="AU209" s="113">
        <f t="shared" si="132"/>
        <v>37.414794792407932</v>
      </c>
      <c r="AV209" s="113"/>
    </row>
    <row r="210" spans="1:48" s="106" customFormat="1" ht="12.95" customHeight="1" x14ac:dyDescent="0.2">
      <c r="A210" s="47" t="s">
        <v>136</v>
      </c>
      <c r="B210" s="48"/>
      <c r="C210" s="42">
        <v>46436.249000000003</v>
      </c>
      <c r="D210" s="42"/>
      <c r="E210" s="47">
        <f t="shared" si="120"/>
        <v>18903.977609952472</v>
      </c>
      <c r="F210" s="113">
        <f t="shared" si="121"/>
        <v>18904</v>
      </c>
      <c r="G210" s="113">
        <f t="shared" si="167"/>
        <v>-2.9839999995601829E-2</v>
      </c>
      <c r="H210" s="113"/>
      <c r="I210" s="113">
        <f t="shared" si="168"/>
        <v>-2.9839999995601829E-2</v>
      </c>
      <c r="J210" s="113"/>
      <c r="K210" s="113"/>
      <c r="L210" s="113"/>
      <c r="M210" s="113"/>
      <c r="N210" s="113"/>
      <c r="O210" s="113">
        <f t="shared" ca="1" si="165"/>
        <v>-1.1609085809411696E-2</v>
      </c>
      <c r="P210" s="113"/>
      <c r="Q210" s="161">
        <f t="shared" si="123"/>
        <v>31417.749000000003</v>
      </c>
      <c r="R210" s="113"/>
      <c r="S210" s="8">
        <f t="shared" si="169"/>
        <v>0.1</v>
      </c>
      <c r="T210" s="113"/>
      <c r="Z210" s="106">
        <f t="shared" si="124"/>
        <v>18904</v>
      </c>
      <c r="AA210" s="113">
        <f t="shared" si="125"/>
        <v>-1.7376137037708968E-2</v>
      </c>
      <c r="AB210" s="113">
        <f t="shared" si="170"/>
        <v>-2.5544823767153297E-2</v>
      </c>
      <c r="AC210" s="113">
        <f t="shared" si="171"/>
        <v>-2.9839999995601829E-2</v>
      </c>
      <c r="AD210" s="113">
        <f t="shared" si="172"/>
        <v>-1.2463862957892861E-2</v>
      </c>
      <c r="AE210" s="113">
        <f t="shared" si="173"/>
        <v>1.5534787983313379E-5</v>
      </c>
      <c r="AF210" s="106">
        <f t="shared" si="174"/>
        <v>-2.9839999995601829E-2</v>
      </c>
      <c r="AG210" s="8"/>
      <c r="AH210" s="106">
        <f t="shared" si="126"/>
        <v>-4.295176228448533E-3</v>
      </c>
      <c r="AI210" s="106">
        <f t="shared" si="127"/>
        <v>1.0526629350503567</v>
      </c>
      <c r="AJ210" s="106">
        <f t="shared" si="128"/>
        <v>-0.97067856674860531</v>
      </c>
      <c r="AK210" s="106">
        <f t="shared" si="129"/>
        <v>-1.731291826385364E-2</v>
      </c>
      <c r="AL210" s="106">
        <f t="shared" si="130"/>
        <v>-0.31761952747224803</v>
      </c>
      <c r="AM210" s="106">
        <f t="shared" si="131"/>
        <v>-0.16015846070784437</v>
      </c>
      <c r="AN210" s="113">
        <f t="shared" si="166"/>
        <v>37.398373300925954</v>
      </c>
      <c r="AO210" s="113">
        <f t="shared" si="166"/>
        <v>37.398373301269523</v>
      </c>
      <c r="AP210" s="113">
        <f t="shared" si="166"/>
        <v>37.398373307758384</v>
      </c>
      <c r="AQ210" s="113">
        <f t="shared" si="166"/>
        <v>37.398373430310599</v>
      </c>
      <c r="AR210" s="113">
        <f t="shared" si="166"/>
        <v>37.398375744900683</v>
      </c>
      <c r="AS210" s="113">
        <f t="shared" si="166"/>
        <v>37.39841945923871</v>
      </c>
      <c r="AT210" s="113">
        <f t="shared" si="166"/>
        <v>37.399244955758711</v>
      </c>
      <c r="AU210" s="113">
        <f t="shared" si="132"/>
        <v>37.414794792407932</v>
      </c>
    </row>
    <row r="211" spans="1:48" s="106" customFormat="1" ht="12.95" customHeight="1" x14ac:dyDescent="0.2">
      <c r="A211" s="47" t="s">
        <v>136</v>
      </c>
      <c r="B211" s="48"/>
      <c r="C211" s="42">
        <v>46436.254000000001</v>
      </c>
      <c r="D211" s="42"/>
      <c r="E211" s="47">
        <f t="shared" si="120"/>
        <v>18903.981361636037</v>
      </c>
      <c r="F211" s="113">
        <f t="shared" si="121"/>
        <v>18904</v>
      </c>
      <c r="G211" s="113">
        <f t="shared" si="167"/>
        <v>-2.4839999998221174E-2</v>
      </c>
      <c r="H211" s="113"/>
      <c r="I211" s="113">
        <f t="shared" si="168"/>
        <v>-2.4839999998221174E-2</v>
      </c>
      <c r="J211" s="113"/>
      <c r="K211" s="113"/>
      <c r="L211" s="113"/>
      <c r="M211" s="113"/>
      <c r="N211" s="113"/>
      <c r="O211" s="113">
        <f t="shared" ca="1" si="165"/>
        <v>-1.1609085809411696E-2</v>
      </c>
      <c r="P211" s="113"/>
      <c r="Q211" s="161">
        <f t="shared" si="123"/>
        <v>31417.754000000001</v>
      </c>
      <c r="R211" s="113"/>
      <c r="S211" s="8">
        <f t="shared" si="169"/>
        <v>0.1</v>
      </c>
      <c r="T211" s="113"/>
      <c r="Z211" s="106">
        <f t="shared" si="124"/>
        <v>18904</v>
      </c>
      <c r="AA211" s="113">
        <f t="shared" si="125"/>
        <v>-1.7376137037708968E-2</v>
      </c>
      <c r="AB211" s="113">
        <f t="shared" si="170"/>
        <v>-2.0544823769772642E-2</v>
      </c>
      <c r="AC211" s="113">
        <f t="shared" si="171"/>
        <v>-2.4839999998221174E-2</v>
      </c>
      <c r="AD211" s="113">
        <f t="shared" si="172"/>
        <v>-7.4638629605122062E-3</v>
      </c>
      <c r="AE211" s="113">
        <f t="shared" si="173"/>
        <v>5.5709250293306041E-6</v>
      </c>
      <c r="AF211" s="106">
        <f t="shared" si="174"/>
        <v>-2.4839999998221174E-2</v>
      </c>
      <c r="AG211" s="8"/>
      <c r="AH211" s="106">
        <f t="shared" si="126"/>
        <v>-4.295176228448533E-3</v>
      </c>
      <c r="AI211" s="106">
        <f t="shared" si="127"/>
        <v>1.0526629350503567</v>
      </c>
      <c r="AJ211" s="106">
        <f t="shared" si="128"/>
        <v>-0.97067856674860531</v>
      </c>
      <c r="AK211" s="106">
        <f t="shared" si="129"/>
        <v>-1.731291826385364E-2</v>
      </c>
      <c r="AL211" s="106">
        <f t="shared" si="130"/>
        <v>-0.31761952747224803</v>
      </c>
      <c r="AM211" s="106">
        <f t="shared" si="131"/>
        <v>-0.16015846070784437</v>
      </c>
      <c r="AN211" s="113">
        <f t="shared" ref="AN211:AT220" si="175">$AU211+$AB$7*SIN(AO211)</f>
        <v>37.398373300925954</v>
      </c>
      <c r="AO211" s="113">
        <f t="shared" si="175"/>
        <v>37.398373301269523</v>
      </c>
      <c r="AP211" s="113">
        <f t="shared" si="175"/>
        <v>37.398373307758384</v>
      </c>
      <c r="AQ211" s="113">
        <f t="shared" si="175"/>
        <v>37.398373430310599</v>
      </c>
      <c r="AR211" s="113">
        <f t="shared" si="175"/>
        <v>37.398375744900683</v>
      </c>
      <c r="AS211" s="113">
        <f t="shared" si="175"/>
        <v>37.39841945923871</v>
      </c>
      <c r="AT211" s="113">
        <f t="shared" si="175"/>
        <v>37.399244955758711</v>
      </c>
      <c r="AU211" s="113">
        <f t="shared" si="132"/>
        <v>37.414794792407932</v>
      </c>
    </row>
    <row r="212" spans="1:48" s="106" customFormat="1" ht="12.95" customHeight="1" x14ac:dyDescent="0.2">
      <c r="A212" s="47" t="s">
        <v>104</v>
      </c>
      <c r="B212" s="48"/>
      <c r="C212" s="42">
        <v>46437.59</v>
      </c>
      <c r="D212" s="42"/>
      <c r="E212" s="47">
        <f t="shared" si="120"/>
        <v>18904.983811485403</v>
      </c>
      <c r="F212" s="113">
        <f t="shared" si="121"/>
        <v>18905</v>
      </c>
      <c r="G212" s="113">
        <f t="shared" si="167"/>
        <v>-2.1575000006123446E-2</v>
      </c>
      <c r="H212" s="113"/>
      <c r="I212" s="113">
        <f t="shared" si="168"/>
        <v>-2.1575000006123446E-2</v>
      </c>
      <c r="J212" s="113"/>
      <c r="K212" s="113"/>
      <c r="L212" s="113"/>
      <c r="M212" s="113"/>
      <c r="N212" s="113"/>
      <c r="O212" s="113">
        <f t="shared" ca="1" si="165"/>
        <v>-1.160941734183627E-2</v>
      </c>
      <c r="P212" s="113"/>
      <c r="Q212" s="161">
        <f t="shared" si="123"/>
        <v>31419.089999999997</v>
      </c>
      <c r="R212" s="113"/>
      <c r="S212" s="8">
        <f t="shared" si="169"/>
        <v>0.1</v>
      </c>
      <c r="T212" s="113"/>
      <c r="Z212" s="106">
        <f t="shared" si="124"/>
        <v>18905</v>
      </c>
      <c r="AA212" s="113">
        <f t="shared" si="125"/>
        <v>-1.7377917939111406E-2</v>
      </c>
      <c r="AB212" s="113">
        <f t="shared" si="170"/>
        <v>-1.72778165070437E-2</v>
      </c>
      <c r="AC212" s="113">
        <f t="shared" si="171"/>
        <v>-2.1575000006123446E-2</v>
      </c>
      <c r="AD212" s="113">
        <f t="shared" si="172"/>
        <v>-4.1970820670120396E-3</v>
      </c>
      <c r="AE212" s="113">
        <f t="shared" si="173"/>
        <v>1.7615497877234056E-6</v>
      </c>
      <c r="AF212" s="106">
        <f t="shared" si="174"/>
        <v>-2.1575000006123446E-2</v>
      </c>
      <c r="AG212" s="8"/>
      <c r="AH212" s="106">
        <f t="shared" si="126"/>
        <v>-4.2971834990797441E-3</v>
      </c>
      <c r="AI212" s="106">
        <f t="shared" si="127"/>
        <v>1.0527000793782184</v>
      </c>
      <c r="AJ212" s="106">
        <f t="shared" si="128"/>
        <v>-0.97119374233881928</v>
      </c>
      <c r="AK212" s="106">
        <f t="shared" si="129"/>
        <v>-1.7199520355476276E-2</v>
      </c>
      <c r="AL212" s="106">
        <f t="shared" si="130"/>
        <v>-0.31546701000284594</v>
      </c>
      <c r="AM212" s="106">
        <f t="shared" si="131"/>
        <v>-0.15905478496478978</v>
      </c>
      <c r="AN212" s="113">
        <f t="shared" si="175"/>
        <v>37.400414951125121</v>
      </c>
      <c r="AO212" s="113">
        <f t="shared" si="175"/>
        <v>37.400414951467695</v>
      </c>
      <c r="AP212" s="113">
        <f t="shared" si="175"/>
        <v>37.400414957933727</v>
      </c>
      <c r="AQ212" s="113">
        <f t="shared" si="175"/>
        <v>37.400415079977854</v>
      </c>
      <c r="AR212" s="113">
        <f t="shared" si="175"/>
        <v>37.400417383518061</v>
      </c>
      <c r="AS212" s="113">
        <f t="shared" si="175"/>
        <v>37.400460861727282</v>
      </c>
      <c r="AT212" s="113">
        <f t="shared" si="175"/>
        <v>37.401281382900045</v>
      </c>
      <c r="AU212" s="113">
        <f t="shared" si="132"/>
        <v>37.416728307822119</v>
      </c>
    </row>
    <row r="213" spans="1:48" s="106" customFormat="1" ht="12.95" customHeight="1" x14ac:dyDescent="0.2">
      <c r="A213" s="47" t="s">
        <v>104</v>
      </c>
      <c r="B213" s="48"/>
      <c r="C213" s="42">
        <v>46441.608</v>
      </c>
      <c r="D213" s="42"/>
      <c r="E213" s="47">
        <f t="shared" ref="E213:E276" si="176">+(C213-C$7)/C$8</f>
        <v>18907.998664400649</v>
      </c>
      <c r="F213" s="113">
        <f t="shared" ref="F213:F276" si="177">ROUND(2*E213,0)/2</f>
        <v>18908</v>
      </c>
      <c r="G213" s="113">
        <f t="shared" si="167"/>
        <v>-1.7799999986891635E-3</v>
      </c>
      <c r="H213" s="113"/>
      <c r="I213" s="113">
        <f t="shared" si="168"/>
        <v>-1.7799999986891635E-3</v>
      </c>
      <c r="J213" s="113"/>
      <c r="K213" s="113"/>
      <c r="L213" s="113"/>
      <c r="M213" s="113"/>
      <c r="N213" s="113"/>
      <c r="O213" s="113">
        <f t="shared" ca="1" si="165"/>
        <v>-1.1610411939109994E-2</v>
      </c>
      <c r="P213" s="113"/>
      <c r="Q213" s="161">
        <f t="shared" ref="Q213:Q276" si="178">+C213-15018.5</f>
        <v>31423.108</v>
      </c>
      <c r="R213" s="113"/>
      <c r="S213" s="8">
        <f t="shared" si="169"/>
        <v>0.1</v>
      </c>
      <c r="T213" s="113"/>
      <c r="Z213" s="106">
        <f t="shared" ref="Z213:Z276" si="179">F213</f>
        <v>18908</v>
      </c>
      <c r="AA213" s="113">
        <f t="shared" ref="AA213:AA276" si="180">AB$3+AB$4*Z213+AB$5*Z213^2+AH213</f>
        <v>-1.7383153009921614E-2</v>
      </c>
      <c r="AB213" s="113">
        <f t="shared" si="170"/>
        <v>2.5230982151696639E-3</v>
      </c>
      <c r="AC213" s="113">
        <f t="shared" si="171"/>
        <v>-1.7799999986891635E-3</v>
      </c>
      <c r="AD213" s="113">
        <f t="shared" si="172"/>
        <v>1.5603153011232451E-2</v>
      </c>
      <c r="AE213" s="113">
        <f t="shared" si="173"/>
        <v>2.4345838389193232E-5</v>
      </c>
      <c r="AF213" s="106">
        <f t="shared" si="174"/>
        <v>-1.7799999986891635E-3</v>
      </c>
      <c r="AG213" s="8"/>
      <c r="AH213" s="106">
        <f t="shared" ref="AH213:AH276" si="181">$AB$6*($AB$11/AI213*AJ213+$AB$12)</f>
        <v>-4.3030982138588273E-3</v>
      </c>
      <c r="AI213" s="106">
        <f t="shared" ref="AI213:AI276" si="182">1+$AB$7*COS(AL213)</f>
        <v>1.0528100618676342</v>
      </c>
      <c r="AJ213" s="106">
        <f t="shared" ref="AJ213:AJ276" si="183">SIN(AL213+RADIANS($AB$9))</f>
        <v>-0.97271247036938135</v>
      </c>
      <c r="AK213" s="106">
        <f t="shared" ref="AK213:AK276" si="184">$AB$7*SIN(AL213)</f>
        <v>-1.685880281827877E-2</v>
      </c>
      <c r="AL213" s="106">
        <f t="shared" ref="AL213:AL276" si="185">2*ATAN(AM213)</f>
        <v>-0.30900855304602909</v>
      </c>
      <c r="AM213" s="106">
        <f t="shared" ref="AM213:AM276" si="186">SQRT((1+$AB$7)/(1-$AB$7))*TAN(AN213/2)</f>
        <v>-0.1557455502934704</v>
      </c>
      <c r="AN213" s="113">
        <f t="shared" si="175"/>
        <v>37.406540330684642</v>
      </c>
      <c r="AO213" s="113">
        <f t="shared" si="175"/>
        <v>37.406540331024111</v>
      </c>
      <c r="AP213" s="113">
        <f t="shared" si="175"/>
        <v>37.406540337419422</v>
      </c>
      <c r="AQ213" s="113">
        <f t="shared" si="175"/>
        <v>37.406540457903823</v>
      </c>
      <c r="AR213" s="113">
        <f t="shared" si="175"/>
        <v>37.406542727766308</v>
      </c>
      <c r="AS213" s="113">
        <f t="shared" si="175"/>
        <v>37.406585490486414</v>
      </c>
      <c r="AT213" s="113">
        <f t="shared" si="175"/>
        <v>37.407391009272203</v>
      </c>
      <c r="AU213" s="113">
        <f t="shared" ref="AU213:AU276" si="187">RADIANS($AB$9)+$AB$18*(F213-AB$15)</f>
        <v>37.422528854064666</v>
      </c>
    </row>
    <row r="214" spans="1:48" s="106" customFormat="1" ht="12.95" customHeight="1" x14ac:dyDescent="0.2">
      <c r="A214" s="47" t="s">
        <v>130</v>
      </c>
      <c r="B214" s="48" t="s">
        <v>157</v>
      </c>
      <c r="C214" s="42">
        <v>46747.458700000003</v>
      </c>
      <c r="D214" s="42"/>
      <c r="E214" s="47">
        <f t="shared" si="176"/>
        <v>19137.489673490982</v>
      </c>
      <c r="F214" s="113">
        <f t="shared" si="177"/>
        <v>19137.5</v>
      </c>
      <c r="G214" s="113">
        <f t="shared" si="167"/>
        <v>-1.3762499991571531E-2</v>
      </c>
      <c r="H214" s="113"/>
      <c r="I214" s="113"/>
      <c r="J214" s="113">
        <f>G214</f>
        <v>-1.3762499991571531E-2</v>
      </c>
      <c r="L214" s="113"/>
      <c r="M214" s="113"/>
      <c r="N214" s="113"/>
      <c r="O214" s="113">
        <f t="shared" ca="1" si="165"/>
        <v>-1.1686498630549906E-2</v>
      </c>
      <c r="P214" s="113"/>
      <c r="Q214" s="161">
        <f t="shared" si="178"/>
        <v>31728.958700000003</v>
      </c>
      <c r="R214" s="113"/>
      <c r="S214" s="8">
        <f>S$16</f>
        <v>1</v>
      </c>
      <c r="T214" s="113"/>
      <c r="Z214" s="106">
        <f t="shared" si="179"/>
        <v>19137.5</v>
      </c>
      <c r="AA214" s="113">
        <f t="shared" si="180"/>
        <v>-1.7294091937464541E-2</v>
      </c>
      <c r="AB214" s="113">
        <f t="shared" si="170"/>
        <v>-9.4940854726275458E-3</v>
      </c>
      <c r="AC214" s="113">
        <f t="shared" si="171"/>
        <v>-1.3762499991571531E-2</v>
      </c>
      <c r="AD214" s="113">
        <f t="shared" si="172"/>
        <v>3.5315919458930103E-3</v>
      </c>
      <c r="AE214" s="113">
        <f t="shared" si="173"/>
        <v>1.2472141672296378E-5</v>
      </c>
      <c r="AF214" s="106">
        <f t="shared" si="174"/>
        <v>-1.3762499991571531E-2</v>
      </c>
      <c r="AG214" s="8"/>
      <c r="AH214" s="106">
        <f t="shared" si="181"/>
        <v>-4.2684145189439849E-3</v>
      </c>
      <c r="AI214" s="106">
        <f t="shared" si="182"/>
        <v>1.0544697846149187</v>
      </c>
      <c r="AJ214" s="106">
        <f t="shared" si="183"/>
        <v>-0.96592204742404519</v>
      </c>
      <c r="AK214" s="106">
        <f t="shared" si="184"/>
        <v>1.0303612518593378E-2</v>
      </c>
      <c r="AL214" s="106">
        <f t="shared" si="185"/>
        <v>0.18695300456597985</v>
      </c>
      <c r="AM214" s="106">
        <f t="shared" si="186"/>
        <v>9.3749718673352744E-2</v>
      </c>
      <c r="AN214" s="113">
        <f t="shared" si="175"/>
        <v>37.876026983948059</v>
      </c>
      <c r="AO214" s="113">
        <f t="shared" si="175"/>
        <v>37.876026983704243</v>
      </c>
      <c r="AP214" s="113">
        <f t="shared" si="175"/>
        <v>37.8760269792364</v>
      </c>
      <c r="AQ214" s="113">
        <f t="shared" si="175"/>
        <v>37.87602689736346</v>
      </c>
      <c r="AR214" s="113">
        <f t="shared" si="175"/>
        <v>37.876025397047719</v>
      </c>
      <c r="AS214" s="113">
        <f t="shared" si="175"/>
        <v>37.875997903940856</v>
      </c>
      <c r="AT214" s="113">
        <f t="shared" si="175"/>
        <v>37.875494119939034</v>
      </c>
      <c r="AU214" s="113">
        <f t="shared" si="187"/>
        <v>37.866270641619472</v>
      </c>
    </row>
    <row r="215" spans="1:48" s="106" customFormat="1" ht="12.95" customHeight="1" x14ac:dyDescent="0.2">
      <c r="A215" s="47" t="s">
        <v>138</v>
      </c>
      <c r="B215" s="48"/>
      <c r="C215" s="42">
        <v>46761.449200000003</v>
      </c>
      <c r="D215" s="42"/>
      <c r="E215" s="47">
        <f t="shared" si="176"/>
        <v>19147.987259282607</v>
      </c>
      <c r="F215" s="113">
        <f t="shared" si="177"/>
        <v>19148</v>
      </c>
      <c r="G215" s="113">
        <f t="shared" si="167"/>
        <v>-1.698000000033062E-2</v>
      </c>
      <c r="H215" s="113"/>
      <c r="I215" s="113">
        <f t="shared" ref="I215:I227" si="188">G215</f>
        <v>-1.698000000033062E-2</v>
      </c>
      <c r="J215" s="113"/>
      <c r="K215" s="113"/>
      <c r="L215" s="113"/>
      <c r="M215" s="113"/>
      <c r="N215" s="113"/>
      <c r="O215" s="113">
        <f t="shared" ca="1" si="165"/>
        <v>-1.168997972100794E-2</v>
      </c>
      <c r="P215" s="113"/>
      <c r="Q215" s="161">
        <f t="shared" si="178"/>
        <v>31742.949200000003</v>
      </c>
      <c r="R215" s="113"/>
      <c r="S215" s="8">
        <f t="shared" ref="S215:S227" si="189">S$15</f>
        <v>0.1</v>
      </c>
      <c r="T215" s="113"/>
      <c r="Z215" s="106">
        <f t="shared" si="179"/>
        <v>19148</v>
      </c>
      <c r="AA215" s="113">
        <f t="shared" si="180"/>
        <v>-1.7266945497298541E-2</v>
      </c>
      <c r="AB215" s="113">
        <f t="shared" si="170"/>
        <v>-1.2736131448340435E-2</v>
      </c>
      <c r="AC215" s="113">
        <f t="shared" si="171"/>
        <v>-1.698000000033062E-2</v>
      </c>
      <c r="AD215" s="113">
        <f t="shared" si="172"/>
        <v>2.8694549696792193E-4</v>
      </c>
      <c r="AE215" s="113">
        <f t="shared" si="173"/>
        <v>8.2337718230167699E-9</v>
      </c>
      <c r="AF215" s="106">
        <f t="shared" si="174"/>
        <v>-1.698000000033062E-2</v>
      </c>
      <c r="AG215" s="8"/>
      <c r="AH215" s="106">
        <f t="shared" si="181"/>
        <v>-4.2438685519901841E-3</v>
      </c>
      <c r="AI215" s="106">
        <f t="shared" si="182"/>
        <v>1.0542221901954236</v>
      </c>
      <c r="AJ215" s="106">
        <f t="shared" si="183"/>
        <v>-0.95980574593848089</v>
      </c>
      <c r="AK215" s="106">
        <f t="shared" si="184"/>
        <v>1.1535855292967051E-2</v>
      </c>
      <c r="AL215" s="106">
        <f t="shared" si="185"/>
        <v>0.20962606737574332</v>
      </c>
      <c r="AM215" s="106">
        <f t="shared" si="186"/>
        <v>0.1051985451978143</v>
      </c>
      <c r="AN215" s="113">
        <f t="shared" si="175"/>
        <v>37.897498254142384</v>
      </c>
      <c r="AO215" s="113">
        <f t="shared" si="175"/>
        <v>37.897498253875817</v>
      </c>
      <c r="AP215" s="113">
        <f t="shared" si="175"/>
        <v>37.897498248971139</v>
      </c>
      <c r="AQ215" s="113">
        <f t="shared" si="175"/>
        <v>37.897498158726037</v>
      </c>
      <c r="AR215" s="113">
        <f t="shared" si="175"/>
        <v>37.897496498234631</v>
      </c>
      <c r="AS215" s="113">
        <f t="shared" si="175"/>
        <v>37.897465945632199</v>
      </c>
      <c r="AT215" s="113">
        <f t="shared" si="175"/>
        <v>37.896903819284759</v>
      </c>
      <c r="AU215" s="113">
        <f t="shared" si="187"/>
        <v>37.886572553468383</v>
      </c>
    </row>
    <row r="216" spans="1:48" s="106" customFormat="1" ht="12.95" customHeight="1" x14ac:dyDescent="0.2">
      <c r="A216" s="47" t="s">
        <v>139</v>
      </c>
      <c r="B216" s="48"/>
      <c r="C216" s="42">
        <v>46773.445</v>
      </c>
      <c r="D216" s="42"/>
      <c r="E216" s="47">
        <f t="shared" si="176"/>
        <v>19156.98814843161</v>
      </c>
      <c r="F216" s="113">
        <f t="shared" si="177"/>
        <v>19157</v>
      </c>
      <c r="G216" s="113">
        <f t="shared" si="167"/>
        <v>-1.5794999999343418E-2</v>
      </c>
      <c r="H216" s="113"/>
      <c r="I216" s="113">
        <f t="shared" si="188"/>
        <v>-1.5794999999343418E-2</v>
      </c>
      <c r="J216" s="113"/>
      <c r="K216" s="113"/>
      <c r="L216" s="113"/>
      <c r="M216" s="113"/>
      <c r="N216" s="113"/>
      <c r="O216" s="113">
        <f t="shared" ca="1" si="165"/>
        <v>-1.1692963512829113E-2</v>
      </c>
      <c r="P216" s="113"/>
      <c r="Q216" s="161">
        <f t="shared" si="178"/>
        <v>31754.945</v>
      </c>
      <c r="R216" s="113"/>
      <c r="S216" s="8">
        <f t="shared" si="189"/>
        <v>0.1</v>
      </c>
      <c r="T216" s="113"/>
      <c r="Z216" s="106">
        <f t="shared" si="179"/>
        <v>19157</v>
      </c>
      <c r="AA216" s="113">
        <f t="shared" si="180"/>
        <v>-1.7242117019405496E-2</v>
      </c>
      <c r="AB216" s="113">
        <f t="shared" si="170"/>
        <v>-1.1573723105074804E-2</v>
      </c>
      <c r="AC216" s="113">
        <f t="shared" si="171"/>
        <v>-1.5794999999343418E-2</v>
      </c>
      <c r="AD216" s="113">
        <f t="shared" si="172"/>
        <v>1.4471170200620782E-3</v>
      </c>
      <c r="AE216" s="113">
        <f t="shared" si="173"/>
        <v>2.0941476697533496E-7</v>
      </c>
      <c r="AF216" s="106">
        <f t="shared" si="174"/>
        <v>-1.5794999999343418E-2</v>
      </c>
      <c r="AG216" s="8"/>
      <c r="AH216" s="106">
        <f t="shared" si="181"/>
        <v>-4.2212768942686127E-3</v>
      </c>
      <c r="AI216" s="106">
        <f t="shared" si="182"/>
        <v>1.0539878888939367</v>
      </c>
      <c r="AJ216" s="106">
        <f t="shared" si="183"/>
        <v>-0.95417304708390127</v>
      </c>
      <c r="AK216" s="106">
        <f t="shared" si="184"/>
        <v>1.2586886815448253E-2</v>
      </c>
      <c r="AL216" s="106">
        <f t="shared" si="185"/>
        <v>0.22905121671016321</v>
      </c>
      <c r="AM216" s="106">
        <f t="shared" si="186"/>
        <v>0.11502895967432282</v>
      </c>
      <c r="AN216" s="113">
        <f t="shared" si="175"/>
        <v>37.9158979832863</v>
      </c>
      <c r="AO216" s="113">
        <f t="shared" si="175"/>
        <v>37.915897983001948</v>
      </c>
      <c r="AP216" s="113">
        <f t="shared" si="175"/>
        <v>37.915897977749594</v>
      </c>
      <c r="AQ216" s="113">
        <f t="shared" si="175"/>
        <v>37.915897880732189</v>
      </c>
      <c r="AR216" s="113">
        <f t="shared" si="175"/>
        <v>37.915896088700343</v>
      </c>
      <c r="AS216" s="113">
        <f t="shared" si="175"/>
        <v>37.915862987776201</v>
      </c>
      <c r="AT216" s="113">
        <f t="shared" si="175"/>
        <v>37.915251618337138</v>
      </c>
      <c r="AU216" s="113">
        <f t="shared" si="187"/>
        <v>37.903974192196024</v>
      </c>
    </row>
    <row r="217" spans="1:48" s="106" customFormat="1" ht="12.95" customHeight="1" x14ac:dyDescent="0.2">
      <c r="A217" s="47" t="s">
        <v>140</v>
      </c>
      <c r="B217" s="48"/>
      <c r="C217" s="42">
        <v>46893.394999999997</v>
      </c>
      <c r="D217" s="42"/>
      <c r="E217" s="47">
        <f t="shared" si="176"/>
        <v>19246.991037227956</v>
      </c>
      <c r="F217" s="113">
        <f t="shared" si="177"/>
        <v>19247</v>
      </c>
      <c r="G217" s="113">
        <f t="shared" si="167"/>
        <v>-1.194499999837717E-2</v>
      </c>
      <c r="H217" s="113"/>
      <c r="I217" s="113">
        <f t="shared" si="188"/>
        <v>-1.194499999837717E-2</v>
      </c>
      <c r="J217" s="113"/>
      <c r="K217" s="113"/>
      <c r="L217" s="113"/>
      <c r="M217" s="113"/>
      <c r="N217" s="113"/>
      <c r="O217" s="113">
        <f t="shared" ca="1" si="165"/>
        <v>-1.1722801431040843E-2</v>
      </c>
      <c r="P217" s="113"/>
      <c r="Q217" s="161">
        <f t="shared" si="178"/>
        <v>31874.894999999997</v>
      </c>
      <c r="R217" s="113"/>
      <c r="S217" s="8">
        <f t="shared" si="189"/>
        <v>0.1</v>
      </c>
      <c r="T217" s="113"/>
      <c r="Z217" s="106">
        <f t="shared" si="179"/>
        <v>19247</v>
      </c>
      <c r="AA217" s="113">
        <f t="shared" si="180"/>
        <v>-1.6916922933810117E-2</v>
      </c>
      <c r="AB217" s="113">
        <f t="shared" si="170"/>
        <v>-8.0261507981879872E-3</v>
      </c>
      <c r="AC217" s="113">
        <f t="shared" si="171"/>
        <v>-1.194499999837717E-2</v>
      </c>
      <c r="AD217" s="113">
        <f t="shared" si="172"/>
        <v>4.9719229354329465E-3</v>
      </c>
      <c r="AE217" s="113">
        <f t="shared" si="173"/>
        <v>2.4720017675884168E-6</v>
      </c>
      <c r="AF217" s="106">
        <f t="shared" si="174"/>
        <v>-1.194499999837717E-2</v>
      </c>
      <c r="AG217" s="8"/>
      <c r="AH217" s="106">
        <f t="shared" si="181"/>
        <v>-3.9188492001891824E-3</v>
      </c>
      <c r="AI217" s="106">
        <f t="shared" si="182"/>
        <v>1.0505568444637343</v>
      </c>
      <c r="AJ217" s="106">
        <f t="shared" si="183"/>
        <v>-0.87875546960939288</v>
      </c>
      <c r="AK217" s="106">
        <f t="shared" si="184"/>
        <v>2.2740434138308396E-2</v>
      </c>
      <c r="AL217" s="106">
        <f t="shared" si="185"/>
        <v>0.42268702592516244</v>
      </c>
      <c r="AM217" s="106">
        <f t="shared" si="186"/>
        <v>0.21454739590494201</v>
      </c>
      <c r="AN217" s="113">
        <f t="shared" si="175"/>
        <v>38.099603370145353</v>
      </c>
      <c r="AO217" s="113">
        <f t="shared" si="175"/>
        <v>38.099603369780645</v>
      </c>
      <c r="AP217" s="113">
        <f t="shared" si="175"/>
        <v>38.0996033626365</v>
      </c>
      <c r="AQ217" s="113">
        <f t="shared" si="175"/>
        <v>38.099603222689879</v>
      </c>
      <c r="AR217" s="113">
        <f t="shared" si="175"/>
        <v>38.099600481278799</v>
      </c>
      <c r="AS217" s="113">
        <f t="shared" si="175"/>
        <v>38.099546780482129</v>
      </c>
      <c r="AT217" s="113">
        <f t="shared" si="175"/>
        <v>38.098495095246847</v>
      </c>
      <c r="AU217" s="113">
        <f t="shared" si="187"/>
        <v>38.07799057947242</v>
      </c>
    </row>
    <row r="218" spans="1:48" s="106" customFormat="1" ht="12.95" customHeight="1" x14ac:dyDescent="0.2">
      <c r="A218" s="47" t="s">
        <v>140</v>
      </c>
      <c r="B218" s="48"/>
      <c r="C218" s="42">
        <v>47087.970999999998</v>
      </c>
      <c r="D218" s="42"/>
      <c r="E218" s="47">
        <f t="shared" si="176"/>
        <v>19392.988553613435</v>
      </c>
      <c r="F218" s="113">
        <f t="shared" si="177"/>
        <v>19393</v>
      </c>
      <c r="G218" s="113">
        <f t="shared" si="167"/>
        <v>-1.525499999843305E-2</v>
      </c>
      <c r="H218" s="113"/>
      <c r="I218" s="113">
        <f t="shared" si="188"/>
        <v>-1.525499999843305E-2</v>
      </c>
      <c r="J218" s="113"/>
      <c r="K218" s="113"/>
      <c r="L218" s="113"/>
      <c r="M218" s="113"/>
      <c r="N218" s="113"/>
      <c r="O218" s="113">
        <f t="shared" ca="1" si="165"/>
        <v>-1.1771205165028761E-2</v>
      </c>
      <c r="P218" s="113"/>
      <c r="Q218" s="161">
        <f t="shared" si="178"/>
        <v>32069.470999999998</v>
      </c>
      <c r="R218" s="113"/>
      <c r="S218" s="8">
        <f t="shared" si="189"/>
        <v>0.1</v>
      </c>
      <c r="T218" s="113"/>
      <c r="Z218" s="106">
        <f t="shared" si="179"/>
        <v>19393</v>
      </c>
      <c r="AA218" s="113">
        <f t="shared" si="180"/>
        <v>-1.6119024548208679E-2</v>
      </c>
      <c r="AB218" s="113">
        <f t="shared" si="170"/>
        <v>-1.2095577191616124E-2</v>
      </c>
      <c r="AC218" s="113">
        <f t="shared" si="171"/>
        <v>-1.525499999843305E-2</v>
      </c>
      <c r="AD218" s="113">
        <f t="shared" si="172"/>
        <v>8.6402454977562923E-4</v>
      </c>
      <c r="AE218" s="113">
        <f t="shared" si="173"/>
        <v>7.4653842261497875E-8</v>
      </c>
      <c r="AF218" s="106">
        <f t="shared" si="174"/>
        <v>-1.525499999843305E-2</v>
      </c>
      <c r="AG218" s="8"/>
      <c r="AH218" s="106">
        <f t="shared" si="181"/>
        <v>-3.1594228068169256E-3</v>
      </c>
      <c r="AI218" s="106">
        <f t="shared" si="182"/>
        <v>1.041193818410888</v>
      </c>
      <c r="AJ218" s="106">
        <f t="shared" si="183"/>
        <v>-0.69096058857076081</v>
      </c>
      <c r="AK218" s="106">
        <f t="shared" si="184"/>
        <v>3.7097050983329487E-2</v>
      </c>
      <c r="AL218" s="106">
        <f t="shared" si="185"/>
        <v>0.73311832060925863</v>
      </c>
      <c r="AM218" s="106">
        <f t="shared" si="186"/>
        <v>0.38390994975229126</v>
      </c>
      <c r="AN218" s="113">
        <f t="shared" si="175"/>
        <v>38.39585838347876</v>
      </c>
      <c r="AO218" s="113">
        <f t="shared" si="175"/>
        <v>38.395858383274508</v>
      </c>
      <c r="AP218" s="113">
        <f t="shared" si="175"/>
        <v>38.395858378470244</v>
      </c>
      <c r="AQ218" s="113">
        <f t="shared" si="175"/>
        <v>38.395858265470089</v>
      </c>
      <c r="AR218" s="113">
        <f t="shared" si="175"/>
        <v>38.395855607619453</v>
      </c>
      <c r="AS218" s="113">
        <f t="shared" si="175"/>
        <v>38.39579309462799</v>
      </c>
      <c r="AT218" s="113">
        <f t="shared" si="175"/>
        <v>38.394323722056939</v>
      </c>
      <c r="AU218" s="113">
        <f t="shared" si="187"/>
        <v>38.360283829943015</v>
      </c>
    </row>
    <row r="219" spans="1:48" s="106" customFormat="1" ht="12.95" customHeight="1" x14ac:dyDescent="0.2">
      <c r="A219" s="47" t="s">
        <v>140</v>
      </c>
      <c r="B219" s="48"/>
      <c r="C219" s="42">
        <v>47414.487999999998</v>
      </c>
      <c r="D219" s="42"/>
      <c r="E219" s="47">
        <f t="shared" si="176"/>
        <v>19637.986246328041</v>
      </c>
      <c r="F219" s="113">
        <f t="shared" si="177"/>
        <v>19638</v>
      </c>
      <c r="G219" s="113">
        <f t="shared" si="167"/>
        <v>-1.8330000006244518E-2</v>
      </c>
      <c r="H219" s="113"/>
      <c r="I219" s="113">
        <f t="shared" si="188"/>
        <v>-1.8330000006244518E-2</v>
      </c>
      <c r="J219" s="113"/>
      <c r="K219" s="113"/>
      <c r="L219" s="113"/>
      <c r="M219" s="113"/>
      <c r="N219" s="113"/>
      <c r="O219" s="113">
        <f t="shared" ca="1" si="165"/>
        <v>-1.1852430609049582E-2</v>
      </c>
      <c r="P219" s="113"/>
      <c r="Q219" s="161">
        <f t="shared" si="178"/>
        <v>32395.987999999998</v>
      </c>
      <c r="R219" s="113"/>
      <c r="S219" s="8">
        <f t="shared" si="189"/>
        <v>0.1</v>
      </c>
      <c r="T219" s="113"/>
      <c r="Z219" s="106">
        <f t="shared" si="179"/>
        <v>19638</v>
      </c>
      <c r="AA219" s="113">
        <f t="shared" si="180"/>
        <v>-1.423430180874205E-2</v>
      </c>
      <c r="AB219" s="113">
        <f t="shared" si="170"/>
        <v>-1.6986459674861443E-2</v>
      </c>
      <c r="AC219" s="113">
        <f t="shared" si="171"/>
        <v>-1.8330000006244518E-2</v>
      </c>
      <c r="AD219" s="113">
        <f t="shared" si="172"/>
        <v>-4.0956981975024676E-3</v>
      </c>
      <c r="AE219" s="113">
        <f t="shared" si="173"/>
        <v>1.6774743725024962E-6</v>
      </c>
      <c r="AF219" s="106">
        <f t="shared" si="174"/>
        <v>-1.8330000006244518E-2</v>
      </c>
      <c r="AG219" s="8"/>
      <c r="AH219" s="106">
        <f t="shared" si="181"/>
        <v>-1.3435403313830736E-3</v>
      </c>
      <c r="AI219" s="106">
        <f t="shared" si="182"/>
        <v>1.0180982473126505</v>
      </c>
      <c r="AJ219" s="106">
        <f t="shared" si="183"/>
        <v>-0.25486511053432537</v>
      </c>
      <c r="AK219" s="106">
        <f t="shared" si="184"/>
        <v>5.239823767207346E-2</v>
      </c>
      <c r="AL219" s="106">
        <f t="shared" si="185"/>
        <v>1.2382271390030435</v>
      </c>
      <c r="AM219" s="106">
        <f t="shared" si="186"/>
        <v>0.71257163858977202</v>
      </c>
      <c r="AN219" s="113">
        <f t="shared" si="175"/>
        <v>38.885382742898926</v>
      </c>
      <c r="AO219" s="113">
        <f t="shared" si="175"/>
        <v>38.885382742894599</v>
      </c>
      <c r="AP219" s="113">
        <f t="shared" si="175"/>
        <v>38.885382742686289</v>
      </c>
      <c r="AQ219" s="113">
        <f t="shared" si="175"/>
        <v>38.885382732669221</v>
      </c>
      <c r="AR219" s="113">
        <f t="shared" si="175"/>
        <v>38.885382250964312</v>
      </c>
      <c r="AS219" s="113">
        <f t="shared" si="175"/>
        <v>38.885359087214646</v>
      </c>
      <c r="AT219" s="113">
        <f t="shared" si="175"/>
        <v>38.884246771973558</v>
      </c>
      <c r="AU219" s="113">
        <f t="shared" si="187"/>
        <v>38.833995106417646</v>
      </c>
    </row>
    <row r="220" spans="1:48" s="106" customFormat="1" ht="12.95" customHeight="1" x14ac:dyDescent="0.2">
      <c r="A220" s="47" t="s">
        <v>141</v>
      </c>
      <c r="B220" s="48"/>
      <c r="C220" s="42">
        <v>47823.648999999998</v>
      </c>
      <c r="D220" s="42"/>
      <c r="E220" s="47">
        <f t="shared" si="176"/>
        <v>19944.994766401422</v>
      </c>
      <c r="F220" s="113">
        <f t="shared" si="177"/>
        <v>19945</v>
      </c>
      <c r="G220" s="113">
        <f t="shared" si="167"/>
        <v>-6.9750000038766302E-3</v>
      </c>
      <c r="H220" s="113"/>
      <c r="I220" s="113">
        <f t="shared" si="188"/>
        <v>-6.9750000038766302E-3</v>
      </c>
      <c r="J220" s="113"/>
      <c r="K220" s="113"/>
      <c r="L220" s="113"/>
      <c r="M220" s="113"/>
      <c r="N220" s="113"/>
      <c r="O220" s="113">
        <f t="shared" ca="1" si="165"/>
        <v>-1.1954211063394039E-2</v>
      </c>
      <c r="P220" s="113"/>
      <c r="Q220" s="161">
        <f t="shared" si="178"/>
        <v>32805.148999999998</v>
      </c>
      <c r="R220" s="113"/>
      <c r="S220" s="8">
        <f t="shared" si="189"/>
        <v>0.1</v>
      </c>
      <c r="T220" s="113"/>
      <c r="Z220" s="106">
        <f t="shared" si="179"/>
        <v>19945</v>
      </c>
      <c r="AA220" s="113">
        <f t="shared" si="180"/>
        <v>-1.1550953764620746E-2</v>
      </c>
      <c r="AB220" s="113">
        <f t="shared" si="170"/>
        <v>-8.2209732687516367E-3</v>
      </c>
      <c r="AC220" s="113">
        <f t="shared" si="171"/>
        <v>-6.9750000038766302E-3</v>
      </c>
      <c r="AD220" s="113">
        <f t="shared" si="172"/>
        <v>4.5759537607441159E-3</v>
      </c>
      <c r="AE220" s="113">
        <f t="shared" si="173"/>
        <v>2.0939352820468221E-6</v>
      </c>
      <c r="AF220" s="106">
        <f t="shared" si="174"/>
        <v>-6.9750000038766302E-3</v>
      </c>
      <c r="AG220" s="8"/>
      <c r="AH220" s="106">
        <f t="shared" si="181"/>
        <v>1.2459732648750059E-3</v>
      </c>
      <c r="AI220" s="106">
        <f t="shared" si="182"/>
        <v>0.98543900247050442</v>
      </c>
      <c r="AJ220" s="106">
        <f t="shared" si="183"/>
        <v>0.3340937093197196</v>
      </c>
      <c r="AK220" s="106">
        <f t="shared" si="184"/>
        <v>5.3489243945628734E-2</v>
      </c>
      <c r="AL220" s="106">
        <f t="shared" si="185"/>
        <v>1.836578868628135</v>
      </c>
      <c r="AM220" s="106">
        <f t="shared" si="186"/>
        <v>1.3086134287204121</v>
      </c>
      <c r="AN220" s="113">
        <f t="shared" si="175"/>
        <v>39.481780479669446</v>
      </c>
      <c r="AO220" s="113">
        <f t="shared" si="175"/>
        <v>39.481780479669325</v>
      </c>
      <c r="AP220" s="113">
        <f t="shared" si="175"/>
        <v>39.481780479679649</v>
      </c>
      <c r="AQ220" s="113">
        <f t="shared" si="175"/>
        <v>39.481780478793951</v>
      </c>
      <c r="AR220" s="113">
        <f t="shared" si="175"/>
        <v>39.481780554769927</v>
      </c>
      <c r="AS220" s="113">
        <f t="shared" si="175"/>
        <v>39.481774037394885</v>
      </c>
      <c r="AT220" s="113">
        <f t="shared" si="175"/>
        <v>39.482332395006679</v>
      </c>
      <c r="AU220" s="113">
        <f t="shared" si="187"/>
        <v>39.427584338571577</v>
      </c>
    </row>
    <row r="221" spans="1:48" s="106" customFormat="1" ht="12.95" customHeight="1" x14ac:dyDescent="0.2">
      <c r="A221" s="47" t="s">
        <v>104</v>
      </c>
      <c r="B221" s="48"/>
      <c r="C221" s="42">
        <v>47859.620999999999</v>
      </c>
      <c r="D221" s="42"/>
      <c r="E221" s="47">
        <f t="shared" si="176"/>
        <v>19971.98587866305</v>
      </c>
      <c r="F221" s="113">
        <f t="shared" si="177"/>
        <v>19972</v>
      </c>
      <c r="G221" s="113">
        <f t="shared" si="167"/>
        <v>-1.8819999997504056E-2</v>
      </c>
      <c r="H221" s="113"/>
      <c r="I221" s="113">
        <f t="shared" si="188"/>
        <v>-1.8819999997504056E-2</v>
      </c>
      <c r="J221" s="113"/>
      <c r="K221" s="113"/>
      <c r="L221" s="113"/>
      <c r="M221" s="113"/>
      <c r="N221" s="113"/>
      <c r="O221" s="113">
        <f t="shared" ca="1" si="165"/>
        <v>-1.1963162438857557E-2</v>
      </c>
      <c r="P221" s="113"/>
      <c r="Q221" s="161">
        <f t="shared" si="178"/>
        <v>32841.120999999999</v>
      </c>
      <c r="R221" s="113"/>
      <c r="S221" s="8">
        <f t="shared" si="189"/>
        <v>0.1</v>
      </c>
      <c r="T221" s="113"/>
      <c r="Z221" s="106">
        <f t="shared" si="179"/>
        <v>19972</v>
      </c>
      <c r="AA221" s="113">
        <f t="shared" si="180"/>
        <v>-1.132619760465787E-2</v>
      </c>
      <c r="AB221" s="113">
        <f t="shared" si="170"/>
        <v>-2.0282073864980397E-2</v>
      </c>
      <c r="AC221" s="113">
        <f t="shared" si="171"/>
        <v>-1.8819999997504056E-2</v>
      </c>
      <c r="AD221" s="113">
        <f t="shared" si="172"/>
        <v>-7.4938023928461852E-3</v>
      </c>
      <c r="AE221" s="113">
        <f t="shared" si="173"/>
        <v>5.6157074303027215E-6</v>
      </c>
      <c r="AF221" s="106">
        <f t="shared" si="174"/>
        <v>-1.8819999997504056E-2</v>
      </c>
      <c r="AG221" s="8"/>
      <c r="AH221" s="106">
        <f t="shared" si="181"/>
        <v>1.4620738674763433E-3</v>
      </c>
      <c r="AI221" s="106">
        <f t="shared" si="182"/>
        <v>0.98274220042357197</v>
      </c>
      <c r="AJ221" s="106">
        <f t="shared" si="183"/>
        <v>0.38151439791200514</v>
      </c>
      <c r="AK221" s="106">
        <f t="shared" si="184"/>
        <v>5.2681023345307165E-2</v>
      </c>
      <c r="AL221" s="106">
        <f t="shared" si="185"/>
        <v>1.8873694025629331</v>
      </c>
      <c r="AM221" s="106">
        <f t="shared" si="186"/>
        <v>1.3798810340072809</v>
      </c>
      <c r="AN221" s="113">
        <f t="shared" ref="AN221:AT230" si="190">$AU221+$AB$7*SIN(AO221)</f>
        <v>39.533312969757297</v>
      </c>
      <c r="AO221" s="113">
        <f t="shared" si="190"/>
        <v>39.533312969756857</v>
      </c>
      <c r="AP221" s="113">
        <f t="shared" si="190"/>
        <v>39.533312969787517</v>
      </c>
      <c r="AQ221" s="113">
        <f t="shared" si="190"/>
        <v>39.533312967663143</v>
      </c>
      <c r="AR221" s="113">
        <f t="shared" si="190"/>
        <v>39.533313114844177</v>
      </c>
      <c r="AS221" s="113">
        <f t="shared" si="190"/>
        <v>39.533302917666759</v>
      </c>
      <c r="AT221" s="113">
        <f t="shared" si="190"/>
        <v>39.534008501341759</v>
      </c>
      <c r="AU221" s="113">
        <f t="shared" si="187"/>
        <v>39.479789254754493</v>
      </c>
    </row>
    <row r="222" spans="1:48" s="106" customFormat="1" ht="12.95" customHeight="1" x14ac:dyDescent="0.2">
      <c r="A222" s="47" t="s">
        <v>143</v>
      </c>
      <c r="B222" s="48"/>
      <c r="C222" s="42">
        <v>47887.603000000003</v>
      </c>
      <c r="D222" s="42"/>
      <c r="E222" s="47">
        <f t="shared" si="176"/>
        <v>19992.981800583017</v>
      </c>
      <c r="F222" s="113">
        <f t="shared" si="177"/>
        <v>19993</v>
      </c>
      <c r="G222" s="113">
        <f t="shared" si="167"/>
        <v>-2.4254999996628612E-2</v>
      </c>
      <c r="H222" s="113"/>
      <c r="I222" s="113">
        <f t="shared" si="188"/>
        <v>-2.4254999996628612E-2</v>
      </c>
      <c r="J222" s="113"/>
      <c r="K222" s="113"/>
      <c r="L222" s="113"/>
      <c r="M222" s="113"/>
      <c r="N222" s="113"/>
      <c r="O222" s="113">
        <f t="shared" ca="1" si="165"/>
        <v>-1.1970124619773629E-2</v>
      </c>
      <c r="P222" s="113"/>
      <c r="Q222" s="161">
        <f t="shared" si="178"/>
        <v>32869.103000000003</v>
      </c>
      <c r="R222" s="113"/>
      <c r="S222" s="8">
        <f t="shared" si="189"/>
        <v>0.1</v>
      </c>
      <c r="T222" s="113"/>
      <c r="Z222" s="106">
        <f t="shared" si="179"/>
        <v>19993</v>
      </c>
      <c r="AA222" s="113">
        <f t="shared" si="180"/>
        <v>-1.115439317236426E-2</v>
      </c>
      <c r="AB222" s="113">
        <f t="shared" si="170"/>
        <v>-2.5882101148493389E-2</v>
      </c>
      <c r="AC222" s="113">
        <f t="shared" si="171"/>
        <v>-2.4254999996628612E-2</v>
      </c>
      <c r="AD222" s="113">
        <f t="shared" si="172"/>
        <v>-1.3100606824264352E-2</v>
      </c>
      <c r="AE222" s="113">
        <f t="shared" si="173"/>
        <v>1.7162589916396174E-5</v>
      </c>
      <c r="AF222" s="106">
        <f t="shared" si="174"/>
        <v>-2.4254999996628612E-2</v>
      </c>
      <c r="AG222" s="8"/>
      <c r="AH222" s="106">
        <f t="shared" si="181"/>
        <v>1.6271011518647766E-3</v>
      </c>
      <c r="AI222" s="106">
        <f t="shared" si="182"/>
        <v>0.98068500574702433</v>
      </c>
      <c r="AJ222" s="106">
        <f t="shared" si="183"/>
        <v>0.41754997119157339</v>
      </c>
      <c r="AK222" s="106">
        <f t="shared" si="184"/>
        <v>5.1962032908042341E-2</v>
      </c>
      <c r="AL222" s="106">
        <f t="shared" si="185"/>
        <v>1.9266826601896394</v>
      </c>
      <c r="AM222" s="106">
        <f t="shared" si="186"/>
        <v>1.4385645722352478</v>
      </c>
      <c r="AN222" s="113">
        <f t="shared" si="190"/>
        <v>39.573297046941804</v>
      </c>
      <c r="AO222" s="113">
        <f t="shared" si="190"/>
        <v>39.573297046940787</v>
      </c>
      <c r="AP222" s="113">
        <f t="shared" si="190"/>
        <v>39.573297047002185</v>
      </c>
      <c r="AQ222" s="113">
        <f t="shared" si="190"/>
        <v>39.573297043295007</v>
      </c>
      <c r="AR222" s="113">
        <f t="shared" si="190"/>
        <v>39.573297267134208</v>
      </c>
      <c r="AS222" s="113">
        <f t="shared" si="190"/>
        <v>39.573283751430644</v>
      </c>
      <c r="AT222" s="113">
        <f t="shared" si="190"/>
        <v>39.574098803920464</v>
      </c>
      <c r="AU222" s="113">
        <f t="shared" si="187"/>
        <v>39.520393078452322</v>
      </c>
    </row>
    <row r="223" spans="1:48" s="106" customFormat="1" ht="12.95" customHeight="1" x14ac:dyDescent="0.2">
      <c r="A223" s="47" t="s">
        <v>143</v>
      </c>
      <c r="B223" s="48"/>
      <c r="C223" s="42">
        <v>47895.608</v>
      </c>
      <c r="D223" s="42"/>
      <c r="E223" s="47">
        <f t="shared" si="176"/>
        <v>19998.988245975383</v>
      </c>
      <c r="F223" s="113">
        <f t="shared" si="177"/>
        <v>19999</v>
      </c>
      <c r="G223" s="113">
        <f t="shared" si="167"/>
        <v>-1.5664999998989515E-2</v>
      </c>
      <c r="H223" s="113"/>
      <c r="I223" s="113">
        <f t="shared" si="188"/>
        <v>-1.5664999998989515E-2</v>
      </c>
      <c r="J223" s="113"/>
      <c r="K223" s="113"/>
      <c r="L223" s="113"/>
      <c r="M223" s="113"/>
      <c r="N223" s="113"/>
      <c r="O223" s="113">
        <f t="shared" ca="1" si="165"/>
        <v>-1.1972113814321079E-2</v>
      </c>
      <c r="P223" s="113"/>
      <c r="Q223" s="161">
        <f t="shared" si="178"/>
        <v>32877.108</v>
      </c>
      <c r="R223" s="113"/>
      <c r="S223" s="8">
        <f t="shared" si="189"/>
        <v>0.1</v>
      </c>
      <c r="T223" s="113"/>
      <c r="Z223" s="106">
        <f t="shared" si="179"/>
        <v>19999</v>
      </c>
      <c r="AA223" s="113">
        <f t="shared" si="180"/>
        <v>-1.1105827686839327E-2</v>
      </c>
      <c r="AB223" s="113">
        <f t="shared" si="170"/>
        <v>-1.7338723068591754E-2</v>
      </c>
      <c r="AC223" s="113">
        <f t="shared" si="171"/>
        <v>-1.5664999998989515E-2</v>
      </c>
      <c r="AD223" s="113">
        <f t="shared" si="172"/>
        <v>-4.5591723121501879E-3</v>
      </c>
      <c r="AE223" s="113">
        <f t="shared" si="173"/>
        <v>2.078605217187689E-6</v>
      </c>
      <c r="AF223" s="106">
        <f t="shared" si="174"/>
        <v>-1.5664999998989515E-2</v>
      </c>
      <c r="AG223" s="8"/>
      <c r="AH223" s="106">
        <f t="shared" si="181"/>
        <v>1.6737230696022389E-3</v>
      </c>
      <c r="AI223" s="106">
        <f t="shared" si="182"/>
        <v>0.98010413781922212</v>
      </c>
      <c r="AJ223" s="106">
        <f t="shared" si="183"/>
        <v>0.42770253391294211</v>
      </c>
      <c r="AK223" s="106">
        <f t="shared" si="184"/>
        <v>5.1742405578137265E-2</v>
      </c>
      <c r="AL223" s="106">
        <f t="shared" si="185"/>
        <v>1.9378849165600656</v>
      </c>
      <c r="AM223" s="106">
        <f t="shared" si="186"/>
        <v>1.4558968940258141</v>
      </c>
      <c r="AN223" s="113">
        <f t="shared" si="190"/>
        <v>39.584705752338998</v>
      </c>
      <c r="AO223" s="113">
        <f t="shared" si="190"/>
        <v>39.58470575233774</v>
      </c>
      <c r="AP223" s="113">
        <f t="shared" si="190"/>
        <v>39.584705752411203</v>
      </c>
      <c r="AQ223" s="113">
        <f t="shared" si="190"/>
        <v>39.584705748130908</v>
      </c>
      <c r="AR223" s="113">
        <f t="shared" si="190"/>
        <v>39.584705997503868</v>
      </c>
      <c r="AS223" s="113">
        <f t="shared" si="190"/>
        <v>39.584691468554446</v>
      </c>
      <c r="AT223" s="113">
        <f t="shared" si="190"/>
        <v>39.58553687463229</v>
      </c>
      <c r="AU223" s="113">
        <f t="shared" si="187"/>
        <v>39.531994170937409</v>
      </c>
    </row>
    <row r="224" spans="1:48" s="106" customFormat="1" ht="12.95" customHeight="1" x14ac:dyDescent="0.2">
      <c r="A224" s="47" t="s">
        <v>144</v>
      </c>
      <c r="B224" s="48"/>
      <c r="C224" s="42">
        <v>48127.523999999998</v>
      </c>
      <c r="D224" s="42"/>
      <c r="E224" s="47">
        <f t="shared" si="176"/>
        <v>20173.003335246693</v>
      </c>
      <c r="F224" s="113">
        <f t="shared" si="177"/>
        <v>20173</v>
      </c>
      <c r="G224" s="113">
        <f t="shared" si="167"/>
        <v>4.4449999986682087E-3</v>
      </c>
      <c r="H224" s="113"/>
      <c r="I224" s="113">
        <f t="shared" si="188"/>
        <v>4.4449999986682087E-3</v>
      </c>
      <c r="J224" s="113"/>
      <c r="K224" s="113"/>
      <c r="L224" s="113"/>
      <c r="M224" s="113"/>
      <c r="N224" s="113"/>
      <c r="O224" s="113">
        <f t="shared" ca="1" si="165"/>
        <v>-1.2029800456197089E-2</v>
      </c>
      <c r="P224" s="113"/>
      <c r="Q224" s="161">
        <f t="shared" si="178"/>
        <v>33109.023999999998</v>
      </c>
      <c r="R224" s="113"/>
      <c r="S224" s="8">
        <f t="shared" si="189"/>
        <v>0.1</v>
      </c>
      <c r="T224" s="113"/>
      <c r="Z224" s="106">
        <f t="shared" si="179"/>
        <v>20173</v>
      </c>
      <c r="AA224" s="113">
        <f t="shared" si="180"/>
        <v>-9.823570373984734E-3</v>
      </c>
      <c r="AB224" s="113">
        <f t="shared" si="170"/>
        <v>1.5467827795311666E-3</v>
      </c>
      <c r="AC224" s="113">
        <f t="shared" si="171"/>
        <v>4.4449999986682087E-3</v>
      </c>
      <c r="AD224" s="113">
        <f t="shared" si="172"/>
        <v>1.4268570372652943E-2</v>
      </c>
      <c r="AE224" s="113">
        <f t="shared" si="173"/>
        <v>2.0359210047934937E-5</v>
      </c>
      <c r="AF224" s="106">
        <f t="shared" si="174"/>
        <v>4.4449999986682087E-3</v>
      </c>
      <c r="AG224" s="8"/>
      <c r="AH224" s="106">
        <f t="shared" si="181"/>
        <v>2.8982172191370421E-3</v>
      </c>
      <c r="AI224" s="106">
        <f t="shared" si="182"/>
        <v>0.96486051738451373</v>
      </c>
      <c r="AJ224" s="106">
        <f t="shared" si="183"/>
        <v>0.68994826017612509</v>
      </c>
      <c r="AK224" s="106">
        <f t="shared" si="184"/>
        <v>4.2875851343674755E-2</v>
      </c>
      <c r="AL224" s="106">
        <f t="shared" si="185"/>
        <v>2.2573529160622869</v>
      </c>
      <c r="AM224" s="106">
        <f t="shared" si="186"/>
        <v>2.1124998143903788</v>
      </c>
      <c r="AN224" s="113">
        <f t="shared" si="190"/>
        <v>39.912794876841012</v>
      </c>
      <c r="AO224" s="113">
        <f t="shared" si="190"/>
        <v>39.912794876781035</v>
      </c>
      <c r="AP224" s="113">
        <f t="shared" si="190"/>
        <v>39.912794878585728</v>
      </c>
      <c r="AQ224" s="113">
        <f t="shared" si="190"/>
        <v>39.912794824283381</v>
      </c>
      <c r="AR224" s="113">
        <f t="shared" si="190"/>
        <v>39.91279645821173</v>
      </c>
      <c r="AS224" s="113">
        <f t="shared" si="190"/>
        <v>39.912747292627337</v>
      </c>
      <c r="AT224" s="113">
        <f t="shared" si="190"/>
        <v>39.914225296289843</v>
      </c>
      <c r="AU224" s="113">
        <f t="shared" si="187"/>
        <v>39.868425853005114</v>
      </c>
    </row>
    <row r="225" spans="1:48" s="106" customFormat="1" ht="12.95" customHeight="1" x14ac:dyDescent="0.2">
      <c r="A225" s="47" t="s">
        <v>144</v>
      </c>
      <c r="B225" s="48"/>
      <c r="C225" s="42">
        <v>48275.45</v>
      </c>
      <c r="D225" s="42"/>
      <c r="E225" s="47">
        <f t="shared" si="176"/>
        <v>20283.997643942719</v>
      </c>
      <c r="F225" s="113">
        <f t="shared" si="177"/>
        <v>20284</v>
      </c>
      <c r="G225" s="113">
        <f t="shared" si="167"/>
        <v>-3.1400000007124618E-3</v>
      </c>
      <c r="H225" s="113"/>
      <c r="I225" s="113">
        <f t="shared" si="188"/>
        <v>-3.1400000007124618E-3</v>
      </c>
      <c r="J225" s="113"/>
      <c r="K225" s="113"/>
      <c r="L225" s="113"/>
      <c r="M225" s="113"/>
      <c r="N225" s="113"/>
      <c r="O225" s="113">
        <f t="shared" ca="1" si="165"/>
        <v>-1.206660055532489E-2</v>
      </c>
      <c r="P225" s="113"/>
      <c r="Q225" s="161">
        <f t="shared" si="178"/>
        <v>33256.949999999997</v>
      </c>
      <c r="R225" s="113"/>
      <c r="S225" s="8">
        <f t="shared" si="189"/>
        <v>0.1</v>
      </c>
      <c r="T225" s="113"/>
      <c r="Z225" s="106">
        <f t="shared" si="179"/>
        <v>20284</v>
      </c>
      <c r="AA225" s="113">
        <f t="shared" si="180"/>
        <v>-9.1651843526571602E-3</v>
      </c>
      <c r="AB225" s="113">
        <f t="shared" si="170"/>
        <v>-6.6583405517452376E-3</v>
      </c>
      <c r="AC225" s="113">
        <f t="shared" si="171"/>
        <v>-3.1400000007124618E-3</v>
      </c>
      <c r="AD225" s="113">
        <f t="shared" si="172"/>
        <v>6.0251843519446985E-3</v>
      </c>
      <c r="AE225" s="113">
        <f t="shared" si="173"/>
        <v>3.6302846474919259E-6</v>
      </c>
      <c r="AF225" s="106">
        <f t="shared" si="174"/>
        <v>-3.1400000007124618E-3</v>
      </c>
      <c r="AG225" s="8"/>
      <c r="AH225" s="106">
        <f t="shared" si="181"/>
        <v>3.5183405510327758E-3</v>
      </c>
      <c r="AI225" s="106">
        <f t="shared" si="182"/>
        <v>0.95707603795535656</v>
      </c>
      <c r="AJ225" s="106">
        <f t="shared" si="183"/>
        <v>0.81946160642271781</v>
      </c>
      <c r="AK225" s="106">
        <f t="shared" si="184"/>
        <v>3.5080697674347461E-2</v>
      </c>
      <c r="AL225" s="106">
        <f t="shared" si="185"/>
        <v>2.4564063454365241</v>
      </c>
      <c r="AM225" s="106">
        <f t="shared" si="186"/>
        <v>2.8038127504637544</v>
      </c>
      <c r="AN225" s="113">
        <f t="shared" si="190"/>
        <v>40.119643733533927</v>
      </c>
      <c r="AO225" s="113">
        <f t="shared" si="190"/>
        <v>40.119643733338378</v>
      </c>
      <c r="AP225" s="113">
        <f t="shared" si="190"/>
        <v>40.119643738034732</v>
      </c>
      <c r="AQ225" s="113">
        <f t="shared" si="190"/>
        <v>40.119643625245068</v>
      </c>
      <c r="AR225" s="113">
        <f t="shared" si="190"/>
        <v>40.119646334050231</v>
      </c>
      <c r="AS225" s="113">
        <f t="shared" si="190"/>
        <v>40.11958127643296</v>
      </c>
      <c r="AT225" s="113">
        <f t="shared" si="190"/>
        <v>40.121142744744148</v>
      </c>
      <c r="AU225" s="113">
        <f t="shared" si="187"/>
        <v>40.083046063979332</v>
      </c>
    </row>
    <row r="226" spans="1:48" s="106" customFormat="1" ht="12.95" customHeight="1" x14ac:dyDescent="0.2">
      <c r="A226" s="47" t="s">
        <v>144</v>
      </c>
      <c r="B226" s="48"/>
      <c r="C226" s="42">
        <v>48275.455999999998</v>
      </c>
      <c r="D226" s="42"/>
      <c r="E226" s="47">
        <f t="shared" si="176"/>
        <v>20284.002145963001</v>
      </c>
      <c r="F226" s="113">
        <f t="shared" si="177"/>
        <v>20284</v>
      </c>
      <c r="G226" s="113">
        <f t="shared" si="167"/>
        <v>2.8600000005098991E-3</v>
      </c>
      <c r="H226" s="113"/>
      <c r="I226" s="113">
        <f t="shared" si="188"/>
        <v>2.8600000005098991E-3</v>
      </c>
      <c r="J226" s="113"/>
      <c r="K226" s="113"/>
      <c r="L226" s="113"/>
      <c r="M226" s="113"/>
      <c r="N226" s="113"/>
      <c r="O226" s="113">
        <f t="shared" ca="1" si="165"/>
        <v>-1.206660055532489E-2</v>
      </c>
      <c r="P226" s="113"/>
      <c r="Q226" s="161">
        <f t="shared" si="178"/>
        <v>33256.955999999998</v>
      </c>
      <c r="R226" s="113"/>
      <c r="S226" s="8">
        <f t="shared" si="189"/>
        <v>0.1</v>
      </c>
      <c r="T226" s="113"/>
      <c r="Z226" s="106">
        <f t="shared" si="179"/>
        <v>20284</v>
      </c>
      <c r="AA226" s="113">
        <f t="shared" si="180"/>
        <v>-9.1651843526571602E-3</v>
      </c>
      <c r="AB226" s="113">
        <f t="shared" si="170"/>
        <v>-6.5834055052287673E-4</v>
      </c>
      <c r="AC226" s="113">
        <f t="shared" si="171"/>
        <v>2.8600000005098991E-3</v>
      </c>
      <c r="AD226" s="113">
        <f t="shared" si="172"/>
        <v>1.2025184353167059E-2</v>
      </c>
      <c r="AE226" s="113">
        <f t="shared" si="173"/>
        <v>1.4460505872765387E-5</v>
      </c>
      <c r="AF226" s="106">
        <f t="shared" si="174"/>
        <v>2.8600000005098991E-3</v>
      </c>
      <c r="AG226" s="8"/>
      <c r="AH226" s="106">
        <f t="shared" si="181"/>
        <v>3.5183405510327758E-3</v>
      </c>
      <c r="AI226" s="106">
        <f t="shared" si="182"/>
        <v>0.95707603795535656</v>
      </c>
      <c r="AJ226" s="106">
        <f t="shared" si="183"/>
        <v>0.81946160642271781</v>
      </c>
      <c r="AK226" s="106">
        <f t="shared" si="184"/>
        <v>3.5080697674347461E-2</v>
      </c>
      <c r="AL226" s="106">
        <f t="shared" si="185"/>
        <v>2.4564063454365241</v>
      </c>
      <c r="AM226" s="106">
        <f t="shared" si="186"/>
        <v>2.8038127504637544</v>
      </c>
      <c r="AN226" s="113">
        <f t="shared" si="190"/>
        <v>40.119643733533927</v>
      </c>
      <c r="AO226" s="113">
        <f t="shared" si="190"/>
        <v>40.119643733338378</v>
      </c>
      <c r="AP226" s="113">
        <f t="shared" si="190"/>
        <v>40.119643738034732</v>
      </c>
      <c r="AQ226" s="113">
        <f t="shared" si="190"/>
        <v>40.119643625245068</v>
      </c>
      <c r="AR226" s="113">
        <f t="shared" si="190"/>
        <v>40.119646334050231</v>
      </c>
      <c r="AS226" s="113">
        <f t="shared" si="190"/>
        <v>40.11958127643296</v>
      </c>
      <c r="AT226" s="113">
        <f t="shared" si="190"/>
        <v>40.121142744744148</v>
      </c>
      <c r="AU226" s="113">
        <f t="shared" si="187"/>
        <v>40.083046063979332</v>
      </c>
    </row>
    <row r="227" spans="1:48" s="106" customFormat="1" ht="12.95" customHeight="1" x14ac:dyDescent="0.2">
      <c r="A227" s="47" t="s">
        <v>144</v>
      </c>
      <c r="B227" s="48"/>
      <c r="C227" s="42">
        <v>48307.419000000002</v>
      </c>
      <c r="D227" s="42"/>
      <c r="E227" s="47">
        <f t="shared" si="176"/>
        <v>20307.985158339809</v>
      </c>
      <c r="F227" s="113">
        <f t="shared" si="177"/>
        <v>20308</v>
      </c>
      <c r="G227" s="113">
        <f t="shared" si="167"/>
        <v>-1.9779999995080288E-2</v>
      </c>
      <c r="H227" s="113"/>
      <c r="I227" s="113">
        <f t="shared" si="188"/>
        <v>-1.9779999995080288E-2</v>
      </c>
      <c r="J227" s="113"/>
      <c r="K227" s="113"/>
      <c r="L227" s="113"/>
      <c r="M227" s="113"/>
      <c r="N227" s="113"/>
      <c r="O227" s="113">
        <f t="shared" ca="1" si="165"/>
        <v>-1.2074557333514684E-2</v>
      </c>
      <c r="P227" s="113"/>
      <c r="Q227" s="161">
        <f t="shared" si="178"/>
        <v>33288.919000000002</v>
      </c>
      <c r="R227" s="113"/>
      <c r="S227" s="8">
        <f t="shared" si="189"/>
        <v>0.1</v>
      </c>
      <c r="T227" s="113"/>
      <c r="Z227" s="106">
        <f t="shared" si="179"/>
        <v>20308</v>
      </c>
      <c r="AA227" s="113">
        <f t="shared" si="180"/>
        <v>-9.0421363045417591E-3</v>
      </c>
      <c r="AB227" s="113">
        <f t="shared" si="170"/>
        <v>-2.3412970784005907E-2</v>
      </c>
      <c r="AC227" s="113">
        <f t="shared" si="171"/>
        <v>-1.9779999995080288E-2</v>
      </c>
      <c r="AD227" s="113">
        <f t="shared" si="172"/>
        <v>-1.0737863690538529E-2</v>
      </c>
      <c r="AE227" s="113">
        <f t="shared" si="173"/>
        <v>1.1530171663658574E-5</v>
      </c>
      <c r="AF227" s="106">
        <f t="shared" si="174"/>
        <v>-1.9779999995080288E-2</v>
      </c>
      <c r="AG227" s="8"/>
      <c r="AH227" s="106">
        <f t="shared" si="181"/>
        <v>3.632970788925619E-3</v>
      </c>
      <c r="AI227" s="106">
        <f t="shared" si="182"/>
        <v>0.9556197562571267</v>
      </c>
      <c r="AJ227" s="106">
        <f t="shared" si="183"/>
        <v>0.8431463283643611</v>
      </c>
      <c r="AK227" s="106">
        <f t="shared" si="184"/>
        <v>3.3219208784257805E-2</v>
      </c>
      <c r="AL227" s="106">
        <f t="shared" si="185"/>
        <v>2.4990436241077951</v>
      </c>
      <c r="AM227" s="106">
        <f t="shared" si="186"/>
        <v>3.0047672050524912</v>
      </c>
      <c r="AN227" s="113">
        <f t="shared" si="190"/>
        <v>40.164158931690153</v>
      </c>
      <c r="AO227" s="113">
        <f t="shared" si="190"/>
        <v>40.164158931457173</v>
      </c>
      <c r="AP227" s="113">
        <f t="shared" si="190"/>
        <v>40.164158936847038</v>
      </c>
      <c r="AQ227" s="113">
        <f t="shared" si="190"/>
        <v>40.164158812155193</v>
      </c>
      <c r="AR227" s="113">
        <f t="shared" si="190"/>
        <v>40.164161696836075</v>
      </c>
      <c r="AS227" s="113">
        <f t="shared" si="190"/>
        <v>40.164094959535952</v>
      </c>
      <c r="AT227" s="113">
        <f t="shared" si="190"/>
        <v>40.165638017702747</v>
      </c>
      <c r="AU227" s="113">
        <f t="shared" si="187"/>
        <v>40.1294504339197</v>
      </c>
    </row>
    <row r="228" spans="1:48" s="106" customFormat="1" ht="12.95" customHeight="1" x14ac:dyDescent="0.2">
      <c r="A228" s="41" t="s">
        <v>146</v>
      </c>
      <c r="B228" s="48"/>
      <c r="C228" s="42">
        <v>48599.3007</v>
      </c>
      <c r="D228" s="42">
        <v>2.0000000000000001E-4</v>
      </c>
      <c r="E228" s="47">
        <f t="shared" si="176"/>
        <v>20526.994713877855</v>
      </c>
      <c r="F228" s="113">
        <f t="shared" si="177"/>
        <v>20527</v>
      </c>
      <c r="G228" s="113">
        <f t="shared" si="167"/>
        <v>-7.0449999984703027E-3</v>
      </c>
      <c r="H228" s="113"/>
      <c r="I228" s="113"/>
      <c r="J228" s="113">
        <f>G228</f>
        <v>-7.0449999984703027E-3</v>
      </c>
      <c r="L228" s="113"/>
      <c r="M228" s="113"/>
      <c r="N228" s="113"/>
      <c r="O228" s="113">
        <f t="shared" ca="1" si="165"/>
        <v>-1.214716293449656E-2</v>
      </c>
      <c r="P228" s="113"/>
      <c r="Q228" s="161">
        <f t="shared" si="178"/>
        <v>33580.8007</v>
      </c>
      <c r="R228" s="113" t="s">
        <v>196</v>
      </c>
      <c r="S228" s="8">
        <f>S$16</f>
        <v>1</v>
      </c>
      <c r="T228" s="113"/>
      <c r="Z228" s="106">
        <f t="shared" si="179"/>
        <v>20527</v>
      </c>
      <c r="AA228" s="113">
        <f t="shared" si="180"/>
        <v>-8.2748936548225904E-3</v>
      </c>
      <c r="AB228" s="113">
        <f t="shared" si="170"/>
        <v>-1.1366022639748848E-2</v>
      </c>
      <c r="AC228" s="113">
        <f t="shared" si="171"/>
        <v>-7.0449999984703027E-3</v>
      </c>
      <c r="AD228" s="113">
        <f t="shared" si="172"/>
        <v>1.2298936563522878E-3</v>
      </c>
      <c r="AE228" s="113">
        <f t="shared" si="173"/>
        <v>1.5126384059355994E-6</v>
      </c>
      <c r="AF228" s="106">
        <f t="shared" si="174"/>
        <v>-7.0449999984703027E-3</v>
      </c>
      <c r="AG228" s="8"/>
      <c r="AH228" s="106">
        <f t="shared" si="181"/>
        <v>4.3210226412785458E-3</v>
      </c>
      <c r="AI228" s="106">
        <f t="shared" si="182"/>
        <v>0.94640347165754379</v>
      </c>
      <c r="AJ228" s="106">
        <f t="shared" si="183"/>
        <v>0.98321999433959761</v>
      </c>
      <c r="AK228" s="106">
        <f t="shared" si="184"/>
        <v>1.4161003374240196E-2</v>
      </c>
      <c r="AL228" s="106">
        <f t="shared" si="185"/>
        <v>2.8832806148206642</v>
      </c>
      <c r="AM228" s="106">
        <f t="shared" si="186"/>
        <v>7.6994737484950617</v>
      </c>
      <c r="AN228" s="113">
        <f t="shared" si="190"/>
        <v>40.567830266872733</v>
      </c>
      <c r="AO228" s="113">
        <f t="shared" si="190"/>
        <v>40.567830266509191</v>
      </c>
      <c r="AP228" s="113">
        <f t="shared" si="190"/>
        <v>40.567830273319061</v>
      </c>
      <c r="AQ228" s="113">
        <f t="shared" si="190"/>
        <v>40.567830145756744</v>
      </c>
      <c r="AR228" s="113">
        <f t="shared" si="190"/>
        <v>40.567832535250801</v>
      </c>
      <c r="AS228" s="113">
        <f t="shared" si="190"/>
        <v>40.56778777504249</v>
      </c>
      <c r="AT228" s="113">
        <f t="shared" si="190"/>
        <v>40.568626134103653</v>
      </c>
      <c r="AU228" s="113">
        <f t="shared" si="187"/>
        <v>40.552890309625596</v>
      </c>
    </row>
    <row r="229" spans="1:48" s="106" customFormat="1" ht="12.95" customHeight="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47">
        <f t="shared" si="176"/>
        <v>20526.995389180895</v>
      </c>
      <c r="F229" s="113">
        <f t="shared" si="177"/>
        <v>20527</v>
      </c>
      <c r="G229" s="113">
        <f t="shared" si="167"/>
        <v>-6.1449999993783422E-3</v>
      </c>
      <c r="H229" s="113"/>
      <c r="I229" s="113"/>
      <c r="J229" s="113">
        <f>G229</f>
        <v>-6.1449999993783422E-3</v>
      </c>
      <c r="L229" s="113"/>
      <c r="M229" s="113"/>
      <c r="N229" s="113"/>
      <c r="O229" s="113">
        <f t="shared" ca="1" si="165"/>
        <v>-1.214716293449656E-2</v>
      </c>
      <c r="P229" s="113"/>
      <c r="Q229" s="161">
        <f t="shared" si="178"/>
        <v>33580.801599999999</v>
      </c>
      <c r="R229" s="113" t="s">
        <v>196</v>
      </c>
      <c r="S229" s="8">
        <f>S$16</f>
        <v>1</v>
      </c>
      <c r="T229" s="113"/>
      <c r="Z229" s="106">
        <f t="shared" si="179"/>
        <v>20527</v>
      </c>
      <c r="AA229" s="113">
        <f t="shared" si="180"/>
        <v>-8.2748936548225904E-3</v>
      </c>
      <c r="AB229" s="113">
        <f t="shared" si="170"/>
        <v>-1.0466022640656887E-2</v>
      </c>
      <c r="AC229" s="113">
        <f t="shared" si="171"/>
        <v>-6.1449999993783422E-3</v>
      </c>
      <c r="AD229" s="113">
        <f t="shared" si="172"/>
        <v>2.1298936554442482E-3</v>
      </c>
      <c r="AE229" s="113">
        <f t="shared" si="173"/>
        <v>4.5364469835016622E-6</v>
      </c>
      <c r="AF229" s="106">
        <f t="shared" si="174"/>
        <v>-6.1449999993783422E-3</v>
      </c>
      <c r="AG229" s="8"/>
      <c r="AH229" s="106">
        <f t="shared" si="181"/>
        <v>4.3210226412785458E-3</v>
      </c>
      <c r="AI229" s="106">
        <f t="shared" si="182"/>
        <v>0.94640347165754379</v>
      </c>
      <c r="AJ229" s="106">
        <f t="shared" si="183"/>
        <v>0.98321999433959761</v>
      </c>
      <c r="AK229" s="106">
        <f t="shared" si="184"/>
        <v>1.4161003374240196E-2</v>
      </c>
      <c r="AL229" s="106">
        <f t="shared" si="185"/>
        <v>2.8832806148206642</v>
      </c>
      <c r="AM229" s="106">
        <f t="shared" si="186"/>
        <v>7.6994737484950617</v>
      </c>
      <c r="AN229" s="113">
        <f t="shared" si="190"/>
        <v>40.567830266872733</v>
      </c>
      <c r="AO229" s="113">
        <f t="shared" si="190"/>
        <v>40.567830266509191</v>
      </c>
      <c r="AP229" s="113">
        <f t="shared" si="190"/>
        <v>40.567830273319061</v>
      </c>
      <c r="AQ229" s="113">
        <f t="shared" si="190"/>
        <v>40.567830145756744</v>
      </c>
      <c r="AR229" s="113">
        <f t="shared" si="190"/>
        <v>40.567832535250801</v>
      </c>
      <c r="AS229" s="113">
        <f t="shared" si="190"/>
        <v>40.56778777504249</v>
      </c>
      <c r="AT229" s="113">
        <f t="shared" si="190"/>
        <v>40.568626134103653</v>
      </c>
      <c r="AU229" s="113">
        <f t="shared" si="187"/>
        <v>40.552890309625596</v>
      </c>
    </row>
    <row r="230" spans="1:48" s="106" customFormat="1" ht="12.95" customHeight="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47">
        <f t="shared" si="176"/>
        <v>20526.995539248241</v>
      </c>
      <c r="F230" s="113">
        <f t="shared" si="177"/>
        <v>20527</v>
      </c>
      <c r="G230" s="113">
        <f t="shared" si="167"/>
        <v>-5.9449999971548095E-3</v>
      </c>
      <c r="H230" s="113"/>
      <c r="I230" s="113"/>
      <c r="J230" s="113">
        <f>G230</f>
        <v>-5.9449999971548095E-3</v>
      </c>
      <c r="L230" s="113"/>
      <c r="M230" s="113"/>
      <c r="N230" s="113"/>
      <c r="O230" s="113">
        <f t="shared" ref="O230:O261" ca="1" si="191">+C$11+C$12*F230</f>
        <v>-1.214716293449656E-2</v>
      </c>
      <c r="P230" s="113"/>
      <c r="Q230" s="161">
        <f t="shared" si="178"/>
        <v>33580.801800000001</v>
      </c>
      <c r="R230" s="113" t="s">
        <v>196</v>
      </c>
      <c r="S230" s="8">
        <f>S$16</f>
        <v>1</v>
      </c>
      <c r="T230" s="113"/>
      <c r="Z230" s="106">
        <f t="shared" si="179"/>
        <v>20527</v>
      </c>
      <c r="AA230" s="113">
        <f t="shared" si="180"/>
        <v>-8.2748936548225904E-3</v>
      </c>
      <c r="AB230" s="113">
        <f t="shared" si="170"/>
        <v>-1.0266022638433354E-2</v>
      </c>
      <c r="AC230" s="113">
        <f t="shared" si="171"/>
        <v>-5.9449999971548095E-3</v>
      </c>
      <c r="AD230" s="113">
        <f t="shared" si="172"/>
        <v>2.3298936576677809E-3</v>
      </c>
      <c r="AE230" s="113">
        <f t="shared" si="173"/>
        <v>5.4284044560405505E-6</v>
      </c>
      <c r="AF230" s="106">
        <f t="shared" si="174"/>
        <v>-5.9449999971548095E-3</v>
      </c>
      <c r="AG230" s="8"/>
      <c r="AH230" s="106">
        <f t="shared" si="181"/>
        <v>4.3210226412785458E-3</v>
      </c>
      <c r="AI230" s="106">
        <f t="shared" si="182"/>
        <v>0.94640347165754379</v>
      </c>
      <c r="AJ230" s="106">
        <f t="shared" si="183"/>
        <v>0.98321999433959761</v>
      </c>
      <c r="AK230" s="106">
        <f t="shared" si="184"/>
        <v>1.4161003374240196E-2</v>
      </c>
      <c r="AL230" s="106">
        <f t="shared" si="185"/>
        <v>2.8832806148206642</v>
      </c>
      <c r="AM230" s="106">
        <f t="shared" si="186"/>
        <v>7.6994737484950617</v>
      </c>
      <c r="AN230" s="113">
        <f t="shared" si="190"/>
        <v>40.567830266872733</v>
      </c>
      <c r="AO230" s="113">
        <f t="shared" si="190"/>
        <v>40.567830266509191</v>
      </c>
      <c r="AP230" s="113">
        <f t="shared" si="190"/>
        <v>40.567830273319061</v>
      </c>
      <c r="AQ230" s="113">
        <f t="shared" si="190"/>
        <v>40.567830145756744</v>
      </c>
      <c r="AR230" s="113">
        <f t="shared" si="190"/>
        <v>40.567832535250801</v>
      </c>
      <c r="AS230" s="113">
        <f t="shared" si="190"/>
        <v>40.56778777504249</v>
      </c>
      <c r="AT230" s="113">
        <f t="shared" si="190"/>
        <v>40.568626134103653</v>
      </c>
      <c r="AU230" s="113">
        <f t="shared" si="187"/>
        <v>40.552890309625596</v>
      </c>
    </row>
    <row r="231" spans="1:48" s="106" customFormat="1" ht="12.95" customHeight="1" x14ac:dyDescent="0.2">
      <c r="A231" s="47" t="s">
        <v>144</v>
      </c>
      <c r="B231" s="48"/>
      <c r="C231" s="42">
        <v>48840.512000000002</v>
      </c>
      <c r="D231" s="42"/>
      <c r="E231" s="47">
        <f t="shared" si="176"/>
        <v>20707.984408003096</v>
      </c>
      <c r="F231" s="113">
        <f t="shared" si="177"/>
        <v>20708</v>
      </c>
      <c r="G231" s="113">
        <f t="shared" si="167"/>
        <v>-2.0779999991646037E-2</v>
      </c>
      <c r="H231" s="113"/>
      <c r="I231" s="113">
        <f>G231</f>
        <v>-2.0779999991646037E-2</v>
      </c>
      <c r="J231" s="113"/>
      <c r="K231" s="113"/>
      <c r="L231" s="113"/>
      <c r="M231" s="113"/>
      <c r="N231" s="113"/>
      <c r="O231" s="113">
        <f t="shared" ca="1" si="191"/>
        <v>-1.2207170303344596E-2</v>
      </c>
      <c r="P231" s="113"/>
      <c r="Q231" s="161">
        <f t="shared" si="178"/>
        <v>33822.012000000002</v>
      </c>
      <c r="R231" s="113"/>
      <c r="S231" s="8">
        <f>S$15</f>
        <v>0.1</v>
      </c>
      <c r="T231" s="113"/>
      <c r="Z231" s="106">
        <f t="shared" si="179"/>
        <v>20708</v>
      </c>
      <c r="AA231" s="113">
        <f t="shared" si="180"/>
        <v>-8.1592831531554014E-3</v>
      </c>
      <c r="AB231" s="113">
        <f t="shared" si="170"/>
        <v>-2.5147947634726261E-2</v>
      </c>
      <c r="AC231" s="113">
        <f t="shared" si="171"/>
        <v>-2.0779999991646037E-2</v>
      </c>
      <c r="AD231" s="113">
        <f t="shared" si="172"/>
        <v>-1.2620716838490635E-2</v>
      </c>
      <c r="AE231" s="113">
        <f t="shared" si="173"/>
        <v>1.5928249351736105E-5</v>
      </c>
      <c r="AF231" s="106">
        <f t="shared" si="174"/>
        <v>-2.0779999991646037E-2</v>
      </c>
      <c r="AG231" s="8"/>
      <c r="AH231" s="106">
        <f t="shared" si="181"/>
        <v>4.367947643080225E-3</v>
      </c>
      <c r="AI231" s="106">
        <f t="shared" si="182"/>
        <v>0.94465026443371647</v>
      </c>
      <c r="AJ231" s="106">
        <f t="shared" si="183"/>
        <v>0.99148742772724563</v>
      </c>
      <c r="AK231" s="106">
        <f t="shared" si="184"/>
        <v>-3.0868494734014613E-3</v>
      </c>
      <c r="AL231" s="106">
        <f t="shared" si="185"/>
        <v>-3.0858804613529842</v>
      </c>
      <c r="AM231" s="106">
        <f t="shared" si="186"/>
        <v>-35.889498957026611</v>
      </c>
      <c r="AN231" s="113">
        <f t="shared" ref="AN231:AT240" si="192">$AU231+$AB$7*SIN(AO231)</f>
        <v>40.899593907766153</v>
      </c>
      <c r="AO231" s="113">
        <f t="shared" si="192"/>
        <v>40.899593907865039</v>
      </c>
      <c r="AP231" s="113">
        <f t="shared" si="192"/>
        <v>40.899593906078103</v>
      </c>
      <c r="AQ231" s="113">
        <f t="shared" si="192"/>
        <v>40.899593938368511</v>
      </c>
      <c r="AR231" s="113">
        <f t="shared" si="192"/>
        <v>40.89959335487351</v>
      </c>
      <c r="AS231" s="113">
        <f t="shared" si="192"/>
        <v>40.899603898763417</v>
      </c>
      <c r="AT231" s="113">
        <f t="shared" si="192"/>
        <v>40.899413369238665</v>
      </c>
      <c r="AU231" s="113">
        <f t="shared" si="187"/>
        <v>40.902856599592575</v>
      </c>
      <c r="AV231" s="113"/>
    </row>
    <row r="232" spans="1:48" s="106" customFormat="1" ht="12.95" customHeight="1" x14ac:dyDescent="0.2">
      <c r="A232" s="47" t="s">
        <v>144</v>
      </c>
      <c r="B232" s="48"/>
      <c r="C232" s="42">
        <v>48840.531999999999</v>
      </c>
      <c r="D232" s="42"/>
      <c r="E232" s="47">
        <f t="shared" si="176"/>
        <v>20707.999414737365</v>
      </c>
      <c r="F232" s="113">
        <f t="shared" si="177"/>
        <v>20708</v>
      </c>
      <c r="G232" s="113">
        <f t="shared" si="167"/>
        <v>-7.7999999484745786E-4</v>
      </c>
      <c r="H232" s="113"/>
      <c r="I232" s="113">
        <f>G232</f>
        <v>-7.7999999484745786E-4</v>
      </c>
      <c r="J232" s="113"/>
      <c r="K232" s="113"/>
      <c r="L232" s="113"/>
      <c r="M232" s="113"/>
      <c r="N232" s="113"/>
      <c r="O232" s="113">
        <f t="shared" ca="1" si="191"/>
        <v>-1.2207170303344596E-2</v>
      </c>
      <c r="P232" s="113"/>
      <c r="Q232" s="161">
        <f t="shared" si="178"/>
        <v>33822.031999999999</v>
      </c>
      <c r="R232" s="113"/>
      <c r="S232" s="8">
        <f>S$15</f>
        <v>0.1</v>
      </c>
      <c r="T232" s="113"/>
      <c r="Z232" s="106">
        <f t="shared" si="179"/>
        <v>20708</v>
      </c>
      <c r="AA232" s="113">
        <f t="shared" si="180"/>
        <v>-8.1592831531554014E-3</v>
      </c>
      <c r="AB232" s="113">
        <f t="shared" si="170"/>
        <v>-5.1479476379276828E-3</v>
      </c>
      <c r="AC232" s="113">
        <f t="shared" si="171"/>
        <v>-7.7999999484745786E-4</v>
      </c>
      <c r="AD232" s="113">
        <f t="shared" si="172"/>
        <v>7.3792831583079435E-3</v>
      </c>
      <c r="AE232" s="113">
        <f t="shared" si="173"/>
        <v>5.4453819930487262E-6</v>
      </c>
      <c r="AF232" s="106">
        <f t="shared" si="174"/>
        <v>-7.7999999484745786E-4</v>
      </c>
      <c r="AG232" s="8"/>
      <c r="AH232" s="106">
        <f t="shared" si="181"/>
        <v>4.367947643080225E-3</v>
      </c>
      <c r="AI232" s="106">
        <f t="shared" si="182"/>
        <v>0.94465026443371647</v>
      </c>
      <c r="AJ232" s="106">
        <f t="shared" si="183"/>
        <v>0.99148742772724563</v>
      </c>
      <c r="AK232" s="106">
        <f t="shared" si="184"/>
        <v>-3.0868494734014613E-3</v>
      </c>
      <c r="AL232" s="106">
        <f t="shared" si="185"/>
        <v>-3.0858804613529842</v>
      </c>
      <c r="AM232" s="106">
        <f t="shared" si="186"/>
        <v>-35.889498957026611</v>
      </c>
      <c r="AN232" s="113">
        <f t="shared" si="192"/>
        <v>40.899593907766153</v>
      </c>
      <c r="AO232" s="113">
        <f t="shared" si="192"/>
        <v>40.899593907865039</v>
      </c>
      <c r="AP232" s="113">
        <f t="shared" si="192"/>
        <v>40.899593906078103</v>
      </c>
      <c r="AQ232" s="113">
        <f t="shared" si="192"/>
        <v>40.899593938368511</v>
      </c>
      <c r="AR232" s="113">
        <f t="shared" si="192"/>
        <v>40.89959335487351</v>
      </c>
      <c r="AS232" s="113">
        <f t="shared" si="192"/>
        <v>40.899603898763417</v>
      </c>
      <c r="AT232" s="113">
        <f t="shared" si="192"/>
        <v>40.899413369238665</v>
      </c>
      <c r="AU232" s="113">
        <f t="shared" si="187"/>
        <v>40.902856599592575</v>
      </c>
    </row>
    <row r="233" spans="1:48" s="106" customFormat="1" ht="12.95" customHeight="1" x14ac:dyDescent="0.2">
      <c r="A233" s="47" t="s">
        <v>144</v>
      </c>
      <c r="B233" s="48"/>
      <c r="C233" s="42">
        <v>49004.455999999998</v>
      </c>
      <c r="D233" s="42"/>
      <c r="E233" s="47">
        <f t="shared" si="176"/>
        <v>20830.997610177568</v>
      </c>
      <c r="F233" s="113">
        <f t="shared" si="177"/>
        <v>20831</v>
      </c>
      <c r="G233" s="113">
        <f t="shared" si="167"/>
        <v>-3.1850000013946556E-3</v>
      </c>
      <c r="H233" s="113"/>
      <c r="I233" s="113">
        <f>G233</f>
        <v>-3.1850000013946556E-3</v>
      </c>
      <c r="J233" s="113"/>
      <c r="K233" s="113"/>
      <c r="L233" s="113"/>
      <c r="M233" s="113"/>
      <c r="N233" s="113"/>
      <c r="O233" s="113">
        <f t="shared" ca="1" si="191"/>
        <v>-1.2247948791567292E-2</v>
      </c>
      <c r="P233" s="113"/>
      <c r="Q233" s="161">
        <f t="shared" si="178"/>
        <v>33985.955999999998</v>
      </c>
      <c r="R233" s="113"/>
      <c r="S233" s="8">
        <f>S$15</f>
        <v>0.1</v>
      </c>
      <c r="T233" s="113"/>
      <c r="Z233" s="106">
        <f t="shared" si="179"/>
        <v>20831</v>
      </c>
      <c r="AA233" s="113">
        <f t="shared" si="180"/>
        <v>-8.3528655725727766E-3</v>
      </c>
      <c r="AB233" s="113">
        <f t="shared" si="170"/>
        <v>-7.3110183869222693E-3</v>
      </c>
      <c r="AC233" s="113">
        <f t="shared" si="171"/>
        <v>-3.1850000013946556E-3</v>
      </c>
      <c r="AD233" s="113">
        <f t="shared" si="172"/>
        <v>5.1678655711781211E-3</v>
      </c>
      <c r="AE233" s="113">
        <f t="shared" si="173"/>
        <v>2.6706834561768171E-6</v>
      </c>
      <c r="AF233" s="106">
        <f t="shared" si="174"/>
        <v>-3.1850000013946556E-3</v>
      </c>
      <c r="AG233" s="8"/>
      <c r="AH233" s="106">
        <f t="shared" si="181"/>
        <v>4.1260183855276137E-3</v>
      </c>
      <c r="AI233" s="106">
        <f t="shared" si="182"/>
        <v>0.94656165562113403</v>
      </c>
      <c r="AJ233" s="106">
        <f t="shared" si="183"/>
        <v>0.94137371943514303</v>
      </c>
      <c r="AK233" s="106">
        <f t="shared" si="184"/>
        <v>-1.4746701901600864E-2</v>
      </c>
      <c r="AL233" s="106">
        <f t="shared" si="185"/>
        <v>-2.8723366548441462</v>
      </c>
      <c r="AM233" s="106">
        <f t="shared" si="186"/>
        <v>-7.3829450473195699</v>
      </c>
      <c r="AN233" s="113">
        <f t="shared" si="192"/>
        <v>41.12512372220494</v>
      </c>
      <c r="AO233" s="113">
        <f t="shared" si="192"/>
        <v>41.1251237225759</v>
      </c>
      <c r="AP233" s="113">
        <f t="shared" si="192"/>
        <v>41.125123715604097</v>
      </c>
      <c r="AQ233" s="113">
        <f t="shared" si="192"/>
        <v>41.125123846631773</v>
      </c>
      <c r="AR233" s="113">
        <f t="shared" si="192"/>
        <v>41.125121384104546</v>
      </c>
      <c r="AS233" s="113">
        <f t="shared" si="192"/>
        <v>41.125167665008462</v>
      </c>
      <c r="AT233" s="113">
        <f t="shared" si="192"/>
        <v>41.124297963142787</v>
      </c>
      <c r="AU233" s="113">
        <f t="shared" si="187"/>
        <v>41.14067899553698</v>
      </c>
    </row>
    <row r="234" spans="1:48" s="106" customFormat="1" ht="12.95" customHeight="1" x14ac:dyDescent="0.2">
      <c r="A234" s="47" t="s">
        <v>104</v>
      </c>
      <c r="B234" s="48"/>
      <c r="C234" s="42">
        <v>49333.635000000002</v>
      </c>
      <c r="D234" s="42"/>
      <c r="E234" s="47">
        <f t="shared" si="176"/>
        <v>21077.992699223778</v>
      </c>
      <c r="F234" s="113">
        <f t="shared" si="177"/>
        <v>21078</v>
      </c>
      <c r="G234" s="113">
        <f t="shared" si="167"/>
        <v>-9.7299999979441054E-3</v>
      </c>
      <c r="H234" s="113"/>
      <c r="I234" s="113">
        <f>G234</f>
        <v>-9.7299999979441054E-3</v>
      </c>
      <c r="J234" s="113"/>
      <c r="K234" s="113"/>
      <c r="L234" s="113"/>
      <c r="M234" s="113"/>
      <c r="N234" s="113"/>
      <c r="O234" s="113">
        <f t="shared" ca="1" si="191"/>
        <v>-1.2329837300437265E-2</v>
      </c>
      <c r="P234" s="113"/>
      <c r="Q234" s="161">
        <f t="shared" si="178"/>
        <v>34315.135000000002</v>
      </c>
      <c r="R234" s="113"/>
      <c r="S234" s="8">
        <f>S$15</f>
        <v>0.1</v>
      </c>
      <c r="T234" s="113"/>
      <c r="Z234" s="106">
        <f t="shared" si="179"/>
        <v>21078</v>
      </c>
      <c r="AA234" s="113">
        <f t="shared" si="180"/>
        <v>-9.3546444774089306E-3</v>
      </c>
      <c r="AB234" s="113">
        <f t="shared" si="170"/>
        <v>-1.2753068500039679E-2</v>
      </c>
      <c r="AC234" s="113">
        <f t="shared" si="171"/>
        <v>-9.7299999979441054E-3</v>
      </c>
      <c r="AD234" s="113">
        <f t="shared" si="172"/>
        <v>-3.7535552053517482E-4</v>
      </c>
      <c r="AE234" s="113">
        <f t="shared" si="173"/>
        <v>1.4089176679623206E-8</v>
      </c>
      <c r="AF234" s="106">
        <f t="shared" si="174"/>
        <v>-9.7299999979441054E-3</v>
      </c>
      <c r="AG234" s="8"/>
      <c r="AH234" s="106">
        <f t="shared" si="181"/>
        <v>3.0230685020955733E-3</v>
      </c>
      <c r="AI234" s="106">
        <f t="shared" si="182"/>
        <v>0.95772587789869357</v>
      </c>
      <c r="AJ234" s="106">
        <f t="shared" si="183"/>
        <v>0.71206094620885374</v>
      </c>
      <c r="AK234" s="106">
        <f t="shared" si="184"/>
        <v>-3.5861127526791339E-2</v>
      </c>
      <c r="AL234" s="106">
        <f t="shared" si="185"/>
        <v>-2.4380864962749871</v>
      </c>
      <c r="AM234" s="106">
        <f t="shared" si="186"/>
        <v>-2.7246736014690267</v>
      </c>
      <c r="AN234" s="113">
        <f t="shared" si="192"/>
        <v>41.580870840645566</v>
      </c>
      <c r="AO234" s="113">
        <f t="shared" si="192"/>
        <v>41.580870840825526</v>
      </c>
      <c r="AP234" s="113">
        <f t="shared" si="192"/>
        <v>41.580870836428886</v>
      </c>
      <c r="AQ234" s="113">
        <f t="shared" si="192"/>
        <v>41.580870943843919</v>
      </c>
      <c r="AR234" s="113">
        <f t="shared" si="192"/>
        <v>41.580868319572993</v>
      </c>
      <c r="AS234" s="113">
        <f t="shared" si="192"/>
        <v>41.580932435283607</v>
      </c>
      <c r="AT234" s="113">
        <f t="shared" si="192"/>
        <v>41.579367044626537</v>
      </c>
      <c r="AU234" s="113">
        <f t="shared" si="187"/>
        <v>41.618257302839979</v>
      </c>
    </row>
    <row r="235" spans="1:48" s="106" customFormat="1" ht="12.95" customHeight="1" x14ac:dyDescent="0.2">
      <c r="A235" s="47" t="s">
        <v>149</v>
      </c>
      <c r="B235" s="48" t="s">
        <v>157</v>
      </c>
      <c r="C235" s="42">
        <v>49599.548000000003</v>
      </c>
      <c r="D235" s="42"/>
      <c r="E235" s="47">
        <f t="shared" si="176"/>
        <v>21277.516985747356</v>
      </c>
      <c r="F235" s="113">
        <f t="shared" si="177"/>
        <v>21277.5</v>
      </c>
      <c r="H235" s="113"/>
      <c r="I235" s="113"/>
      <c r="J235" s="113"/>
      <c r="K235" s="113"/>
      <c r="L235" s="113"/>
      <c r="M235" s="113"/>
      <c r="N235" s="113"/>
      <c r="O235" s="113">
        <f t="shared" ca="1" si="191"/>
        <v>-1.2395978019139931E-2</v>
      </c>
      <c r="P235" s="113"/>
      <c r="Q235" s="161">
        <f t="shared" si="178"/>
        <v>34581.048000000003</v>
      </c>
      <c r="R235" s="113"/>
      <c r="S235" s="8"/>
      <c r="T235" s="113"/>
      <c r="U235" s="113">
        <f>+C235-(C$7+F235*C$8)</f>
        <v>2.2637500005657785E-2</v>
      </c>
      <c r="Z235" s="106">
        <f t="shared" si="179"/>
        <v>21277.5</v>
      </c>
      <c r="AA235" s="113">
        <f t="shared" si="180"/>
        <v>-1.0647046375059172E-2</v>
      </c>
      <c r="AB235" s="113">
        <f>IF(S235&lt;&gt;0,U235-AH235, -9999)</f>
        <v>-9999</v>
      </c>
      <c r="AC235" s="113">
        <f>+U235-P235</f>
        <v>2.2637500005657785E-2</v>
      </c>
      <c r="AD235" s="113">
        <f>IF(S235&lt;&gt;0,U235-AA235, -9999)</f>
        <v>-9999</v>
      </c>
      <c r="AE235" s="113">
        <f>+(U235-AA235)^2*S235</f>
        <v>0</v>
      </c>
      <c r="AF235" s="106">
        <f>IF(S235&lt;&gt;0,U235-P235, -9999)</f>
        <v>-9999</v>
      </c>
      <c r="AG235" s="8"/>
      <c r="AH235" s="106">
        <f t="shared" si="181"/>
        <v>1.6449707243071032E-3</v>
      </c>
      <c r="AI235" s="106">
        <f t="shared" si="182"/>
        <v>0.9731111468896132</v>
      </c>
      <c r="AJ235" s="106">
        <f t="shared" si="183"/>
        <v>0.41828291836242021</v>
      </c>
      <c r="AK235" s="106">
        <f t="shared" si="184"/>
        <v>-4.8477948031419409E-2</v>
      </c>
      <c r="AL235" s="106">
        <f t="shared" si="185"/>
        <v>-2.0772114059139031</v>
      </c>
      <c r="AM235" s="106">
        <f t="shared" si="186"/>
        <v>-1.6981865331199015</v>
      </c>
      <c r="AN235" s="113">
        <f t="shared" si="192"/>
        <v>41.954252751453311</v>
      </c>
      <c r="AO235" s="113">
        <f t="shared" si="192"/>
        <v>41.954252751463713</v>
      </c>
      <c r="AP235" s="113">
        <f t="shared" si="192"/>
        <v>41.954252751038595</v>
      </c>
      <c r="AQ235" s="113">
        <f t="shared" si="192"/>
        <v>41.954252768408885</v>
      </c>
      <c r="AR235" s="113">
        <f t="shared" si="192"/>
        <v>41.95425205865903</v>
      </c>
      <c r="AS235" s="113">
        <f t="shared" si="192"/>
        <v>41.954281059863121</v>
      </c>
      <c r="AT235" s="113">
        <f t="shared" si="192"/>
        <v>41.953097425553871</v>
      </c>
      <c r="AU235" s="113">
        <f t="shared" si="187"/>
        <v>42.003993627969322</v>
      </c>
    </row>
    <row r="236" spans="1:48" s="106" customFormat="1" ht="12.95" customHeight="1" x14ac:dyDescent="0.2">
      <c r="A236" s="47" t="s">
        <v>152</v>
      </c>
      <c r="B236" s="48" t="s">
        <v>157</v>
      </c>
      <c r="C236" s="42">
        <v>49599.561000000002</v>
      </c>
      <c r="D236" s="42"/>
      <c r="E236" s="47">
        <f t="shared" si="176"/>
        <v>21277.526740124635</v>
      </c>
      <c r="F236" s="113">
        <f t="shared" si="177"/>
        <v>21277.5</v>
      </c>
      <c r="H236" s="113"/>
      <c r="I236" s="113"/>
      <c r="J236" s="113"/>
      <c r="K236" s="113"/>
      <c r="L236" s="113"/>
      <c r="M236" s="113"/>
      <c r="N236" s="113"/>
      <c r="O236" s="113">
        <f t="shared" ca="1" si="191"/>
        <v>-1.2395978019139931E-2</v>
      </c>
      <c r="P236" s="113"/>
      <c r="Q236" s="161">
        <f t="shared" si="178"/>
        <v>34581.061000000002</v>
      </c>
      <c r="R236" s="113"/>
      <c r="S236" s="8"/>
      <c r="T236" s="113"/>
      <c r="U236" s="113">
        <f>+C236-(C$7+F236*C$8)</f>
        <v>3.5637500004668254E-2</v>
      </c>
      <c r="Z236" s="106">
        <f t="shared" si="179"/>
        <v>21277.5</v>
      </c>
      <c r="AA236" s="113">
        <f t="shared" si="180"/>
        <v>-1.0647046375059172E-2</v>
      </c>
      <c r="AB236" s="113">
        <f>IF(S236&lt;&gt;0,U236-AH236, -9999)</f>
        <v>-9999</v>
      </c>
      <c r="AC236" s="113">
        <f>+U236-P236</f>
        <v>3.5637500004668254E-2</v>
      </c>
      <c r="AD236" s="113">
        <f>IF(S236&lt;&gt;0,U236-AA236, -9999)</f>
        <v>-9999</v>
      </c>
      <c r="AE236" s="113">
        <f>+(U236-AA236)^2*S236</f>
        <v>0</v>
      </c>
      <c r="AF236" s="106">
        <f>IF(S236&lt;&gt;0,U236-P236, -9999)</f>
        <v>-9999</v>
      </c>
      <c r="AG236" s="8"/>
      <c r="AH236" s="106">
        <f t="shared" si="181"/>
        <v>1.6449707243071032E-3</v>
      </c>
      <c r="AI236" s="106">
        <f t="shared" si="182"/>
        <v>0.9731111468896132</v>
      </c>
      <c r="AJ236" s="106">
        <f t="shared" si="183"/>
        <v>0.41828291836242021</v>
      </c>
      <c r="AK236" s="106">
        <f t="shared" si="184"/>
        <v>-4.8477948031419409E-2</v>
      </c>
      <c r="AL236" s="106">
        <f t="shared" si="185"/>
        <v>-2.0772114059139031</v>
      </c>
      <c r="AM236" s="106">
        <f t="shared" si="186"/>
        <v>-1.6981865331199015</v>
      </c>
      <c r="AN236" s="113">
        <f t="shared" si="192"/>
        <v>41.954252751453311</v>
      </c>
      <c r="AO236" s="113">
        <f t="shared" si="192"/>
        <v>41.954252751463713</v>
      </c>
      <c r="AP236" s="113">
        <f t="shared" si="192"/>
        <v>41.954252751038595</v>
      </c>
      <c r="AQ236" s="113">
        <f t="shared" si="192"/>
        <v>41.954252768408885</v>
      </c>
      <c r="AR236" s="113">
        <f t="shared" si="192"/>
        <v>41.95425205865903</v>
      </c>
      <c r="AS236" s="113">
        <f t="shared" si="192"/>
        <v>41.954281059863121</v>
      </c>
      <c r="AT236" s="113">
        <f t="shared" si="192"/>
        <v>41.953097425553871</v>
      </c>
      <c r="AU236" s="113">
        <f t="shared" si="187"/>
        <v>42.003993627969322</v>
      </c>
    </row>
    <row r="237" spans="1:48" s="106" customFormat="1" ht="12.95" customHeight="1" x14ac:dyDescent="0.2">
      <c r="A237" s="42" t="s">
        <v>177</v>
      </c>
      <c r="B237" s="48"/>
      <c r="C237" s="42">
        <v>49605.512000000002</v>
      </c>
      <c r="D237" s="42" t="s">
        <v>178</v>
      </c>
      <c r="E237" s="47">
        <f t="shared" si="176"/>
        <v>21281.991993907268</v>
      </c>
      <c r="F237" s="113">
        <f t="shared" si="177"/>
        <v>21282</v>
      </c>
      <c r="G237" s="113">
        <f t="shared" ref="G237:G268" si="193">+C237-(C$7+F237*C$8)</f>
        <v>-1.0669999996025581E-2</v>
      </c>
      <c r="H237" s="113"/>
      <c r="I237" s="113">
        <f t="shared" ref="I237:I248" si="194">G237</f>
        <v>-1.0669999996025581E-2</v>
      </c>
      <c r="J237" s="113"/>
      <c r="K237" s="113"/>
      <c r="M237" s="113"/>
      <c r="N237" s="147"/>
      <c r="O237" s="113">
        <f t="shared" ca="1" si="191"/>
        <v>-1.2397469915050519E-2</v>
      </c>
      <c r="P237" s="113"/>
      <c r="Q237" s="161">
        <f t="shared" si="178"/>
        <v>34587.012000000002</v>
      </c>
      <c r="R237" s="113"/>
      <c r="S237" s="8">
        <f t="shared" ref="S237:S248" si="195">S$15</f>
        <v>0.1</v>
      </c>
      <c r="T237" s="113"/>
      <c r="Z237" s="106">
        <f t="shared" si="179"/>
        <v>21282</v>
      </c>
      <c r="AA237" s="113">
        <f t="shared" si="180"/>
        <v>-1.0679864052697118E-2</v>
      </c>
      <c r="AB237" s="113">
        <f t="shared" ref="AB237:AB268" si="196">IF(S237&lt;&gt;0,G237-AH237, -9999)</f>
        <v>-1.2280179027301306E-2</v>
      </c>
      <c r="AC237" s="113">
        <f t="shared" ref="AC237:AC268" si="197">+G237-P237</f>
        <v>-1.0669999996025581E-2</v>
      </c>
      <c r="AD237" s="113">
        <f t="shared" ref="AD237:AD268" si="198">IF(S237&lt;&gt;0,G237-AA237, -9999)</f>
        <v>9.8640566715373079E-6</v>
      </c>
      <c r="AE237" s="113">
        <f t="shared" ref="AE237:AE268" si="199">+(G237-AA237)^2*S237</f>
        <v>9.7299614019299677E-12</v>
      </c>
      <c r="AF237" s="106">
        <f t="shared" ref="AF237:AF268" si="200">IF(S237&lt;&gt;0,G237-P237, -9999)</f>
        <v>-1.0669999996025581E-2</v>
      </c>
      <c r="AG237" s="8"/>
      <c r="AH237" s="106">
        <f t="shared" si="181"/>
        <v>1.6101790312757246E-3</v>
      </c>
      <c r="AI237" s="106">
        <f t="shared" si="182"/>
        <v>0.97351349778378959</v>
      </c>
      <c r="AJ237" s="106">
        <f t="shared" si="183"/>
        <v>0.41074712240265648</v>
      </c>
      <c r="AK237" s="106">
        <f t="shared" si="184"/>
        <v>-4.8698943184422805E-2</v>
      </c>
      <c r="AL237" s="106">
        <f t="shared" si="185"/>
        <v>-2.0689306595345087</v>
      </c>
      <c r="AM237" s="106">
        <f t="shared" si="186"/>
        <v>-1.6822181807072714</v>
      </c>
      <c r="AN237" s="113">
        <f t="shared" si="192"/>
        <v>41.962747469891475</v>
      </c>
      <c r="AO237" s="113">
        <f t="shared" si="192"/>
        <v>41.962747469900869</v>
      </c>
      <c r="AP237" s="113">
        <f t="shared" si="192"/>
        <v>41.962747469510361</v>
      </c>
      <c r="AQ237" s="113">
        <f t="shared" si="192"/>
        <v>41.962747485747336</v>
      </c>
      <c r="AR237" s="113">
        <f t="shared" si="192"/>
        <v>41.962746810624637</v>
      </c>
      <c r="AS237" s="113">
        <f t="shared" si="192"/>
        <v>41.962774882578053</v>
      </c>
      <c r="AT237" s="113">
        <f t="shared" si="192"/>
        <v>41.961609013371174</v>
      </c>
      <c r="AU237" s="113">
        <f t="shared" si="187"/>
        <v>42.012694447333139</v>
      </c>
    </row>
    <row r="238" spans="1:48" s="106" customFormat="1" ht="12.95" customHeight="1" x14ac:dyDescent="0.2">
      <c r="A238" s="42" t="s">
        <v>177</v>
      </c>
      <c r="B238" s="48"/>
      <c r="C238" s="42">
        <v>49625.506000000001</v>
      </c>
      <c r="D238" s="42" t="s">
        <v>178</v>
      </c>
      <c r="E238" s="47">
        <f t="shared" si="176"/>
        <v>21296.994226158989</v>
      </c>
      <c r="F238" s="113">
        <f t="shared" si="177"/>
        <v>21297</v>
      </c>
      <c r="G238" s="113">
        <f t="shared" si="193"/>
        <v>-7.6950000002398156E-3</v>
      </c>
      <c r="H238" s="113"/>
      <c r="I238" s="113">
        <f t="shared" si="194"/>
        <v>-7.6950000002398156E-3</v>
      </c>
      <c r="J238" s="113"/>
      <c r="K238" s="113"/>
      <c r="M238" s="113"/>
      <c r="N238" s="147"/>
      <c r="O238" s="113">
        <f t="shared" ca="1" si="191"/>
        <v>-1.240244290141914E-2</v>
      </c>
      <c r="P238" s="113"/>
      <c r="Q238" s="161">
        <f t="shared" si="178"/>
        <v>34607.006000000001</v>
      </c>
      <c r="R238" s="113"/>
      <c r="S238" s="8">
        <f t="shared" si="195"/>
        <v>0.1</v>
      </c>
      <c r="T238" s="113"/>
      <c r="Z238" s="106">
        <f t="shared" si="179"/>
        <v>21297</v>
      </c>
      <c r="AA238" s="113">
        <f t="shared" si="180"/>
        <v>-1.079017410350637E-2</v>
      </c>
      <c r="AB238" s="113">
        <f t="shared" si="196"/>
        <v>-9.1882758575074185E-3</v>
      </c>
      <c r="AC238" s="113">
        <f t="shared" si="197"/>
        <v>-7.6950000002398156E-3</v>
      </c>
      <c r="AD238" s="113">
        <f t="shared" si="198"/>
        <v>3.0951741032665542E-3</v>
      </c>
      <c r="AE238" s="113">
        <f t="shared" si="199"/>
        <v>9.5801027295319177E-7</v>
      </c>
      <c r="AF238" s="106">
        <f t="shared" si="200"/>
        <v>-7.6950000002398156E-3</v>
      </c>
      <c r="AG238" s="8"/>
      <c r="AH238" s="106">
        <f t="shared" si="181"/>
        <v>1.4932758572676038E-3</v>
      </c>
      <c r="AI238" s="106">
        <f t="shared" si="182"/>
        <v>0.97487008956344656</v>
      </c>
      <c r="AJ238" s="106">
        <f t="shared" si="183"/>
        <v>0.38538134481403391</v>
      </c>
      <c r="AK238" s="106">
        <f t="shared" si="184"/>
        <v>-4.941264482275521E-2</v>
      </c>
      <c r="AL238" s="106">
        <f t="shared" si="185"/>
        <v>-2.0412783635517582</v>
      </c>
      <c r="AM238" s="106">
        <f t="shared" si="186"/>
        <v>-1.630466373848259</v>
      </c>
      <c r="AN238" s="113">
        <f t="shared" si="192"/>
        <v>41.991088731954363</v>
      </c>
      <c r="AO238" s="113">
        <f t="shared" si="192"/>
        <v>41.991088731960915</v>
      </c>
      <c r="AP238" s="113">
        <f t="shared" si="192"/>
        <v>41.991088731671226</v>
      </c>
      <c r="AQ238" s="113">
        <f t="shared" si="192"/>
        <v>41.991088744475022</v>
      </c>
      <c r="AR238" s="113">
        <f t="shared" si="192"/>
        <v>41.991088178570706</v>
      </c>
      <c r="AS238" s="113">
        <f t="shared" si="192"/>
        <v>41.991113191184986</v>
      </c>
      <c r="AT238" s="113">
        <f t="shared" si="192"/>
        <v>41.990008981974562</v>
      </c>
      <c r="AU238" s="113">
        <f t="shared" si="187"/>
        <v>42.041697178545874</v>
      </c>
    </row>
    <row r="239" spans="1:48" s="106" customFormat="1" ht="12.95" customHeight="1" x14ac:dyDescent="0.2">
      <c r="A239" s="42" t="s">
        <v>177</v>
      </c>
      <c r="B239" s="48"/>
      <c r="C239" s="42">
        <v>49645.499000000003</v>
      </c>
      <c r="D239" s="42" t="s">
        <v>178</v>
      </c>
      <c r="E239" s="47">
        <f t="shared" si="176"/>
        <v>21311.995708074002</v>
      </c>
      <c r="F239" s="113">
        <f t="shared" si="177"/>
        <v>21312</v>
      </c>
      <c r="G239" s="113">
        <f t="shared" si="193"/>
        <v>-5.7199999937438406E-3</v>
      </c>
      <c r="H239" s="113"/>
      <c r="I239" s="113">
        <f t="shared" si="194"/>
        <v>-5.7199999937438406E-3</v>
      </c>
      <c r="J239" s="113"/>
      <c r="K239" s="113"/>
      <c r="M239" s="113"/>
      <c r="N239" s="147"/>
      <c r="O239" s="113">
        <f t="shared" ca="1" si="191"/>
        <v>-1.2407415887787761E-2</v>
      </c>
      <c r="P239" s="113"/>
      <c r="Q239" s="161">
        <f t="shared" si="178"/>
        <v>34626.999000000003</v>
      </c>
      <c r="R239" s="113"/>
      <c r="S239" s="8">
        <f t="shared" si="195"/>
        <v>0.1</v>
      </c>
      <c r="T239" s="113"/>
      <c r="Z239" s="106">
        <f t="shared" si="179"/>
        <v>21312</v>
      </c>
      <c r="AA239" s="113">
        <f t="shared" si="180"/>
        <v>-1.0901830072794319E-2</v>
      </c>
      <c r="AB239" s="113">
        <f t="shared" si="196"/>
        <v>-7.0950066479286058E-3</v>
      </c>
      <c r="AC239" s="113">
        <f t="shared" si="197"/>
        <v>-5.7199999937438406E-3</v>
      </c>
      <c r="AD239" s="113">
        <f t="shared" si="198"/>
        <v>5.1818300790504781E-3</v>
      </c>
      <c r="AE239" s="113">
        <f t="shared" si="199"/>
        <v>2.6851362968152284E-6</v>
      </c>
      <c r="AF239" s="106">
        <f t="shared" si="200"/>
        <v>-5.7199999937438406E-3</v>
      </c>
      <c r="AG239" s="8"/>
      <c r="AH239" s="106">
        <f t="shared" si="181"/>
        <v>1.3750066541847656E-3</v>
      </c>
      <c r="AI239" s="106">
        <f t="shared" si="182"/>
        <v>0.97624978904449244</v>
      </c>
      <c r="AJ239" s="106">
        <f t="shared" si="183"/>
        <v>0.35964837844100955</v>
      </c>
      <c r="AK239" s="106">
        <f t="shared" si="184"/>
        <v>-5.0090411722183377E-2</v>
      </c>
      <c r="AL239" s="106">
        <f t="shared" si="185"/>
        <v>-2.0135483396240854</v>
      </c>
      <c r="AM239" s="106">
        <f t="shared" si="186"/>
        <v>-1.5808605603913388</v>
      </c>
      <c r="AN239" s="113">
        <f t="shared" si="192"/>
        <v>42.019469798274351</v>
      </c>
      <c r="AO239" s="113">
        <f t="shared" si="192"/>
        <v>42.019469798278784</v>
      </c>
      <c r="AP239" s="113">
        <f t="shared" si="192"/>
        <v>42.019469798069458</v>
      </c>
      <c r="AQ239" s="113">
        <f t="shared" si="192"/>
        <v>42.019469807952504</v>
      </c>
      <c r="AR239" s="113">
        <f t="shared" si="192"/>
        <v>42.019469341333966</v>
      </c>
      <c r="AS239" s="113">
        <f t="shared" si="192"/>
        <v>42.019491372862603</v>
      </c>
      <c r="AT239" s="113">
        <f t="shared" si="192"/>
        <v>42.018452425492015</v>
      </c>
      <c r="AU239" s="113">
        <f t="shared" si="187"/>
        <v>42.070699909758602</v>
      </c>
    </row>
    <row r="240" spans="1:48" s="106" customFormat="1" ht="12.95" customHeight="1" x14ac:dyDescent="0.2">
      <c r="A240" s="42" t="s">
        <v>177</v>
      </c>
      <c r="B240" s="48"/>
      <c r="C240" s="42">
        <v>49661.499000000003</v>
      </c>
      <c r="D240" s="42" t="s">
        <v>178</v>
      </c>
      <c r="E240" s="47">
        <f t="shared" si="176"/>
        <v>21324.001095491607</v>
      </c>
      <c r="F240" s="113">
        <f t="shared" si="177"/>
        <v>21324</v>
      </c>
      <c r="G240" s="113">
        <f t="shared" si="193"/>
        <v>1.4600000067730434E-3</v>
      </c>
      <c r="H240" s="113"/>
      <c r="I240" s="113">
        <f t="shared" si="194"/>
        <v>1.4600000067730434E-3</v>
      </c>
      <c r="J240" s="113"/>
      <c r="K240" s="113"/>
      <c r="M240" s="113"/>
      <c r="N240" s="147"/>
      <c r="O240" s="113">
        <f t="shared" ca="1" si="191"/>
        <v>-1.2411394276882658E-2</v>
      </c>
      <c r="P240" s="113"/>
      <c r="Q240" s="161">
        <f t="shared" si="178"/>
        <v>34642.999000000003</v>
      </c>
      <c r="R240" s="113"/>
      <c r="S240" s="8">
        <f t="shared" si="195"/>
        <v>0.1</v>
      </c>
      <c r="T240" s="113"/>
      <c r="Z240" s="106">
        <f t="shared" si="179"/>
        <v>21324</v>
      </c>
      <c r="AA240" s="113">
        <f t="shared" si="180"/>
        <v>-1.0992065093767846E-2</v>
      </c>
      <c r="AB240" s="113">
        <f t="shared" si="196"/>
        <v>1.805334402268518E-4</v>
      </c>
      <c r="AC240" s="113">
        <f t="shared" si="197"/>
        <v>1.4600000067730434E-3</v>
      </c>
      <c r="AD240" s="113">
        <f t="shared" si="198"/>
        <v>1.245206510054089E-2</v>
      </c>
      <c r="AE240" s="113">
        <f t="shared" si="199"/>
        <v>1.5505392526810841E-5</v>
      </c>
      <c r="AF240" s="106">
        <f t="shared" si="200"/>
        <v>1.4600000067730434E-3</v>
      </c>
      <c r="AG240" s="8"/>
      <c r="AH240" s="106">
        <f t="shared" si="181"/>
        <v>1.2794665665461916E-3</v>
      </c>
      <c r="AI240" s="106">
        <f t="shared" si="182"/>
        <v>0.97736962823437645</v>
      </c>
      <c r="AJ240" s="106">
        <f t="shared" si="183"/>
        <v>0.33880840206603113</v>
      </c>
      <c r="AK240" s="106">
        <f t="shared" si="184"/>
        <v>-5.0606206543057787E-2</v>
      </c>
      <c r="AL240" s="106">
        <f t="shared" si="185"/>
        <v>-1.9913074134188355</v>
      </c>
      <c r="AM240" s="106">
        <f t="shared" si="186"/>
        <v>-1.5426194233519153</v>
      </c>
      <c r="AN240" s="113">
        <f t="shared" si="192"/>
        <v>42.042203754888476</v>
      </c>
      <c r="AO240" s="113">
        <f t="shared" si="192"/>
        <v>42.042203754891638</v>
      </c>
      <c r="AP240" s="113">
        <f t="shared" si="192"/>
        <v>42.042203754733642</v>
      </c>
      <c r="AQ240" s="113">
        <f t="shared" si="192"/>
        <v>42.042203762629313</v>
      </c>
      <c r="AR240" s="113">
        <f t="shared" si="192"/>
        <v>42.042203368045136</v>
      </c>
      <c r="AS240" s="113">
        <f t="shared" si="192"/>
        <v>42.042223087792543</v>
      </c>
      <c r="AT240" s="113">
        <f t="shared" si="192"/>
        <v>42.041238799602958</v>
      </c>
      <c r="AU240" s="113">
        <f t="shared" si="187"/>
        <v>42.09390209472879</v>
      </c>
    </row>
    <row r="241" spans="1:48" s="106" customFormat="1" ht="12.95" customHeight="1" x14ac:dyDescent="0.2">
      <c r="A241" s="47" t="s">
        <v>152</v>
      </c>
      <c r="B241" s="48"/>
      <c r="C241" s="42">
        <v>49689.4732</v>
      </c>
      <c r="D241" s="42"/>
      <c r="E241" s="47">
        <f t="shared" si="176"/>
        <v>21344.991164785199</v>
      </c>
      <c r="F241" s="113">
        <f t="shared" si="177"/>
        <v>21345</v>
      </c>
      <c r="G241" s="113">
        <f t="shared" si="193"/>
        <v>-1.1774999999033753E-2</v>
      </c>
      <c r="H241" s="113"/>
      <c r="I241" s="113">
        <f t="shared" si="194"/>
        <v>-1.1774999999033753E-2</v>
      </c>
      <c r="J241" s="113"/>
      <c r="K241" s="113"/>
      <c r="L241" s="113"/>
      <c r="M241" s="113"/>
      <c r="N241" s="113"/>
      <c r="O241" s="113">
        <f t="shared" ca="1" si="191"/>
        <v>-1.241835645779873E-2</v>
      </c>
      <c r="P241" s="113"/>
      <c r="Q241" s="161">
        <f t="shared" si="178"/>
        <v>34670.9732</v>
      </c>
      <c r="R241" s="113"/>
      <c r="S241" s="8">
        <f t="shared" si="195"/>
        <v>0.1</v>
      </c>
      <c r="T241" s="113"/>
      <c r="Z241" s="106">
        <f t="shared" si="179"/>
        <v>21345</v>
      </c>
      <c r="AA241" s="113">
        <f t="shared" si="180"/>
        <v>-1.1151776574278472E-2</v>
      </c>
      <c r="AB241" s="113">
        <f t="shared" si="196"/>
        <v>-1.2885440248087616E-2</v>
      </c>
      <c r="AC241" s="113">
        <f t="shared" si="197"/>
        <v>-1.1774999999033753E-2</v>
      </c>
      <c r="AD241" s="113">
        <f t="shared" si="198"/>
        <v>-6.2322342475528043E-4</v>
      </c>
      <c r="AE241" s="113">
        <f t="shared" si="199"/>
        <v>3.8840743716370073E-8</v>
      </c>
      <c r="AF241" s="106">
        <f t="shared" si="200"/>
        <v>-1.1774999999033753E-2</v>
      </c>
      <c r="AG241" s="8"/>
      <c r="AH241" s="106">
        <f t="shared" si="181"/>
        <v>1.1104402490538627E-3</v>
      </c>
      <c r="AI241" s="106">
        <f t="shared" si="182"/>
        <v>0.97936232282457025</v>
      </c>
      <c r="AJ241" s="106">
        <f t="shared" si="183"/>
        <v>0.30182326732293041</v>
      </c>
      <c r="AK241" s="106">
        <f t="shared" si="184"/>
        <v>-5.1451026692688084E-2</v>
      </c>
      <c r="AL241" s="106">
        <f t="shared" si="185"/>
        <v>-1.9522618434781154</v>
      </c>
      <c r="AM241" s="106">
        <f t="shared" si="186"/>
        <v>-1.4785598549794738</v>
      </c>
      <c r="AN241" s="113">
        <f t="shared" ref="AN241:AT250" si="201">$AU241+$AB$7*SIN(AO241)</f>
        <v>42.082051472277399</v>
      </c>
      <c r="AO241" s="113">
        <f t="shared" si="201"/>
        <v>42.082051472279041</v>
      </c>
      <c r="AP241" s="113">
        <f t="shared" si="201"/>
        <v>42.082051472187494</v>
      </c>
      <c r="AQ241" s="113">
        <f t="shared" si="201"/>
        <v>42.082051477291962</v>
      </c>
      <c r="AR241" s="113">
        <f t="shared" si="201"/>
        <v>42.082051192677994</v>
      </c>
      <c r="AS241" s="113">
        <f t="shared" si="201"/>
        <v>42.082067062503747</v>
      </c>
      <c r="AT241" s="113">
        <f t="shared" si="201"/>
        <v>42.081183296473853</v>
      </c>
      <c r="AU241" s="113">
        <f t="shared" si="187"/>
        <v>42.134505918426612</v>
      </c>
    </row>
    <row r="242" spans="1:48" s="106" customFormat="1" ht="12.95" customHeight="1" x14ac:dyDescent="0.2">
      <c r="A242" s="42" t="s">
        <v>177</v>
      </c>
      <c r="B242" s="48"/>
      <c r="C242" s="42">
        <v>49785.432000000001</v>
      </c>
      <c r="D242" s="42" t="s">
        <v>178</v>
      </c>
      <c r="E242" s="47">
        <f t="shared" si="176"/>
        <v>21416.992575418222</v>
      </c>
      <c r="F242" s="113">
        <f t="shared" si="177"/>
        <v>21417</v>
      </c>
      <c r="G242" s="113">
        <f t="shared" si="193"/>
        <v>-9.8949999955948442E-3</v>
      </c>
      <c r="H242" s="113"/>
      <c r="I242" s="113">
        <f t="shared" si="194"/>
        <v>-9.8949999955948442E-3</v>
      </c>
      <c r="J242" s="113"/>
      <c r="K242" s="113"/>
      <c r="M242" s="113"/>
      <c r="N242" s="147"/>
      <c r="O242" s="113">
        <f t="shared" ca="1" si="191"/>
        <v>-1.2442226792368113E-2</v>
      </c>
      <c r="P242" s="113"/>
      <c r="Q242" s="161">
        <f t="shared" si="178"/>
        <v>34766.932000000001</v>
      </c>
      <c r="R242" s="113"/>
      <c r="S242" s="8">
        <f t="shared" si="195"/>
        <v>0.1</v>
      </c>
      <c r="T242" s="113"/>
      <c r="Z242" s="106">
        <f t="shared" si="179"/>
        <v>21417</v>
      </c>
      <c r="AA242" s="113">
        <f t="shared" si="180"/>
        <v>-1.1713537403580236E-2</v>
      </c>
      <c r="AB242" s="113">
        <f t="shared" si="196"/>
        <v>-1.0411443585740891E-2</v>
      </c>
      <c r="AC242" s="113">
        <f t="shared" si="197"/>
        <v>-9.8949999955948442E-3</v>
      </c>
      <c r="AD242" s="113">
        <f t="shared" si="198"/>
        <v>1.8185374079853923E-3</v>
      </c>
      <c r="AE242" s="113">
        <f t="shared" si="199"/>
        <v>3.3070783042422294E-7</v>
      </c>
      <c r="AF242" s="106">
        <f t="shared" si="200"/>
        <v>-9.8949999955948442E-3</v>
      </c>
      <c r="AG242" s="8"/>
      <c r="AH242" s="106">
        <f t="shared" si="181"/>
        <v>5.1644359014604651E-4</v>
      </c>
      <c r="AI242" s="106">
        <f t="shared" si="182"/>
        <v>0.98648093482069898</v>
      </c>
      <c r="AJ242" s="106">
        <f t="shared" si="183"/>
        <v>0.1706530745767928</v>
      </c>
      <c r="AK242" s="106">
        <f t="shared" si="184"/>
        <v>-5.3762038127351239E-2</v>
      </c>
      <c r="AL242" s="106">
        <f t="shared" si="185"/>
        <v>-1.8171497382127755</v>
      </c>
      <c r="AM242" s="106">
        <f t="shared" si="186"/>
        <v>-1.2825929405023178</v>
      </c>
      <c r="AN242" s="113">
        <f t="shared" si="201"/>
        <v>42.219304022320323</v>
      </c>
      <c r="AO242" s="113">
        <f t="shared" si="201"/>
        <v>42.219304022320394</v>
      </c>
      <c r="AP242" s="113">
        <f t="shared" si="201"/>
        <v>42.219304022314091</v>
      </c>
      <c r="AQ242" s="113">
        <f t="shared" si="201"/>
        <v>42.219304022909256</v>
      </c>
      <c r="AR242" s="113">
        <f t="shared" si="201"/>
        <v>42.219303966703897</v>
      </c>
      <c r="AS242" s="113">
        <f t="shared" si="201"/>
        <v>42.219309274626056</v>
      </c>
      <c r="AT242" s="113">
        <f t="shared" si="201"/>
        <v>42.218808642149483</v>
      </c>
      <c r="AU242" s="113">
        <f t="shared" si="187"/>
        <v>42.273719028247733</v>
      </c>
    </row>
    <row r="243" spans="1:48" s="106" customFormat="1" ht="12.95" customHeight="1" x14ac:dyDescent="0.2">
      <c r="A243" s="47" t="s">
        <v>104</v>
      </c>
      <c r="B243" s="48"/>
      <c r="C243" s="42">
        <v>50030.654999999999</v>
      </c>
      <c r="D243" s="42"/>
      <c r="E243" s="47">
        <f t="shared" si="176"/>
        <v>21600.992395337409</v>
      </c>
      <c r="F243" s="113">
        <f t="shared" si="177"/>
        <v>21601</v>
      </c>
      <c r="G243" s="113">
        <f t="shared" si="193"/>
        <v>-1.0135000004083849E-2</v>
      </c>
      <c r="H243" s="113"/>
      <c r="I243" s="113">
        <f t="shared" si="194"/>
        <v>-1.0135000004083849E-2</v>
      </c>
      <c r="J243" s="113"/>
      <c r="K243" s="113"/>
      <c r="L243" s="113"/>
      <c r="M243" s="113"/>
      <c r="N243" s="113"/>
      <c r="O243" s="113">
        <f t="shared" ca="1" si="191"/>
        <v>-1.2503228758489873E-2</v>
      </c>
      <c r="P243" s="113"/>
      <c r="Q243" s="161">
        <f t="shared" si="178"/>
        <v>35012.154999999999</v>
      </c>
      <c r="R243" s="113"/>
      <c r="S243" s="8">
        <f t="shared" si="195"/>
        <v>0.1</v>
      </c>
      <c r="T243" s="113"/>
      <c r="Z243" s="106">
        <f t="shared" si="179"/>
        <v>21601</v>
      </c>
      <c r="AA243" s="113">
        <f t="shared" si="180"/>
        <v>-1.3184685881364906E-2</v>
      </c>
      <c r="AB243" s="113">
        <f t="shared" si="196"/>
        <v>-9.0958095751965395E-3</v>
      </c>
      <c r="AC243" s="113">
        <f t="shared" si="197"/>
        <v>-1.0135000004083849E-2</v>
      </c>
      <c r="AD243" s="113">
        <f t="shared" si="198"/>
        <v>3.0496858772810567E-3</v>
      </c>
      <c r="AE243" s="113">
        <f t="shared" si="199"/>
        <v>9.3005839500875287E-7</v>
      </c>
      <c r="AF243" s="106">
        <f t="shared" si="200"/>
        <v>-1.0135000004083849E-2</v>
      </c>
      <c r="AG243" s="8"/>
      <c r="AH243" s="106">
        <f t="shared" si="181"/>
        <v>-1.0391904288873099E-3</v>
      </c>
      <c r="AI243" s="106">
        <f t="shared" si="182"/>
        <v>1.0059926303080982</v>
      </c>
      <c r="AJ243" s="106">
        <f t="shared" si="183"/>
        <v>-0.18215051099416318</v>
      </c>
      <c r="AK243" s="106">
        <f t="shared" si="184"/>
        <v>-5.5110890474745725E-2</v>
      </c>
      <c r="AL243" s="106">
        <f t="shared" si="185"/>
        <v>-1.4624842002090079</v>
      </c>
      <c r="AM243" s="106">
        <f t="shared" si="186"/>
        <v>-0.897156889606328</v>
      </c>
      <c r="AN243" s="113">
        <f t="shared" si="201"/>
        <v>42.574787507415138</v>
      </c>
      <c r="AO243" s="113">
        <f t="shared" si="201"/>
        <v>42.574787507415166</v>
      </c>
      <c r="AP243" s="113">
        <f t="shared" si="201"/>
        <v>42.574787507418932</v>
      </c>
      <c r="AQ243" s="113">
        <f t="shared" si="201"/>
        <v>42.574787507836319</v>
      </c>
      <c r="AR243" s="113">
        <f t="shared" si="201"/>
        <v>42.574787554152294</v>
      </c>
      <c r="AS243" s="113">
        <f t="shared" si="201"/>
        <v>42.574792693581685</v>
      </c>
      <c r="AT243" s="113">
        <f t="shared" si="201"/>
        <v>42.575361995356296</v>
      </c>
      <c r="AU243" s="113">
        <f t="shared" si="187"/>
        <v>42.629485864457251</v>
      </c>
    </row>
    <row r="244" spans="1:48" s="106" customFormat="1" ht="12.95" customHeight="1" x14ac:dyDescent="0.2">
      <c r="A244" s="47" t="s">
        <v>104</v>
      </c>
      <c r="B244" s="48"/>
      <c r="C244" s="42">
        <v>50062.637999999999</v>
      </c>
      <c r="D244" s="42"/>
      <c r="E244" s="47">
        <f t="shared" si="176"/>
        <v>21624.990414448483</v>
      </c>
      <c r="F244" s="113">
        <f t="shared" si="177"/>
        <v>21625</v>
      </c>
      <c r="G244" s="113">
        <f t="shared" si="193"/>
        <v>-1.2775000002875458E-2</v>
      </c>
      <c r="H244" s="113"/>
      <c r="I244" s="113">
        <f t="shared" si="194"/>
        <v>-1.2775000002875458E-2</v>
      </c>
      <c r="J244" s="113"/>
      <c r="K244" s="113"/>
      <c r="L244" s="113"/>
      <c r="M244" s="113"/>
      <c r="N244" s="113"/>
      <c r="O244" s="113">
        <f t="shared" ca="1" si="191"/>
        <v>-1.2511185536679667E-2</v>
      </c>
      <c r="P244" s="113"/>
      <c r="Q244" s="161">
        <f t="shared" si="178"/>
        <v>35044.137999999999</v>
      </c>
      <c r="R244" s="113"/>
      <c r="S244" s="8">
        <f t="shared" si="195"/>
        <v>0.1</v>
      </c>
      <c r="T244" s="113"/>
      <c r="Z244" s="106">
        <f t="shared" si="179"/>
        <v>21625</v>
      </c>
      <c r="AA244" s="113">
        <f t="shared" si="180"/>
        <v>-1.3373042530115516E-2</v>
      </c>
      <c r="AB244" s="113">
        <f t="shared" si="196"/>
        <v>-1.1536209978485996E-2</v>
      </c>
      <c r="AC244" s="113">
        <f t="shared" si="197"/>
        <v>-1.2775000002875458E-2</v>
      </c>
      <c r="AD244" s="113">
        <f t="shared" si="198"/>
        <v>5.9804252724005719E-4</v>
      </c>
      <c r="AE244" s="113">
        <f t="shared" si="199"/>
        <v>3.5765486438767453E-8</v>
      </c>
      <c r="AF244" s="106">
        <f t="shared" si="200"/>
        <v>-1.2775000002875458E-2</v>
      </c>
      <c r="AG244" s="8"/>
      <c r="AH244" s="106">
        <f t="shared" si="181"/>
        <v>-1.2387900243894631E-3</v>
      </c>
      <c r="AI244" s="106">
        <f t="shared" si="182"/>
        <v>1.0085917857362907</v>
      </c>
      <c r="AJ244" s="106">
        <f t="shared" si="183"/>
        <v>-0.22843965277111636</v>
      </c>
      <c r="AK244" s="106">
        <f t="shared" si="184"/>
        <v>-5.4765893444648835E-2</v>
      </c>
      <c r="AL244" s="106">
        <f t="shared" si="185"/>
        <v>-1.4151826557503437</v>
      </c>
      <c r="AM244" s="106">
        <f t="shared" si="186"/>
        <v>-0.85534913624498943</v>
      </c>
      <c r="AN244" s="113">
        <f t="shared" si="201"/>
        <v>42.6216743679446</v>
      </c>
      <c r="AO244" s="113">
        <f t="shared" si="201"/>
        <v>42.621674367944749</v>
      </c>
      <c r="AP244" s="113">
        <f t="shared" si="201"/>
        <v>42.621674367957262</v>
      </c>
      <c r="AQ244" s="113">
        <f t="shared" si="201"/>
        <v>42.621674369039233</v>
      </c>
      <c r="AR244" s="113">
        <f t="shared" si="201"/>
        <v>42.62167446259064</v>
      </c>
      <c r="AS244" s="113">
        <f t="shared" si="201"/>
        <v>42.621682551240411</v>
      </c>
      <c r="AT244" s="113">
        <f t="shared" si="201"/>
        <v>42.622380756989315</v>
      </c>
      <c r="AU244" s="113">
        <f t="shared" si="187"/>
        <v>42.67589023439762</v>
      </c>
    </row>
    <row r="245" spans="1:48" s="106" customFormat="1" ht="12.95" customHeight="1" x14ac:dyDescent="0.2">
      <c r="A245" s="47" t="s">
        <v>104</v>
      </c>
      <c r="B245" s="48"/>
      <c r="C245" s="42">
        <v>50146.599000000002</v>
      </c>
      <c r="D245" s="42"/>
      <c r="E245" s="47">
        <f t="shared" si="176"/>
        <v>21687.989435259075</v>
      </c>
      <c r="F245" s="113">
        <f t="shared" si="177"/>
        <v>21688</v>
      </c>
      <c r="G245" s="113">
        <f t="shared" si="193"/>
        <v>-1.4079999993555248E-2</v>
      </c>
      <c r="H245" s="113"/>
      <c r="I245" s="113">
        <f t="shared" si="194"/>
        <v>-1.4079999993555248E-2</v>
      </c>
      <c r="J245" s="113"/>
      <c r="K245" s="113"/>
      <c r="L245" s="113"/>
      <c r="M245" s="113"/>
      <c r="N245" s="113"/>
      <c r="O245" s="113">
        <f t="shared" ca="1" si="191"/>
        <v>-1.2532072079427879E-2</v>
      </c>
      <c r="P245" s="113"/>
      <c r="Q245" s="161">
        <f t="shared" si="178"/>
        <v>35128.099000000002</v>
      </c>
      <c r="R245" s="113"/>
      <c r="S245" s="8">
        <f t="shared" si="195"/>
        <v>0.1</v>
      </c>
      <c r="T245" s="113"/>
      <c r="Z245" s="106">
        <f t="shared" si="179"/>
        <v>21688</v>
      </c>
      <c r="AA245" s="113">
        <f t="shared" si="180"/>
        <v>-1.3855487913459207E-2</v>
      </c>
      <c r="AB245" s="113">
        <f t="shared" si="196"/>
        <v>-1.2329006903539764E-2</v>
      </c>
      <c r="AC245" s="113">
        <f t="shared" si="197"/>
        <v>-1.4079999993555248E-2</v>
      </c>
      <c r="AD245" s="113">
        <f t="shared" si="198"/>
        <v>-2.2451208009604054E-4</v>
      </c>
      <c r="AE245" s="113">
        <f t="shared" si="199"/>
        <v>5.0405674109050923E-9</v>
      </c>
      <c r="AF245" s="106">
        <f t="shared" si="200"/>
        <v>-1.4079999993555248E-2</v>
      </c>
      <c r="AG245" s="8"/>
      <c r="AH245" s="106">
        <f t="shared" si="181"/>
        <v>-1.7509930900154835E-3</v>
      </c>
      <c r="AI245" s="106">
        <f t="shared" si="182"/>
        <v>1.0153701193006373</v>
      </c>
      <c r="AJ245" s="106">
        <f t="shared" si="183"/>
        <v>-0.34834242775398117</v>
      </c>
      <c r="AK245" s="106">
        <f t="shared" si="184"/>
        <v>-5.3262381655471765E-2</v>
      </c>
      <c r="AL245" s="106">
        <f t="shared" si="185"/>
        <v>-1.2898551159889033</v>
      </c>
      <c r="AM245" s="106">
        <f t="shared" si="186"/>
        <v>-0.75223121542674876</v>
      </c>
      <c r="AN245" s="113">
        <f t="shared" si="201"/>
        <v>42.745326244783598</v>
      </c>
      <c r="AO245" s="113">
        <f t="shared" si="201"/>
        <v>42.745326244785588</v>
      </c>
      <c r="AP245" s="113">
        <f t="shared" si="201"/>
        <v>42.745326244895061</v>
      </c>
      <c r="AQ245" s="113">
        <f t="shared" si="201"/>
        <v>42.745326250921956</v>
      </c>
      <c r="AR245" s="113">
        <f t="shared" si="201"/>
        <v>42.745326582724942</v>
      </c>
      <c r="AS245" s="113">
        <f t="shared" si="201"/>
        <v>42.745344849234272</v>
      </c>
      <c r="AT245" s="113">
        <f t="shared" si="201"/>
        <v>42.746348982234217</v>
      </c>
      <c r="AU245" s="113">
        <f t="shared" si="187"/>
        <v>42.7977017054911</v>
      </c>
    </row>
    <row r="246" spans="1:48" s="106" customFormat="1" ht="12.95" customHeight="1" x14ac:dyDescent="0.2">
      <c r="A246" s="47" t="s">
        <v>104</v>
      </c>
      <c r="B246" s="48"/>
      <c r="C246" s="42">
        <v>50178.580999999998</v>
      </c>
      <c r="D246" s="42"/>
      <c r="E246" s="47">
        <f t="shared" si="176"/>
        <v>21711.986704033436</v>
      </c>
      <c r="F246" s="113">
        <f t="shared" si="177"/>
        <v>21712</v>
      </c>
      <c r="G246" s="113">
        <f t="shared" si="193"/>
        <v>-1.7719999996188562E-2</v>
      </c>
      <c r="H246" s="113"/>
      <c r="I246" s="113">
        <f t="shared" si="194"/>
        <v>-1.7719999996188562E-2</v>
      </c>
      <c r="J246" s="113"/>
      <c r="K246" s="113"/>
      <c r="L246" s="113"/>
      <c r="M246" s="113"/>
      <c r="N246" s="113"/>
      <c r="O246" s="113">
        <f t="shared" ca="1" si="191"/>
        <v>-1.2540028857617673E-2</v>
      </c>
      <c r="P246" s="113"/>
      <c r="Q246" s="161">
        <f t="shared" si="178"/>
        <v>35160.080999999998</v>
      </c>
      <c r="R246" s="113"/>
      <c r="S246" s="8">
        <f t="shared" si="195"/>
        <v>0.1</v>
      </c>
      <c r="T246" s="113"/>
      <c r="Z246" s="106">
        <f t="shared" si="179"/>
        <v>21712</v>
      </c>
      <c r="AA246" s="113">
        <f t="shared" si="180"/>
        <v>-1.4033420526034924E-2</v>
      </c>
      <c r="AB246" s="113">
        <f t="shared" si="196"/>
        <v>-1.5779644720514747E-2</v>
      </c>
      <c r="AC246" s="113">
        <f t="shared" si="197"/>
        <v>-1.7719999996188562E-2</v>
      </c>
      <c r="AD246" s="113">
        <f t="shared" si="198"/>
        <v>-3.6865794701536388E-3</v>
      </c>
      <c r="AE246" s="113">
        <f t="shared" si="199"/>
        <v>1.3590868189758284E-6</v>
      </c>
      <c r="AF246" s="106">
        <f t="shared" si="200"/>
        <v>-1.7719999996188562E-2</v>
      </c>
      <c r="AG246" s="8"/>
      <c r="AH246" s="106">
        <f t="shared" si="181"/>
        <v>-1.9403552756738136E-3</v>
      </c>
      <c r="AI246" s="106">
        <f t="shared" si="182"/>
        <v>1.0179176870395772</v>
      </c>
      <c r="AJ246" s="106">
        <f t="shared" si="183"/>
        <v>-0.39308685466584647</v>
      </c>
      <c r="AK246" s="106">
        <f t="shared" si="184"/>
        <v>-5.2460255032555116E-2</v>
      </c>
      <c r="AL246" s="106">
        <f t="shared" si="185"/>
        <v>-1.2416710201796173</v>
      </c>
      <c r="AM246" s="106">
        <f t="shared" si="186"/>
        <v>-0.71517110099820269</v>
      </c>
      <c r="AN246" s="113">
        <f t="shared" si="201"/>
        <v>42.792648491684027</v>
      </c>
      <c r="AO246" s="113">
        <f t="shared" si="201"/>
        <v>42.792648491688155</v>
      </c>
      <c r="AP246" s="113">
        <f t="shared" si="201"/>
        <v>42.79264849188835</v>
      </c>
      <c r="AQ246" s="113">
        <f t="shared" si="201"/>
        <v>42.792648501596318</v>
      </c>
      <c r="AR246" s="113">
        <f t="shared" si="201"/>
        <v>42.792648972369498</v>
      </c>
      <c r="AS246" s="113">
        <f t="shared" si="201"/>
        <v>42.792671801128783</v>
      </c>
      <c r="AT246" s="113">
        <f t="shared" si="201"/>
        <v>42.793777258684571</v>
      </c>
      <c r="AU246" s="113">
        <f t="shared" si="187"/>
        <v>42.844106075431469</v>
      </c>
    </row>
    <row r="247" spans="1:48" s="106" customFormat="1" ht="12.95" customHeight="1" x14ac:dyDescent="0.2">
      <c r="A247" s="47" t="s">
        <v>104</v>
      </c>
      <c r="B247" s="48"/>
      <c r="C247" s="42">
        <v>50779.642</v>
      </c>
      <c r="D247" s="42"/>
      <c r="E247" s="47">
        <f t="shared" si="176"/>
        <v>22162.984839446704</v>
      </c>
      <c r="F247" s="113">
        <f t="shared" si="177"/>
        <v>22163</v>
      </c>
      <c r="G247" s="113">
        <f t="shared" si="193"/>
        <v>-2.020500000071479E-2</v>
      </c>
      <c r="H247" s="113"/>
      <c r="I247" s="113">
        <f t="shared" si="194"/>
        <v>-2.020500000071479E-2</v>
      </c>
      <c r="J247" s="113"/>
      <c r="K247" s="113"/>
      <c r="L247" s="113"/>
      <c r="M247" s="113"/>
      <c r="N247" s="113"/>
      <c r="O247" s="113">
        <f t="shared" ca="1" si="191"/>
        <v>-1.26895499811009E-2</v>
      </c>
      <c r="P247" s="113"/>
      <c r="Q247" s="161">
        <f t="shared" si="178"/>
        <v>35761.142</v>
      </c>
      <c r="R247" s="113"/>
      <c r="S247" s="8">
        <f t="shared" si="195"/>
        <v>0.1</v>
      </c>
      <c r="T247" s="113"/>
      <c r="Z247" s="106">
        <f t="shared" si="179"/>
        <v>22163</v>
      </c>
      <c r="AA247" s="113">
        <f t="shared" si="180"/>
        <v>-1.6182017757840294E-2</v>
      </c>
      <c r="AB247" s="113">
        <f t="shared" si="196"/>
        <v>-1.5891693004763681E-2</v>
      </c>
      <c r="AC247" s="113">
        <f t="shared" si="197"/>
        <v>-2.020500000071479E-2</v>
      </c>
      <c r="AD247" s="113">
        <f t="shared" si="198"/>
        <v>-4.0229822428744962E-3</v>
      </c>
      <c r="AE247" s="113">
        <f t="shared" si="199"/>
        <v>1.6184386126483513E-6</v>
      </c>
      <c r="AF247" s="106">
        <f t="shared" si="200"/>
        <v>-2.020500000071479E-2</v>
      </c>
      <c r="AG247" s="8"/>
      <c r="AH247" s="106">
        <f t="shared" si="181"/>
        <v>-4.3133069959511083E-3</v>
      </c>
      <c r="AI247" s="106">
        <f t="shared" si="182"/>
        <v>1.0530019223787157</v>
      </c>
      <c r="AJ247" s="106">
        <f t="shared" si="183"/>
        <v>-0.97533636877284779</v>
      </c>
      <c r="AK247" s="106">
        <f t="shared" si="184"/>
        <v>-1.6245556041255119E-2</v>
      </c>
      <c r="AL247" s="106">
        <f t="shared" si="185"/>
        <v>-0.29741742912268304</v>
      </c>
      <c r="AM247" s="106">
        <f t="shared" si="186"/>
        <v>-0.14981469424376101</v>
      </c>
      <c r="AN247" s="113">
        <f t="shared" si="201"/>
        <v>43.700717401001917</v>
      </c>
      <c r="AO247" s="113">
        <f t="shared" si="201"/>
        <v>43.700717401335282</v>
      </c>
      <c r="AP247" s="113">
        <f t="shared" si="201"/>
        <v>43.700717407595327</v>
      </c>
      <c r="AQ247" s="113">
        <f t="shared" si="201"/>
        <v>43.70071752514918</v>
      </c>
      <c r="AR247" s="113">
        <f t="shared" si="201"/>
        <v>43.700719732626609</v>
      </c>
      <c r="AS247" s="113">
        <f t="shared" si="201"/>
        <v>43.700761185335281</v>
      </c>
      <c r="AT247" s="113">
        <f t="shared" si="201"/>
        <v>43.701539505207613</v>
      </c>
      <c r="AU247" s="113">
        <f t="shared" si="187"/>
        <v>43.716121527227635</v>
      </c>
    </row>
    <row r="248" spans="1:48" s="106" customFormat="1" ht="12.95" customHeight="1" x14ac:dyDescent="0.2">
      <c r="A248" s="47" t="s">
        <v>104</v>
      </c>
      <c r="B248" s="48"/>
      <c r="C248" s="42">
        <v>51160.815999999999</v>
      </c>
      <c r="D248" s="42"/>
      <c r="E248" s="47">
        <f t="shared" si="176"/>
        <v>22448.993685916554</v>
      </c>
      <c r="F248" s="113">
        <f t="shared" si="177"/>
        <v>22449</v>
      </c>
      <c r="G248" s="113">
        <f t="shared" si="193"/>
        <v>-8.4149999966030009E-3</v>
      </c>
      <c r="H248" s="113"/>
      <c r="I248" s="113">
        <f t="shared" si="194"/>
        <v>-8.4149999966030009E-3</v>
      </c>
      <c r="J248" s="113"/>
      <c r="K248" s="113"/>
      <c r="L248" s="113"/>
      <c r="M248" s="113"/>
      <c r="N248" s="113"/>
      <c r="O248" s="113">
        <f t="shared" ca="1" si="191"/>
        <v>-1.2784368254529286E-2</v>
      </c>
      <c r="P248" s="113"/>
      <c r="Q248" s="161">
        <f t="shared" si="178"/>
        <v>36142.315999999999</v>
      </c>
      <c r="R248" s="113"/>
      <c r="S248" s="8">
        <f t="shared" si="195"/>
        <v>0.1</v>
      </c>
      <c r="T248" s="113"/>
      <c r="Z248" s="106">
        <f t="shared" si="179"/>
        <v>22449</v>
      </c>
      <c r="AA248" s="113">
        <f t="shared" si="180"/>
        <v>-1.5812938682739808E-2</v>
      </c>
      <c r="AB248" s="113">
        <f t="shared" si="196"/>
        <v>-4.3190786051404938E-3</v>
      </c>
      <c r="AC248" s="113">
        <f t="shared" si="197"/>
        <v>-8.4149999966030009E-3</v>
      </c>
      <c r="AD248" s="113">
        <f t="shared" si="198"/>
        <v>7.3979386861368068E-3</v>
      </c>
      <c r="AE248" s="113">
        <f t="shared" si="199"/>
        <v>5.4729496803839587E-6</v>
      </c>
      <c r="AF248" s="106">
        <f t="shared" si="200"/>
        <v>-8.4149999966030009E-3</v>
      </c>
      <c r="AG248" s="8"/>
      <c r="AH248" s="106">
        <f t="shared" si="181"/>
        <v>-4.0959213914625071E-3</v>
      </c>
      <c r="AI248" s="106">
        <f t="shared" si="182"/>
        <v>1.0526146915709316</v>
      </c>
      <c r="AJ248" s="106">
        <f t="shared" si="183"/>
        <v>-0.92289826842270462</v>
      </c>
      <c r="AK248" s="106">
        <f t="shared" si="184"/>
        <v>1.7458983298712025E-2</v>
      </c>
      <c r="AL248" s="106">
        <f t="shared" si="185"/>
        <v>0.32039437994230041</v>
      </c>
      <c r="AM248" s="106">
        <f t="shared" si="186"/>
        <v>0.16158179263123226</v>
      </c>
      <c r="AN248" s="113">
        <f t="shared" si="201"/>
        <v>44.285667730422013</v>
      </c>
      <c r="AO248" s="113">
        <f t="shared" si="201"/>
        <v>44.285667730077193</v>
      </c>
      <c r="AP248" s="113">
        <f t="shared" si="201"/>
        <v>44.28566772355947</v>
      </c>
      <c r="AQ248" s="113">
        <f t="shared" si="201"/>
        <v>44.285667600360973</v>
      </c>
      <c r="AR248" s="113">
        <f t="shared" si="201"/>
        <v>44.285665271655894</v>
      </c>
      <c r="AS248" s="113">
        <f t="shared" si="201"/>
        <v>44.2856212546573</v>
      </c>
      <c r="AT248" s="113">
        <f t="shared" si="201"/>
        <v>44.284789362777417</v>
      </c>
      <c r="AU248" s="113">
        <f t="shared" si="187"/>
        <v>44.26910693568373</v>
      </c>
    </row>
    <row r="249" spans="1:48" s="106" customFormat="1" ht="12.95" customHeight="1" x14ac:dyDescent="0.2">
      <c r="A249" s="47" t="s">
        <v>158</v>
      </c>
      <c r="B249" s="46" t="s">
        <v>159</v>
      </c>
      <c r="C249" s="41">
        <v>52212.344599999997</v>
      </c>
      <c r="D249" s="41">
        <v>1E-4</v>
      </c>
      <c r="E249" s="47">
        <f t="shared" si="176"/>
        <v>23237.994199897203</v>
      </c>
      <c r="F249" s="113">
        <f t="shared" si="177"/>
        <v>23238</v>
      </c>
      <c r="G249" s="113">
        <f t="shared" si="193"/>
        <v>-7.7299999975366518E-3</v>
      </c>
      <c r="H249" s="113"/>
      <c r="I249" s="113"/>
      <c r="J249" s="113">
        <f>G249</f>
        <v>-7.7299999975366518E-3</v>
      </c>
      <c r="L249" s="113"/>
      <c r="M249" s="113"/>
      <c r="N249" s="113"/>
      <c r="O249" s="113">
        <f t="shared" ca="1" si="191"/>
        <v>-1.3045947337518786E-2</v>
      </c>
      <c r="P249" s="113"/>
      <c r="Q249" s="161">
        <f t="shared" si="178"/>
        <v>37193.844599999997</v>
      </c>
      <c r="R249" s="113" t="s">
        <v>196</v>
      </c>
      <c r="S249" s="8">
        <f>S$16</f>
        <v>1</v>
      </c>
      <c r="T249" s="113"/>
      <c r="Z249" s="106">
        <f t="shared" si="179"/>
        <v>23238</v>
      </c>
      <c r="AA249" s="113">
        <f t="shared" si="180"/>
        <v>-9.6695700288162694E-3</v>
      </c>
      <c r="AB249" s="113">
        <f t="shared" si="196"/>
        <v>-9.3210591022060921E-3</v>
      </c>
      <c r="AC249" s="113">
        <f t="shared" si="197"/>
        <v>-7.7299999975366518E-3</v>
      </c>
      <c r="AD249" s="113">
        <f t="shared" si="198"/>
        <v>1.9395700312796176E-3</v>
      </c>
      <c r="AE249" s="113">
        <f t="shared" si="199"/>
        <v>3.7619319062380169E-6</v>
      </c>
      <c r="AF249" s="106">
        <f t="shared" si="200"/>
        <v>-7.7299999975366518E-3</v>
      </c>
      <c r="AG249" s="8"/>
      <c r="AH249" s="106">
        <f t="shared" si="181"/>
        <v>1.591059104669441E-3</v>
      </c>
      <c r="AI249" s="106">
        <f t="shared" si="182"/>
        <v>0.9811341475801173</v>
      </c>
      <c r="AJ249" s="106">
        <f t="shared" si="183"/>
        <v>0.40969290953541304</v>
      </c>
      <c r="AK249" s="106">
        <f t="shared" si="184"/>
        <v>5.2126782745534617E-2</v>
      </c>
      <c r="AL249" s="106">
        <f t="shared" si="185"/>
        <v>1.9180527407739207</v>
      </c>
      <c r="AM249" s="106">
        <f t="shared" si="186"/>
        <v>1.4254015670304103</v>
      </c>
      <c r="AN249" s="113">
        <f t="shared" si="201"/>
        <v>45.847698007213559</v>
      </c>
      <c r="AO249" s="113">
        <f t="shared" si="201"/>
        <v>45.847698007212706</v>
      </c>
      <c r="AP249" s="113">
        <f t="shared" si="201"/>
        <v>45.847698007265898</v>
      </c>
      <c r="AQ249" s="113">
        <f t="shared" si="201"/>
        <v>45.847698003961256</v>
      </c>
      <c r="AR249" s="113">
        <f t="shared" si="201"/>
        <v>45.847698209264131</v>
      </c>
      <c r="AS249" s="113">
        <f t="shared" si="201"/>
        <v>45.847685454423718</v>
      </c>
      <c r="AT249" s="113">
        <f t="shared" si="201"/>
        <v>45.848476858342082</v>
      </c>
      <c r="AU249" s="113">
        <f t="shared" si="187"/>
        <v>45.794650597473463</v>
      </c>
    </row>
    <row r="250" spans="1:48" s="106" customFormat="1" ht="12.95" customHeight="1" x14ac:dyDescent="0.2">
      <c r="A250" s="42" t="s">
        <v>179</v>
      </c>
      <c r="B250" s="48" t="s">
        <v>159</v>
      </c>
      <c r="C250" s="42">
        <v>52497.5429</v>
      </c>
      <c r="D250" s="42" t="s">
        <v>178</v>
      </c>
      <c r="E250" s="47">
        <f t="shared" si="176"/>
        <v>23451.988955043576</v>
      </c>
      <c r="F250" s="113">
        <f t="shared" si="177"/>
        <v>23452</v>
      </c>
      <c r="G250" s="113">
        <f t="shared" si="193"/>
        <v>-1.4719999999215361E-2</v>
      </c>
      <c r="H250" s="113"/>
      <c r="I250" s="113">
        <f>G250</f>
        <v>-1.4719999999215361E-2</v>
      </c>
      <c r="J250" s="113"/>
      <c r="K250" s="113"/>
      <c r="M250" s="113"/>
      <c r="N250" s="147"/>
      <c r="O250" s="113">
        <f t="shared" ca="1" si="191"/>
        <v>-1.3116895276377789E-2</v>
      </c>
      <c r="P250" s="113"/>
      <c r="Q250" s="161">
        <f t="shared" si="178"/>
        <v>37479.0429</v>
      </c>
      <c r="R250" s="113"/>
      <c r="S250" s="8">
        <f>S$15</f>
        <v>0.1</v>
      </c>
      <c r="T250" s="113"/>
      <c r="Z250" s="106">
        <f t="shared" si="179"/>
        <v>23452</v>
      </c>
      <c r="AA250" s="113">
        <f t="shared" si="180"/>
        <v>-8.051144710692331E-3</v>
      </c>
      <c r="AB250" s="113">
        <f t="shared" si="196"/>
        <v>-1.7796106137056983E-2</v>
      </c>
      <c r="AC250" s="113">
        <f t="shared" si="197"/>
        <v>-1.4719999999215361E-2</v>
      </c>
      <c r="AD250" s="113">
        <f t="shared" si="198"/>
        <v>-6.6688552885230297E-3</v>
      </c>
      <c r="AE250" s="113">
        <f t="shared" si="199"/>
        <v>4.4473630859261583E-6</v>
      </c>
      <c r="AF250" s="106">
        <f t="shared" si="200"/>
        <v>-1.4719999999215361E-2</v>
      </c>
      <c r="AG250" s="8"/>
      <c r="AH250" s="106">
        <f t="shared" si="181"/>
        <v>3.0761061378416226E-3</v>
      </c>
      <c r="AI250" s="106">
        <f t="shared" si="182"/>
        <v>0.96263806724604373</v>
      </c>
      <c r="AJ250" s="106">
        <f t="shared" si="183"/>
        <v>0.72733330603222413</v>
      </c>
      <c r="AK250" s="106">
        <f t="shared" si="184"/>
        <v>4.0953728130877262E-2</v>
      </c>
      <c r="AL250" s="106">
        <f t="shared" si="185"/>
        <v>2.3103635521804242</v>
      </c>
      <c r="AM250" s="106">
        <f t="shared" si="186"/>
        <v>2.2659152750942626</v>
      </c>
      <c r="AN250" s="113">
        <f t="shared" si="201"/>
        <v>46.250900700805531</v>
      </c>
      <c r="AO250" s="113">
        <f t="shared" si="201"/>
        <v>46.250900700717914</v>
      </c>
      <c r="AP250" s="113">
        <f t="shared" si="201"/>
        <v>46.250900703177734</v>
      </c>
      <c r="AQ250" s="113">
        <f t="shared" si="201"/>
        <v>46.250900634119688</v>
      </c>
      <c r="AR250" s="113">
        <f t="shared" si="201"/>
        <v>46.250902572881465</v>
      </c>
      <c r="AS250" s="113">
        <f t="shared" si="201"/>
        <v>46.250848141647175</v>
      </c>
      <c r="AT250" s="113">
        <f t="shared" si="201"/>
        <v>46.252374972530554</v>
      </c>
      <c r="AU250" s="113">
        <f t="shared" si="187"/>
        <v>46.208422896108452</v>
      </c>
    </row>
    <row r="251" spans="1:48" s="106" customFormat="1" ht="12.95" customHeight="1" x14ac:dyDescent="0.2">
      <c r="A251" s="47" t="s">
        <v>158</v>
      </c>
      <c r="B251" s="46" t="s">
        <v>159</v>
      </c>
      <c r="C251" s="41">
        <v>52541.531900000002</v>
      </c>
      <c r="D251" s="41">
        <v>1E-4</v>
      </c>
      <c r="E251" s="47">
        <f t="shared" si="176"/>
        <v>23484.995516738138</v>
      </c>
      <c r="F251" s="113">
        <f t="shared" si="177"/>
        <v>23485</v>
      </c>
      <c r="G251" s="113">
        <f t="shared" si="193"/>
        <v>-5.974999992758967E-3</v>
      </c>
      <c r="H251" s="113"/>
      <c r="I251" s="113"/>
      <c r="J251" s="113">
        <f>G251</f>
        <v>-5.974999992758967E-3</v>
      </c>
      <c r="L251" s="113"/>
      <c r="M251" s="113"/>
      <c r="N251" s="113"/>
      <c r="O251" s="113">
        <f t="shared" ca="1" si="191"/>
        <v>-1.3127835846388755E-2</v>
      </c>
      <c r="P251" s="113"/>
      <c r="Q251" s="161">
        <f t="shared" si="178"/>
        <v>37523.031900000002</v>
      </c>
      <c r="R251" s="113" t="s">
        <v>196</v>
      </c>
      <c r="S251" s="8">
        <f>S$16</f>
        <v>1</v>
      </c>
      <c r="T251" s="113"/>
      <c r="Z251" s="106">
        <f t="shared" si="179"/>
        <v>23485</v>
      </c>
      <c r="AA251" s="113">
        <f t="shared" si="180"/>
        <v>-7.8419425736804532E-3</v>
      </c>
      <c r="AB251" s="113">
        <f t="shared" si="196"/>
        <v>-9.239376318228033E-3</v>
      </c>
      <c r="AC251" s="113">
        <f t="shared" si="197"/>
        <v>-5.974999992758967E-3</v>
      </c>
      <c r="AD251" s="113">
        <f t="shared" si="198"/>
        <v>1.8669425809214862E-3</v>
      </c>
      <c r="AE251" s="113">
        <f t="shared" si="199"/>
        <v>3.4854746004577799E-6</v>
      </c>
      <c r="AF251" s="106">
        <f t="shared" si="200"/>
        <v>-5.974999992758967E-3</v>
      </c>
      <c r="AG251" s="8"/>
      <c r="AH251" s="106">
        <f t="shared" si="181"/>
        <v>3.264376325469066E-3</v>
      </c>
      <c r="AI251" s="106">
        <f t="shared" si="182"/>
        <v>0.96027839074999266</v>
      </c>
      <c r="AJ251" s="106">
        <f t="shared" si="183"/>
        <v>0.76669804341990178</v>
      </c>
      <c r="AK251" s="106">
        <f t="shared" si="184"/>
        <v>3.8669311159092105E-2</v>
      </c>
      <c r="AL251" s="106">
        <f t="shared" si="185"/>
        <v>2.369617408120742</v>
      </c>
      <c r="AM251" s="106">
        <f t="shared" si="186"/>
        <v>2.4607977692793654</v>
      </c>
      <c r="AN251" s="113">
        <f t="shared" ref="AN251:AT260" si="202">$AU251+$AB$7*SIN(AO251)</f>
        <v>46.312435836498565</v>
      </c>
      <c r="AO251" s="113">
        <f t="shared" si="202"/>
        <v>46.312435836372252</v>
      </c>
      <c r="AP251" s="113">
        <f t="shared" si="202"/>
        <v>46.312435839681861</v>
      </c>
      <c r="AQ251" s="113">
        <f t="shared" si="202"/>
        <v>46.312435752962095</v>
      </c>
      <c r="AR251" s="113">
        <f t="shared" si="202"/>
        <v>46.312438025225724</v>
      </c>
      <c r="AS251" s="113">
        <f t="shared" si="202"/>
        <v>46.312378484731077</v>
      </c>
      <c r="AT251" s="113">
        <f t="shared" si="202"/>
        <v>46.313937403305445</v>
      </c>
      <c r="AU251" s="113">
        <f t="shared" si="187"/>
        <v>46.272228904776462</v>
      </c>
    </row>
    <row r="252" spans="1:48" s="106" customFormat="1" ht="12.95" customHeight="1" x14ac:dyDescent="0.2">
      <c r="A252" s="47" t="s">
        <v>158</v>
      </c>
      <c r="B252" s="46" t="s">
        <v>159</v>
      </c>
      <c r="C252" s="41">
        <v>52569.518499999998</v>
      </c>
      <c r="D252" s="41">
        <v>1E-4</v>
      </c>
      <c r="E252" s="47">
        <f t="shared" si="176"/>
        <v>23505.994890206981</v>
      </c>
      <c r="F252" s="113">
        <f t="shared" si="177"/>
        <v>23506</v>
      </c>
      <c r="G252" s="113">
        <f t="shared" si="193"/>
        <v>-6.8099999989499338E-3</v>
      </c>
      <c r="H252" s="113"/>
      <c r="I252" s="113"/>
      <c r="J252" s="113">
        <f>G252</f>
        <v>-6.8099999989499338E-3</v>
      </c>
      <c r="L252" s="113"/>
      <c r="M252" s="113"/>
      <c r="N252" s="113"/>
      <c r="O252" s="113">
        <f t="shared" ca="1" si="191"/>
        <v>-1.3134798027304826E-2</v>
      </c>
      <c r="P252" s="113"/>
      <c r="Q252" s="161">
        <f t="shared" si="178"/>
        <v>37551.018499999998</v>
      </c>
      <c r="R252" s="113" t="s">
        <v>196</v>
      </c>
      <c r="S252" s="8">
        <f>S$16</f>
        <v>1</v>
      </c>
      <c r="T252" s="113"/>
      <c r="Z252" s="106">
        <f t="shared" si="179"/>
        <v>23506</v>
      </c>
      <c r="AA252" s="113">
        <f t="shared" si="180"/>
        <v>-7.7153712800484883E-3</v>
      </c>
      <c r="AB252" s="113">
        <f t="shared" si="196"/>
        <v>-1.0187576607922534E-2</v>
      </c>
      <c r="AC252" s="113">
        <f t="shared" si="197"/>
        <v>-6.8099999989499338E-3</v>
      </c>
      <c r="AD252" s="113">
        <f t="shared" si="198"/>
        <v>9.0537128109855446E-4</v>
      </c>
      <c r="AE252" s="113">
        <f t="shared" si="199"/>
        <v>8.1969715663803775E-7</v>
      </c>
      <c r="AF252" s="106">
        <f t="shared" si="200"/>
        <v>-6.8099999989499338E-3</v>
      </c>
      <c r="AG252" s="8"/>
      <c r="AH252" s="106">
        <f t="shared" si="181"/>
        <v>3.3775766089726004E-3</v>
      </c>
      <c r="AI252" s="106">
        <f t="shared" si="182"/>
        <v>0.95885435436571176</v>
      </c>
      <c r="AJ252" s="106">
        <f t="shared" si="183"/>
        <v>0.79026501254698645</v>
      </c>
      <c r="AK252" s="106">
        <f t="shared" si="184"/>
        <v>3.715047391711887E-2</v>
      </c>
      <c r="AL252" s="106">
        <f t="shared" si="185"/>
        <v>2.4071767066985905</v>
      </c>
      <c r="AM252" s="106">
        <f t="shared" si="186"/>
        <v>2.5997351000047386</v>
      </c>
      <c r="AN252" s="113">
        <f t="shared" si="202"/>
        <v>46.351517796611311</v>
      </c>
      <c r="AO252" s="113">
        <f t="shared" si="202"/>
        <v>46.351517796456591</v>
      </c>
      <c r="AP252" s="113">
        <f t="shared" si="202"/>
        <v>46.351517800353172</v>
      </c>
      <c r="AQ252" s="113">
        <f t="shared" si="202"/>
        <v>46.351517702218004</v>
      </c>
      <c r="AR252" s="113">
        <f t="shared" si="202"/>
        <v>46.351520173743815</v>
      </c>
      <c r="AS252" s="113">
        <f t="shared" si="202"/>
        <v>46.351457926763032</v>
      </c>
      <c r="AT252" s="113">
        <f t="shared" si="202"/>
        <v>46.353024509865065</v>
      </c>
      <c r="AU252" s="113">
        <f t="shared" si="187"/>
        <v>46.312832728474291</v>
      </c>
      <c r="AV252" s="113"/>
    </row>
    <row r="253" spans="1:48" s="106" customFormat="1" ht="12.95" customHeight="1" x14ac:dyDescent="0.2">
      <c r="A253" s="47" t="s">
        <v>160</v>
      </c>
      <c r="B253" s="48" t="s">
        <v>157</v>
      </c>
      <c r="C253" s="42">
        <v>52595.507899999997</v>
      </c>
      <c r="D253" s="42">
        <v>8.9999999999999998E-4</v>
      </c>
      <c r="E253" s="47">
        <f t="shared" si="176"/>
        <v>23525.49569119142</v>
      </c>
      <c r="F253" s="113">
        <f t="shared" si="177"/>
        <v>23525.5</v>
      </c>
      <c r="G253" s="113">
        <f t="shared" si="193"/>
        <v>-5.7424999977229163E-3</v>
      </c>
      <c r="H253" s="113"/>
      <c r="I253" s="113"/>
      <c r="J253" s="113"/>
      <c r="K253" s="113">
        <f>G253</f>
        <v>-5.7424999977229163E-3</v>
      </c>
      <c r="L253" s="113"/>
      <c r="M253" s="113"/>
      <c r="N253" s="113"/>
      <c r="O253" s="113">
        <f t="shared" ca="1" si="191"/>
        <v>-1.3141262909584034E-2</v>
      </c>
      <c r="P253" s="113"/>
      <c r="Q253" s="161">
        <f t="shared" si="178"/>
        <v>37577.007899999997</v>
      </c>
      <c r="R253" s="113" t="s">
        <v>194</v>
      </c>
      <c r="S253" s="8">
        <f>S$17</f>
        <v>1</v>
      </c>
      <c r="T253" s="113"/>
      <c r="Z253" s="106">
        <f t="shared" si="179"/>
        <v>23525.5</v>
      </c>
      <c r="AA253" s="113">
        <f t="shared" si="180"/>
        <v>-7.6025583551679946E-3</v>
      </c>
      <c r="AB253" s="113">
        <f t="shared" si="196"/>
        <v>-9.2204382995035965E-3</v>
      </c>
      <c r="AC253" s="113">
        <f t="shared" si="197"/>
        <v>-5.7424999977229163E-3</v>
      </c>
      <c r="AD253" s="113">
        <f t="shared" si="198"/>
        <v>1.8600583574450782E-3</v>
      </c>
      <c r="AE253" s="113">
        <f t="shared" si="199"/>
        <v>3.4598170931012827E-6</v>
      </c>
      <c r="AF253" s="106">
        <f t="shared" si="200"/>
        <v>-5.7424999977229163E-3</v>
      </c>
      <c r="AG253" s="8"/>
      <c r="AH253" s="106">
        <f t="shared" si="181"/>
        <v>3.4779383017806806E-3</v>
      </c>
      <c r="AI253" s="106">
        <f t="shared" si="182"/>
        <v>0.95758744765755244</v>
      </c>
      <c r="AJ253" s="106">
        <f t="shared" si="183"/>
        <v>0.811094063862138</v>
      </c>
      <c r="AK253" s="106">
        <f t="shared" si="184"/>
        <v>3.5697300608422772E-2</v>
      </c>
      <c r="AL253" s="106">
        <f t="shared" si="185"/>
        <v>2.4419555043587522</v>
      </c>
      <c r="AM253" s="106">
        <f t="shared" si="186"/>
        <v>2.7410559360114872</v>
      </c>
      <c r="AN253" s="113">
        <f t="shared" si="202"/>
        <v>46.387757325984346</v>
      </c>
      <c r="AO253" s="113">
        <f t="shared" si="202"/>
        <v>46.387757325801132</v>
      </c>
      <c r="AP253" s="113">
        <f t="shared" si="202"/>
        <v>46.387757330260968</v>
      </c>
      <c r="AQ253" s="113">
        <f t="shared" si="202"/>
        <v>46.387757221701108</v>
      </c>
      <c r="AR253" s="113">
        <f t="shared" si="202"/>
        <v>46.387759864226375</v>
      </c>
      <c r="AS253" s="113">
        <f t="shared" si="202"/>
        <v>46.387695539021045</v>
      </c>
      <c r="AT253" s="113">
        <f t="shared" si="202"/>
        <v>46.389260300936321</v>
      </c>
      <c r="AU253" s="113">
        <f t="shared" si="187"/>
        <v>46.350536279050843</v>
      </c>
    </row>
    <row r="254" spans="1:48" s="106" customFormat="1" ht="12.95" customHeight="1" x14ac:dyDescent="0.2">
      <c r="A254" s="47" t="s">
        <v>167</v>
      </c>
      <c r="B254" s="48" t="s">
        <v>159</v>
      </c>
      <c r="C254" s="42">
        <v>52685.468000000001</v>
      </c>
      <c r="D254" s="42">
        <v>4.0000000000000001E-3</v>
      </c>
      <c r="E254" s="47">
        <f t="shared" si="176"/>
        <v>23592.996056980573</v>
      </c>
      <c r="F254" s="113">
        <f t="shared" si="177"/>
        <v>23593</v>
      </c>
      <c r="G254" s="113">
        <f t="shared" si="193"/>
        <v>-5.2549999963957816E-3</v>
      </c>
      <c r="H254" s="113"/>
      <c r="I254" s="113">
        <f>G254</f>
        <v>-5.2549999963957816E-3</v>
      </c>
      <c r="L254" s="113"/>
      <c r="M254" s="113"/>
      <c r="N254" s="113"/>
      <c r="O254" s="113">
        <f t="shared" ca="1" si="191"/>
        <v>-1.3163641348242832E-2</v>
      </c>
      <c r="P254" s="113"/>
      <c r="Q254" s="161">
        <f t="shared" si="178"/>
        <v>37666.968000000001</v>
      </c>
      <c r="R254" s="113" t="s">
        <v>750</v>
      </c>
      <c r="S254" s="8">
        <f>S$15</f>
        <v>0.1</v>
      </c>
      <c r="T254" s="113"/>
      <c r="Z254" s="106">
        <f t="shared" si="179"/>
        <v>23593</v>
      </c>
      <c r="AA254" s="113">
        <f t="shared" si="180"/>
        <v>-7.2486242696342806E-3</v>
      </c>
      <c r="AB254" s="113">
        <f t="shared" si="196"/>
        <v>-9.0435095217199033E-3</v>
      </c>
      <c r="AC254" s="113">
        <f t="shared" si="197"/>
        <v>-5.2549999963957816E-3</v>
      </c>
      <c r="AD254" s="113">
        <f t="shared" si="198"/>
        <v>1.9936242732384989E-3</v>
      </c>
      <c r="AE254" s="113">
        <f t="shared" si="199"/>
        <v>3.9745377428457335E-7</v>
      </c>
      <c r="AF254" s="106">
        <f t="shared" si="200"/>
        <v>-5.2549999963957816E-3</v>
      </c>
      <c r="AG254" s="8"/>
      <c r="AH254" s="106">
        <f t="shared" si="181"/>
        <v>3.7885095253241221E-3</v>
      </c>
      <c r="AI254" s="106">
        <f t="shared" si="182"/>
        <v>0.953627563380126</v>
      </c>
      <c r="AJ254" s="106">
        <f t="shared" si="183"/>
        <v>0.87514712867809064</v>
      </c>
      <c r="AK254" s="106">
        <f t="shared" si="184"/>
        <v>3.0376289912771141E-2</v>
      </c>
      <c r="AL254" s="106">
        <f t="shared" si="185"/>
        <v>2.5616751512634428</v>
      </c>
      <c r="AM254" s="106">
        <f t="shared" si="186"/>
        <v>3.3515673672487201</v>
      </c>
      <c r="AN254" s="113">
        <f t="shared" si="202"/>
        <v>46.512852997310802</v>
      </c>
      <c r="AO254" s="113">
        <f t="shared" si="202"/>
        <v>46.512852997022627</v>
      </c>
      <c r="AP254" s="113">
        <f t="shared" si="202"/>
        <v>46.512853003369393</v>
      </c>
      <c r="AQ254" s="113">
        <f t="shared" si="202"/>
        <v>46.512852863587732</v>
      </c>
      <c r="AR254" s="113">
        <f t="shared" si="202"/>
        <v>46.512855942147233</v>
      </c>
      <c r="AS254" s="113">
        <f t="shared" si="202"/>
        <v>46.512788138236715</v>
      </c>
      <c r="AT254" s="113">
        <f t="shared" si="202"/>
        <v>46.514280744996789</v>
      </c>
      <c r="AU254" s="113">
        <f t="shared" si="187"/>
        <v>46.48104856950814</v>
      </c>
      <c r="AV254" s="113"/>
    </row>
    <row r="255" spans="1:48" s="106" customFormat="1" ht="12.95" customHeight="1" x14ac:dyDescent="0.2">
      <c r="A255" s="47" t="s">
        <v>167</v>
      </c>
      <c r="B255" s="48" t="s">
        <v>159</v>
      </c>
      <c r="C255" s="42">
        <v>52685.468000000001</v>
      </c>
      <c r="D255" s="42">
        <v>4.0000000000000001E-3</v>
      </c>
      <c r="E255" s="47">
        <f t="shared" si="176"/>
        <v>23592.996056980573</v>
      </c>
      <c r="F255" s="113">
        <f t="shared" si="177"/>
        <v>23593</v>
      </c>
      <c r="G255" s="113">
        <f t="shared" si="193"/>
        <v>-5.2549999963957816E-3</v>
      </c>
      <c r="H255" s="113"/>
      <c r="I255" s="113">
        <f>G255</f>
        <v>-5.2549999963957816E-3</v>
      </c>
      <c r="L255" s="113"/>
      <c r="M255" s="113"/>
      <c r="N255" s="113"/>
      <c r="O255" s="113">
        <f t="shared" ca="1" si="191"/>
        <v>-1.3163641348242832E-2</v>
      </c>
      <c r="P255" s="113"/>
      <c r="Q255" s="161">
        <f t="shared" si="178"/>
        <v>37666.968000000001</v>
      </c>
      <c r="R255" s="113" t="s">
        <v>750</v>
      </c>
      <c r="S255" s="8">
        <f>S$15</f>
        <v>0.1</v>
      </c>
      <c r="T255" s="113"/>
      <c r="Z255" s="106">
        <f t="shared" si="179"/>
        <v>23593</v>
      </c>
      <c r="AA255" s="113">
        <f t="shared" si="180"/>
        <v>-7.2486242696342806E-3</v>
      </c>
      <c r="AB255" s="113">
        <f t="shared" si="196"/>
        <v>-9.0435095217199033E-3</v>
      </c>
      <c r="AC255" s="113">
        <f t="shared" si="197"/>
        <v>-5.2549999963957816E-3</v>
      </c>
      <c r="AD255" s="113">
        <f t="shared" si="198"/>
        <v>1.9936242732384989E-3</v>
      </c>
      <c r="AE255" s="113">
        <f t="shared" si="199"/>
        <v>3.9745377428457335E-7</v>
      </c>
      <c r="AF255" s="106">
        <f t="shared" si="200"/>
        <v>-5.2549999963957816E-3</v>
      </c>
      <c r="AG255" s="8"/>
      <c r="AH255" s="106">
        <f t="shared" si="181"/>
        <v>3.7885095253241221E-3</v>
      </c>
      <c r="AI255" s="106">
        <f t="shared" si="182"/>
        <v>0.953627563380126</v>
      </c>
      <c r="AJ255" s="106">
        <f t="shared" si="183"/>
        <v>0.87514712867809064</v>
      </c>
      <c r="AK255" s="106">
        <f t="shared" si="184"/>
        <v>3.0376289912771141E-2</v>
      </c>
      <c r="AL255" s="106">
        <f t="shared" si="185"/>
        <v>2.5616751512634428</v>
      </c>
      <c r="AM255" s="106">
        <f t="shared" si="186"/>
        <v>3.3515673672487201</v>
      </c>
      <c r="AN255" s="113">
        <f t="shared" si="202"/>
        <v>46.512852997310802</v>
      </c>
      <c r="AO255" s="113">
        <f t="shared" si="202"/>
        <v>46.512852997022627</v>
      </c>
      <c r="AP255" s="113">
        <f t="shared" si="202"/>
        <v>46.512853003369393</v>
      </c>
      <c r="AQ255" s="113">
        <f t="shared" si="202"/>
        <v>46.512852863587732</v>
      </c>
      <c r="AR255" s="113">
        <f t="shared" si="202"/>
        <v>46.512855942147233</v>
      </c>
      <c r="AS255" s="113">
        <f t="shared" si="202"/>
        <v>46.512788138236715</v>
      </c>
      <c r="AT255" s="113">
        <f t="shared" si="202"/>
        <v>46.514280744996789</v>
      </c>
      <c r="AU255" s="113">
        <f t="shared" si="187"/>
        <v>46.48104856950814</v>
      </c>
    </row>
    <row r="256" spans="1:48" s="106" customFormat="1" ht="12.95" customHeight="1" x14ac:dyDescent="0.2">
      <c r="A256" s="47" t="s">
        <v>175</v>
      </c>
      <c r="B256" s="46" t="s">
        <v>159</v>
      </c>
      <c r="C256" s="41">
        <v>53073.2932</v>
      </c>
      <c r="D256" s="41">
        <v>2.0000000000000001E-4</v>
      </c>
      <c r="E256" s="47">
        <f t="shared" si="176"/>
        <v>23883.995542999921</v>
      </c>
      <c r="F256" s="113">
        <f t="shared" si="177"/>
        <v>23884</v>
      </c>
      <c r="G256" s="113">
        <f t="shared" si="193"/>
        <v>-5.9400000027380884E-3</v>
      </c>
      <c r="H256" s="113"/>
      <c r="I256" s="113"/>
      <c r="J256" s="113">
        <f>G256</f>
        <v>-5.9400000027380884E-3</v>
      </c>
      <c r="L256" s="113"/>
      <c r="M256" s="113"/>
      <c r="N256" s="113"/>
      <c r="O256" s="113">
        <f t="shared" ca="1" si="191"/>
        <v>-1.3260117283794092E-2</v>
      </c>
      <c r="P256" s="113"/>
      <c r="Q256" s="161">
        <f t="shared" si="178"/>
        <v>38054.7932</v>
      </c>
      <c r="R256" s="113" t="s">
        <v>196</v>
      </c>
      <c r="S256" s="8">
        <f>S$16</f>
        <v>1</v>
      </c>
      <c r="T256" s="113"/>
      <c r="Z256" s="106">
        <f t="shared" si="179"/>
        <v>23884</v>
      </c>
      <c r="AA256" s="113">
        <f t="shared" si="180"/>
        <v>-6.4382903087259928E-3</v>
      </c>
      <c r="AB256" s="113">
        <f t="shared" si="196"/>
        <v>-1.0347239133359179E-2</v>
      </c>
      <c r="AC256" s="113">
        <f t="shared" si="197"/>
        <v>-5.9400000027380884E-3</v>
      </c>
      <c r="AD256" s="113">
        <f t="shared" si="198"/>
        <v>4.9829030598790448E-4</v>
      </c>
      <c r="AE256" s="113">
        <f t="shared" si="199"/>
        <v>2.4829322904151946E-7</v>
      </c>
      <c r="AF256" s="106">
        <f t="shared" si="200"/>
        <v>-5.9400000027380884E-3</v>
      </c>
      <c r="AG256" s="8"/>
      <c r="AH256" s="106">
        <f t="shared" si="181"/>
        <v>4.4072391306210898E-3</v>
      </c>
      <c r="AI256" s="106">
        <f t="shared" si="182"/>
        <v>0.94470741346761744</v>
      </c>
      <c r="AJ256" s="106">
        <f t="shared" si="183"/>
        <v>0.99999556407379586</v>
      </c>
      <c r="AK256" s="106">
        <f t="shared" si="184"/>
        <v>3.9814245550989944E-3</v>
      </c>
      <c r="AL256" s="106">
        <f t="shared" si="185"/>
        <v>3.0697102369372264</v>
      </c>
      <c r="AM256" s="106">
        <f t="shared" si="186"/>
        <v>27.811234494053057</v>
      </c>
      <c r="AN256" s="113">
        <f t="shared" si="202"/>
        <v>47.047909526832832</v>
      </c>
      <c r="AO256" s="113">
        <f t="shared" si="202"/>
        <v>47.047909526706192</v>
      </c>
      <c r="AP256" s="113">
        <f t="shared" si="202"/>
        <v>47.047909528997309</v>
      </c>
      <c r="AQ256" s="113">
        <f t="shared" si="202"/>
        <v>47.047909487548509</v>
      </c>
      <c r="AR256" s="113">
        <f t="shared" si="202"/>
        <v>47.047910237402753</v>
      </c>
      <c r="AS256" s="113">
        <f t="shared" si="202"/>
        <v>47.047896671710326</v>
      </c>
      <c r="AT256" s="113">
        <f t="shared" si="202"/>
        <v>47.0481420879211</v>
      </c>
      <c r="AU256" s="113">
        <f t="shared" si="187"/>
        <v>47.043701555035149</v>
      </c>
      <c r="AV256" s="113"/>
    </row>
    <row r="257" spans="1:48" s="106" customFormat="1" ht="12.95" customHeight="1" x14ac:dyDescent="0.2">
      <c r="A257" s="47" t="s">
        <v>174</v>
      </c>
      <c r="B257" s="46" t="s">
        <v>159</v>
      </c>
      <c r="C257" s="41">
        <v>53073.2932</v>
      </c>
      <c r="D257" s="41">
        <v>2.0000000000000001E-4</v>
      </c>
      <c r="E257" s="47">
        <f t="shared" si="176"/>
        <v>23883.995542999921</v>
      </c>
      <c r="F257" s="113">
        <f t="shared" si="177"/>
        <v>23884</v>
      </c>
      <c r="G257" s="113">
        <f t="shared" si="193"/>
        <v>-5.9400000027380884E-3</v>
      </c>
      <c r="H257" s="113"/>
      <c r="I257" s="113"/>
      <c r="J257" s="113"/>
      <c r="K257" s="113">
        <f t="shared" ref="K257:K262" si="203">G257</f>
        <v>-5.9400000027380884E-3</v>
      </c>
      <c r="L257" s="113"/>
      <c r="M257" s="113"/>
      <c r="N257" s="113"/>
      <c r="O257" s="113">
        <f t="shared" ca="1" si="191"/>
        <v>-1.3260117283794092E-2</v>
      </c>
      <c r="P257" s="113"/>
      <c r="Q257" s="161">
        <f t="shared" si="178"/>
        <v>38054.7932</v>
      </c>
      <c r="R257" s="113" t="s">
        <v>194</v>
      </c>
      <c r="S257" s="8">
        <f t="shared" ref="S257:S262" si="204">S$17</f>
        <v>1</v>
      </c>
      <c r="T257" s="113"/>
      <c r="Z257" s="106">
        <f t="shared" si="179"/>
        <v>23884</v>
      </c>
      <c r="AA257" s="113">
        <f t="shared" si="180"/>
        <v>-6.4382903087259928E-3</v>
      </c>
      <c r="AB257" s="113">
        <f t="shared" si="196"/>
        <v>-1.0347239133359179E-2</v>
      </c>
      <c r="AC257" s="113">
        <f t="shared" si="197"/>
        <v>-5.9400000027380884E-3</v>
      </c>
      <c r="AD257" s="113">
        <f t="shared" si="198"/>
        <v>4.9829030598790448E-4</v>
      </c>
      <c r="AE257" s="113">
        <f t="shared" si="199"/>
        <v>2.4829322904151946E-7</v>
      </c>
      <c r="AF257" s="106">
        <f t="shared" si="200"/>
        <v>-5.9400000027380884E-3</v>
      </c>
      <c r="AG257" s="8"/>
      <c r="AH257" s="106">
        <f t="shared" si="181"/>
        <v>4.4072391306210898E-3</v>
      </c>
      <c r="AI257" s="106">
        <f t="shared" si="182"/>
        <v>0.94470741346761744</v>
      </c>
      <c r="AJ257" s="106">
        <f t="shared" si="183"/>
        <v>0.99999556407379586</v>
      </c>
      <c r="AK257" s="106">
        <f t="shared" si="184"/>
        <v>3.9814245550989944E-3</v>
      </c>
      <c r="AL257" s="106">
        <f t="shared" si="185"/>
        <v>3.0697102369372264</v>
      </c>
      <c r="AM257" s="106">
        <f t="shared" si="186"/>
        <v>27.811234494053057</v>
      </c>
      <c r="AN257" s="113">
        <f t="shared" si="202"/>
        <v>47.047909526832832</v>
      </c>
      <c r="AO257" s="113">
        <f t="shared" si="202"/>
        <v>47.047909526706192</v>
      </c>
      <c r="AP257" s="113">
        <f t="shared" si="202"/>
        <v>47.047909528997309</v>
      </c>
      <c r="AQ257" s="113">
        <f t="shared" si="202"/>
        <v>47.047909487548509</v>
      </c>
      <c r="AR257" s="113">
        <f t="shared" si="202"/>
        <v>47.047910237402753</v>
      </c>
      <c r="AS257" s="113">
        <f t="shared" si="202"/>
        <v>47.047896671710326</v>
      </c>
      <c r="AT257" s="113">
        <f t="shared" si="202"/>
        <v>47.0481420879211</v>
      </c>
      <c r="AU257" s="113">
        <f t="shared" si="187"/>
        <v>47.043701555035149</v>
      </c>
      <c r="AV257" s="113"/>
    </row>
    <row r="258" spans="1:48" s="106" customFormat="1" ht="12.95" customHeight="1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47">
        <f t="shared" si="176"/>
        <v>24054.485550390738</v>
      </c>
      <c r="F258" s="113">
        <f t="shared" si="177"/>
        <v>24054.5</v>
      </c>
      <c r="G258" s="113">
        <f t="shared" si="193"/>
        <v>-1.9257499996456318E-2</v>
      </c>
      <c r="H258" s="113"/>
      <c r="I258" s="113"/>
      <c r="J258" s="113"/>
      <c r="K258" s="113">
        <f t="shared" si="203"/>
        <v>-1.9257499996456318E-2</v>
      </c>
      <c r="L258" s="113"/>
      <c r="M258" s="113"/>
      <c r="N258" s="113"/>
      <c r="O258" s="113">
        <f t="shared" ca="1" si="191"/>
        <v>-1.3316643562184092E-2</v>
      </c>
      <c r="P258" s="113"/>
      <c r="Q258" s="161">
        <f t="shared" si="178"/>
        <v>38282.011200000001</v>
      </c>
      <c r="R258" s="113" t="s">
        <v>194</v>
      </c>
      <c r="S258" s="8">
        <f t="shared" si="204"/>
        <v>1</v>
      </c>
      <c r="T258" s="113"/>
      <c r="Z258" s="106">
        <f t="shared" si="179"/>
        <v>24054.5</v>
      </c>
      <c r="AA258" s="113">
        <f t="shared" si="180"/>
        <v>-6.5342477446263736E-3</v>
      </c>
      <c r="AB258" s="113">
        <f t="shared" si="196"/>
        <v>-2.3453002175120894E-2</v>
      </c>
      <c r="AC258" s="113">
        <f t="shared" si="197"/>
        <v>-1.9257499996456318E-2</v>
      </c>
      <c r="AD258" s="113">
        <f t="shared" si="198"/>
        <v>-1.2723252251829943E-2</v>
      </c>
      <c r="AE258" s="113">
        <f t="shared" si="199"/>
        <v>1.6188114786369571E-4</v>
      </c>
      <c r="AF258" s="106">
        <f t="shared" si="200"/>
        <v>-1.9257499996456318E-2</v>
      </c>
      <c r="AG258" s="8"/>
      <c r="AH258" s="106">
        <f t="shared" si="181"/>
        <v>4.1955021786645773E-3</v>
      </c>
      <c r="AI258" s="106">
        <f t="shared" si="182"/>
        <v>0.94594714746083253</v>
      </c>
      <c r="AJ258" s="106">
        <f t="shared" si="183"/>
        <v>0.95572205615394901</v>
      </c>
      <c r="AK258" s="106">
        <f t="shared" si="184"/>
        <v>-1.2304917687980321E-2</v>
      </c>
      <c r="AL258" s="106">
        <f t="shared" si="185"/>
        <v>-2.9177611064883577</v>
      </c>
      <c r="AM258" s="106">
        <f t="shared" si="186"/>
        <v>-8.897954517483214</v>
      </c>
      <c r="AN258" s="113">
        <f t="shared" si="202"/>
        <v>47.360377896840838</v>
      </c>
      <c r="AO258" s="113">
        <f t="shared" si="202"/>
        <v>47.360377897175702</v>
      </c>
      <c r="AP258" s="113">
        <f t="shared" si="202"/>
        <v>47.360377890962212</v>
      </c>
      <c r="AQ258" s="113">
        <f t="shared" si="202"/>
        <v>47.360378006255708</v>
      </c>
      <c r="AR258" s="113">
        <f t="shared" si="202"/>
        <v>47.360375866944096</v>
      </c>
      <c r="AS258" s="113">
        <f t="shared" si="202"/>
        <v>47.360415562807184</v>
      </c>
      <c r="AT258" s="113">
        <f t="shared" si="202"/>
        <v>47.359679050483209</v>
      </c>
      <c r="AU258" s="113">
        <f t="shared" si="187"/>
        <v>47.37336593315321</v>
      </c>
    </row>
    <row r="259" spans="1:48" s="106" customFormat="1" ht="12.95" customHeight="1" x14ac:dyDescent="0.2">
      <c r="A259" s="47" t="s">
        <v>163</v>
      </c>
      <c r="B259" s="46" t="s">
        <v>159</v>
      </c>
      <c r="C259" s="41">
        <v>53330.508300000001</v>
      </c>
      <c r="D259" s="41">
        <v>2.0000000000000001E-4</v>
      </c>
      <c r="E259" s="47">
        <f t="shared" si="176"/>
        <v>24076.993475822277</v>
      </c>
      <c r="F259" s="113">
        <f t="shared" si="177"/>
        <v>24077</v>
      </c>
      <c r="G259" s="113">
        <f t="shared" si="193"/>
        <v>-8.6949999968055636E-3</v>
      </c>
      <c r="H259" s="113"/>
      <c r="I259" s="113"/>
      <c r="J259" s="113"/>
      <c r="K259" s="113">
        <f t="shared" si="203"/>
        <v>-8.6949999968055636E-3</v>
      </c>
      <c r="M259" s="113"/>
      <c r="N259" s="147"/>
      <c r="O259" s="113">
        <f t="shared" ca="1" si="191"/>
        <v>-1.3324103041737026E-2</v>
      </c>
      <c r="P259" s="113"/>
      <c r="Q259" s="161">
        <f t="shared" si="178"/>
        <v>38312.008300000001</v>
      </c>
      <c r="R259" s="113" t="s">
        <v>194</v>
      </c>
      <c r="S259" s="8">
        <f t="shared" si="204"/>
        <v>1</v>
      </c>
      <c r="T259" s="113"/>
      <c r="Z259" s="106">
        <f t="shared" si="179"/>
        <v>24077</v>
      </c>
      <c r="AA259" s="113">
        <f t="shared" si="180"/>
        <v>-6.5780626485395484E-3</v>
      </c>
      <c r="AB259" s="113">
        <f t="shared" si="196"/>
        <v>-1.2831214382538422E-2</v>
      </c>
      <c r="AC259" s="113">
        <f t="shared" si="197"/>
        <v>-8.6949999968055636E-3</v>
      </c>
      <c r="AD259" s="113">
        <f t="shared" si="198"/>
        <v>-2.1169373482660151E-3</v>
      </c>
      <c r="AE259" s="113">
        <f t="shared" si="199"/>
        <v>4.4814237364835479E-6</v>
      </c>
      <c r="AF259" s="106">
        <f t="shared" si="200"/>
        <v>-8.6949999968055636E-3</v>
      </c>
      <c r="AG259" s="8"/>
      <c r="AH259" s="106">
        <f t="shared" si="181"/>
        <v>4.1362143857328572E-3</v>
      </c>
      <c r="AI259" s="106">
        <f t="shared" si="182"/>
        <v>0.94646988299453327</v>
      </c>
      <c r="AJ259" s="106">
        <f t="shared" si="183"/>
        <v>0.94347880537233231</v>
      </c>
      <c r="AK259" s="106">
        <f t="shared" si="184"/>
        <v>-1.441001180811447E-2</v>
      </c>
      <c r="AL259" s="106">
        <f t="shared" si="185"/>
        <v>-2.8786317623413442</v>
      </c>
      <c r="AM259" s="106">
        <f t="shared" si="186"/>
        <v>-7.5618163153733695</v>
      </c>
      <c r="AN259" s="113">
        <f t="shared" si="202"/>
        <v>47.40166843382373</v>
      </c>
      <c r="AO259" s="113">
        <f t="shared" si="202"/>
        <v>47.401668434190519</v>
      </c>
      <c r="AP259" s="113">
        <f t="shared" si="202"/>
        <v>47.401668427310227</v>
      </c>
      <c r="AQ259" s="113">
        <f t="shared" si="202"/>
        <v>47.401668556370467</v>
      </c>
      <c r="AR259" s="113">
        <f t="shared" si="202"/>
        <v>47.401666135465391</v>
      </c>
      <c r="AS259" s="113">
        <f t="shared" si="202"/>
        <v>47.401711546950402</v>
      </c>
      <c r="AT259" s="113">
        <f t="shared" si="202"/>
        <v>47.400859813375412</v>
      </c>
      <c r="AU259" s="113">
        <f t="shared" si="187"/>
        <v>47.416870029972308</v>
      </c>
      <c r="AV259" s="113"/>
    </row>
    <row r="260" spans="1:48" s="106" customFormat="1" ht="12.95" customHeight="1" x14ac:dyDescent="0.2">
      <c r="A260" s="42" t="s">
        <v>179</v>
      </c>
      <c r="B260" s="48" t="s">
        <v>159</v>
      </c>
      <c r="C260" s="42">
        <v>53686.350489999997</v>
      </c>
      <c r="D260" s="42">
        <v>2.2000000000000001E-3</v>
      </c>
      <c r="E260" s="47">
        <f t="shared" si="176"/>
        <v>24343.994935227183</v>
      </c>
      <c r="F260" s="113">
        <f t="shared" si="177"/>
        <v>24344</v>
      </c>
      <c r="G260" s="113">
        <f t="shared" si="193"/>
        <v>-6.7500000004656613E-3</v>
      </c>
      <c r="H260" s="113"/>
      <c r="I260" s="113"/>
      <c r="J260" s="113"/>
      <c r="K260" s="113">
        <f t="shared" si="203"/>
        <v>-6.7500000004656613E-3</v>
      </c>
      <c r="M260" s="113"/>
      <c r="N260" s="113"/>
      <c r="O260" s="113">
        <f t="shared" ca="1" si="191"/>
        <v>-1.3412622199098492E-2</v>
      </c>
      <c r="P260" s="113"/>
      <c r="Q260" s="161">
        <f t="shared" si="178"/>
        <v>38667.850489999997</v>
      </c>
      <c r="R260" s="113"/>
      <c r="S260" s="8">
        <f t="shared" si="204"/>
        <v>1</v>
      </c>
      <c r="T260" s="113"/>
      <c r="Z260" s="106">
        <f t="shared" si="179"/>
        <v>24344</v>
      </c>
      <c r="AA260" s="113">
        <f t="shared" si="180"/>
        <v>-7.6031730611723931E-3</v>
      </c>
      <c r="AB260" s="113">
        <f t="shared" si="196"/>
        <v>-9.6740379601338872E-3</v>
      </c>
      <c r="AC260" s="113">
        <f t="shared" si="197"/>
        <v>-6.7500000004656613E-3</v>
      </c>
      <c r="AD260" s="113">
        <f t="shared" si="198"/>
        <v>8.5317306070673178E-4</v>
      </c>
      <c r="AE260" s="113">
        <f t="shared" si="199"/>
        <v>7.2790427151569259E-7</v>
      </c>
      <c r="AF260" s="106">
        <f t="shared" si="200"/>
        <v>-6.7500000004656613E-3</v>
      </c>
      <c r="AG260" s="8"/>
      <c r="AH260" s="106">
        <f t="shared" si="181"/>
        <v>2.9240379596682255E-3</v>
      </c>
      <c r="AI260" s="106">
        <f t="shared" si="182"/>
        <v>0.95879168266158987</v>
      </c>
      <c r="AJ260" s="106">
        <f t="shared" si="183"/>
        <v>0.69124313075329136</v>
      </c>
      <c r="AK260" s="106">
        <f t="shared" si="184"/>
        <v>-3.7080944554660947E-2</v>
      </c>
      <c r="AL260" s="106">
        <f t="shared" si="185"/>
        <v>-2.4088652555777941</v>
      </c>
      <c r="AM260" s="106">
        <f t="shared" si="186"/>
        <v>-2.6062999173552197</v>
      </c>
      <c r="AN260" s="113">
        <f t="shared" si="202"/>
        <v>47.894503454941891</v>
      </c>
      <c r="AO260" s="113">
        <f t="shared" si="202"/>
        <v>47.894503455097947</v>
      </c>
      <c r="AP260" s="113">
        <f t="shared" si="202"/>
        <v>47.894503451174359</v>
      </c>
      <c r="AQ260" s="113">
        <f t="shared" si="202"/>
        <v>47.894503549820989</v>
      </c>
      <c r="AR260" s="113">
        <f t="shared" si="202"/>
        <v>47.894501069658943</v>
      </c>
      <c r="AS260" s="113">
        <f t="shared" si="202"/>
        <v>47.894563427415129</v>
      </c>
      <c r="AT260" s="113">
        <f t="shared" si="202"/>
        <v>47.892996733982173</v>
      </c>
      <c r="AU260" s="113">
        <f t="shared" si="187"/>
        <v>47.933118645558949</v>
      </c>
      <c r="AV260" s="113"/>
    </row>
    <row r="261" spans="1:48" s="106" customFormat="1" ht="12.95" customHeight="1" x14ac:dyDescent="0.2">
      <c r="A261" s="47" t="s">
        <v>183</v>
      </c>
      <c r="B261" s="48" t="s">
        <v>159</v>
      </c>
      <c r="C261" s="42">
        <v>54480.655400000003</v>
      </c>
      <c r="D261" s="42">
        <v>2.0000000000000001E-4</v>
      </c>
      <c r="E261" s="47">
        <f t="shared" si="176"/>
        <v>24939.99107099311</v>
      </c>
      <c r="F261" s="113">
        <f t="shared" si="177"/>
        <v>24940</v>
      </c>
      <c r="G261" s="113">
        <f t="shared" si="193"/>
        <v>-1.1899999997694977E-2</v>
      </c>
      <c r="H261" s="113"/>
      <c r="I261" s="113"/>
      <c r="J261" s="113"/>
      <c r="K261" s="113">
        <f t="shared" si="203"/>
        <v>-1.1899999997694977E-2</v>
      </c>
      <c r="M261" s="113"/>
      <c r="N261" s="113"/>
      <c r="O261" s="113">
        <f t="shared" ca="1" si="191"/>
        <v>-1.3610215524145059E-2</v>
      </c>
      <c r="P261" s="113"/>
      <c r="Q261" s="161">
        <f t="shared" si="178"/>
        <v>39462.155400000003</v>
      </c>
      <c r="R261" s="113"/>
      <c r="S261" s="8">
        <f t="shared" si="204"/>
        <v>1</v>
      </c>
      <c r="T261" s="113"/>
      <c r="Z261" s="106">
        <f t="shared" si="179"/>
        <v>24940</v>
      </c>
      <c r="AA261" s="113">
        <f t="shared" si="180"/>
        <v>-1.1856607120024669E-2</v>
      </c>
      <c r="AB261" s="113">
        <f t="shared" si="196"/>
        <v>-1.0130046999840686E-2</v>
      </c>
      <c r="AC261" s="113">
        <f t="shared" si="197"/>
        <v>-1.1899999997694977E-2</v>
      </c>
      <c r="AD261" s="113">
        <f t="shared" si="198"/>
        <v>-4.3392877670307695E-5</v>
      </c>
      <c r="AE261" s="113">
        <f t="shared" si="199"/>
        <v>1.8829418325102882E-9</v>
      </c>
      <c r="AF261" s="106">
        <f t="shared" si="200"/>
        <v>-1.1899999997694977E-2</v>
      </c>
      <c r="AG261" s="8"/>
      <c r="AH261" s="106">
        <f t="shared" si="181"/>
        <v>-1.7699529978542898E-3</v>
      </c>
      <c r="AI261" s="106">
        <f t="shared" si="182"/>
        <v>1.0156241483847543</v>
      </c>
      <c r="AJ261" s="106">
        <f t="shared" si="183"/>
        <v>-0.3528122118952941</v>
      </c>
      <c r="AK261" s="106">
        <f t="shared" si="184"/>
        <v>-5.3188418421496006E-2</v>
      </c>
      <c r="AL261" s="106">
        <f t="shared" si="185"/>
        <v>-1.2850824209648994</v>
      </c>
      <c r="AM261" s="106">
        <f t="shared" si="186"/>
        <v>-0.74850123742374741</v>
      </c>
      <c r="AN261" s="113">
        <f t="shared" ref="AN261:AT270" si="205">$AU261+$AB$7*SIN(AO261)</f>
        <v>49.033204185327072</v>
      </c>
      <c r="AO261" s="113">
        <f t="shared" si="205"/>
        <v>49.033204185329218</v>
      </c>
      <c r="AP261" s="113">
        <f t="shared" si="205"/>
        <v>49.033204185445939</v>
      </c>
      <c r="AQ261" s="113">
        <f t="shared" si="205"/>
        <v>49.033204191786012</v>
      </c>
      <c r="AR261" s="113">
        <f t="shared" si="205"/>
        <v>49.033204536174566</v>
      </c>
      <c r="AS261" s="113">
        <f t="shared" si="205"/>
        <v>49.033223242632054</v>
      </c>
      <c r="AT261" s="113">
        <f t="shared" si="205"/>
        <v>49.034237849128715</v>
      </c>
      <c r="AU261" s="113">
        <f t="shared" si="187"/>
        <v>49.085493832411522</v>
      </c>
    </row>
    <row r="262" spans="1:48" s="106" customFormat="1" ht="12.95" customHeight="1" x14ac:dyDescent="0.2">
      <c r="A262" s="42" t="s">
        <v>180</v>
      </c>
      <c r="B262" s="48" t="s">
        <v>159</v>
      </c>
      <c r="C262" s="42">
        <v>54507.310980000002</v>
      </c>
      <c r="D262" s="42">
        <v>2.9999999999999997E-4</v>
      </c>
      <c r="E262" s="47">
        <f t="shared" si="176"/>
        <v>24959.991731289418</v>
      </c>
      <c r="F262" s="113">
        <f t="shared" si="177"/>
        <v>24960</v>
      </c>
      <c r="G262" s="113">
        <f t="shared" si="193"/>
        <v>-1.1019999998097774E-2</v>
      </c>
      <c r="H262" s="113"/>
      <c r="I262" s="113"/>
      <c r="J262" s="113"/>
      <c r="K262" s="113">
        <f t="shared" si="203"/>
        <v>-1.1019999998097774E-2</v>
      </c>
      <c r="M262" s="113"/>
      <c r="N262" s="113"/>
      <c r="O262" s="113">
        <f t="shared" ref="O262:O298" ca="1" si="206">+C$11+C$12*F262</f>
        <v>-1.3616846172636555E-2</v>
      </c>
      <c r="P262" s="113"/>
      <c r="Q262" s="161">
        <f t="shared" si="178"/>
        <v>39488.810980000002</v>
      </c>
      <c r="R262" s="113"/>
      <c r="S262" s="8">
        <f t="shared" si="204"/>
        <v>1</v>
      </c>
      <c r="T262" s="113"/>
      <c r="Z262" s="106">
        <f t="shared" si="179"/>
        <v>24960</v>
      </c>
      <c r="AA262" s="113">
        <f t="shared" si="180"/>
        <v>-1.1999030782971452E-2</v>
      </c>
      <c r="AB262" s="113">
        <f t="shared" si="196"/>
        <v>-9.0922889653218888E-3</v>
      </c>
      <c r="AC262" s="113">
        <f t="shared" si="197"/>
        <v>-1.1019999998097774E-2</v>
      </c>
      <c r="AD262" s="113">
        <f t="shared" si="198"/>
        <v>9.7903078487367873E-4</v>
      </c>
      <c r="AE262" s="113">
        <f t="shared" si="199"/>
        <v>9.585012777303714E-7</v>
      </c>
      <c r="AF262" s="106">
        <f t="shared" si="200"/>
        <v>-1.1019999998097774E-2</v>
      </c>
      <c r="AG262" s="8"/>
      <c r="AH262" s="106">
        <f t="shared" si="181"/>
        <v>-1.9277110327758852E-3</v>
      </c>
      <c r="AI262" s="106">
        <f t="shared" si="182"/>
        <v>1.0177468469000772</v>
      </c>
      <c r="AJ262" s="106">
        <f t="shared" si="183"/>
        <v>-0.39009202174288476</v>
      </c>
      <c r="AK262" s="106">
        <f t="shared" si="184"/>
        <v>-5.2518294831745818E-2</v>
      </c>
      <c r="AL262" s="106">
        <f t="shared" si="185"/>
        <v>-1.2449257801073388</v>
      </c>
      <c r="AM262" s="106">
        <f t="shared" si="186"/>
        <v>-0.71763370479799238</v>
      </c>
      <c r="AN262" s="113">
        <f t="shared" si="205"/>
        <v>49.072640979176711</v>
      </c>
      <c r="AO262" s="113">
        <f t="shared" si="205"/>
        <v>49.072640979180655</v>
      </c>
      <c r="AP262" s="113">
        <f t="shared" si="205"/>
        <v>49.072640979373396</v>
      </c>
      <c r="AQ262" s="113">
        <f t="shared" si="205"/>
        <v>49.072640988795087</v>
      </c>
      <c r="AR262" s="113">
        <f t="shared" si="205"/>
        <v>49.072641449357413</v>
      </c>
      <c r="AS262" s="113">
        <f t="shared" si="205"/>
        <v>49.072663962455962</v>
      </c>
      <c r="AT262" s="113">
        <f t="shared" si="205"/>
        <v>49.073762890744028</v>
      </c>
      <c r="AU262" s="113">
        <f t="shared" si="187"/>
        <v>49.124164140695164</v>
      </c>
      <c r="AV262" s="113"/>
    </row>
    <row r="263" spans="1:48" s="106" customFormat="1" ht="12.95" customHeight="1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47">
        <f t="shared" si="176"/>
        <v>25209.989532802851</v>
      </c>
      <c r="F263" s="113">
        <f t="shared" si="177"/>
        <v>25210</v>
      </c>
      <c r="G263" s="113">
        <f t="shared" si="193"/>
        <v>-1.3949999993201345E-2</v>
      </c>
      <c r="H263" s="113"/>
      <c r="I263" s="113"/>
      <c r="J263" s="113">
        <f>G263</f>
        <v>-1.3949999993201345E-2</v>
      </c>
      <c r="L263" s="113"/>
      <c r="M263" s="113"/>
      <c r="N263" s="113"/>
      <c r="O263" s="113">
        <f t="shared" ca="1" si="206"/>
        <v>-1.369972927878025E-2</v>
      </c>
      <c r="P263" s="113"/>
      <c r="Q263" s="161">
        <f t="shared" si="178"/>
        <v>39821.991800000003</v>
      </c>
      <c r="R263" s="113" t="s">
        <v>196</v>
      </c>
      <c r="S263" s="8">
        <f>S$16</f>
        <v>1</v>
      </c>
      <c r="T263" s="113"/>
      <c r="Z263" s="106">
        <f t="shared" si="179"/>
        <v>25210</v>
      </c>
      <c r="AA263" s="113">
        <f t="shared" si="180"/>
        <v>-1.346710349973867E-2</v>
      </c>
      <c r="AB263" s="113">
        <f t="shared" si="196"/>
        <v>-1.0359520004569968E-2</v>
      </c>
      <c r="AC263" s="113">
        <f t="shared" si="197"/>
        <v>-1.3949999993201345E-2</v>
      </c>
      <c r="AD263" s="113">
        <f t="shared" si="198"/>
        <v>-4.8289649346267526E-4</v>
      </c>
      <c r="AE263" s="113">
        <f t="shared" si="199"/>
        <v>2.3318902339854757E-7</v>
      </c>
      <c r="AF263" s="106">
        <f t="shared" si="200"/>
        <v>-1.3949999993201345E-2</v>
      </c>
      <c r="AG263" s="8"/>
      <c r="AH263" s="106">
        <f t="shared" si="181"/>
        <v>-3.5904799886313774E-3</v>
      </c>
      <c r="AI263" s="106">
        <f t="shared" si="182"/>
        <v>1.0413241809997631</v>
      </c>
      <c r="AJ263" s="106">
        <f t="shared" si="183"/>
        <v>-0.79320850467932891</v>
      </c>
      <c r="AK263" s="106">
        <f t="shared" si="184"/>
        <v>-3.6951778463665028E-2</v>
      </c>
      <c r="AL263" s="106">
        <f t="shared" si="185"/>
        <v>-0.72959733438518171</v>
      </c>
      <c r="AM263" s="106">
        <f t="shared" si="186"/>
        <v>-0.38189134533725067</v>
      </c>
      <c r="AN263" s="113">
        <f t="shared" si="205"/>
        <v>49.572112187216945</v>
      </c>
      <c r="AO263" s="113">
        <f t="shared" si="205"/>
        <v>49.572112187423784</v>
      </c>
      <c r="AP263" s="113">
        <f t="shared" si="205"/>
        <v>49.572112192275071</v>
      </c>
      <c r="AQ263" s="113">
        <f t="shared" si="205"/>
        <v>49.572112306060411</v>
      </c>
      <c r="AR263" s="113">
        <f t="shared" si="205"/>
        <v>49.57211497485504</v>
      </c>
      <c r="AS263" s="113">
        <f t="shared" si="205"/>
        <v>49.572177568785115</v>
      </c>
      <c r="AT263" s="113">
        <f t="shared" si="205"/>
        <v>49.573644715384773</v>
      </c>
      <c r="AU263" s="113">
        <f t="shared" si="187"/>
        <v>49.60754299424071</v>
      </c>
      <c r="AV263" s="113"/>
    </row>
    <row r="264" spans="1:48" s="106" customFormat="1" ht="12.95" customHeight="1" x14ac:dyDescent="0.2">
      <c r="A264" s="47" t="s">
        <v>184</v>
      </c>
      <c r="B264" s="48" t="s">
        <v>159</v>
      </c>
      <c r="C264" s="42">
        <v>54877.808799999999</v>
      </c>
      <c r="D264" s="42"/>
      <c r="E264" s="47">
        <f t="shared" si="176"/>
        <v>25237.989847944264</v>
      </c>
      <c r="F264" s="113">
        <f t="shared" si="177"/>
        <v>25238</v>
      </c>
      <c r="G264" s="113">
        <f t="shared" si="193"/>
        <v>-1.352999999653548E-2</v>
      </c>
      <c r="H264" s="113"/>
      <c r="I264" s="113"/>
      <c r="J264" s="113"/>
      <c r="K264" s="113">
        <f t="shared" ref="K264:K271" si="207">G264</f>
        <v>-1.352999999653548E-2</v>
      </c>
      <c r="M264" s="113"/>
      <c r="N264" s="113"/>
      <c r="O264" s="113">
        <f t="shared" ca="1" si="206"/>
        <v>-1.3709012186668344E-2</v>
      </c>
      <c r="P264" s="113"/>
      <c r="Q264" s="161">
        <f t="shared" si="178"/>
        <v>39859.308799999999</v>
      </c>
      <c r="R264" s="113"/>
      <c r="S264" s="8">
        <f t="shared" ref="S264:S271" si="208">S$17</f>
        <v>1</v>
      </c>
      <c r="T264" s="113"/>
      <c r="Z264" s="106">
        <f t="shared" si="179"/>
        <v>25238</v>
      </c>
      <c r="AA264" s="113">
        <f t="shared" si="180"/>
        <v>-1.3583799799788177E-2</v>
      </c>
      <c r="AB264" s="113">
        <f t="shared" si="196"/>
        <v>-9.8006698604557671E-3</v>
      </c>
      <c r="AC264" s="113">
        <f t="shared" si="197"/>
        <v>-1.352999999653548E-2</v>
      </c>
      <c r="AD264" s="113">
        <f t="shared" si="198"/>
        <v>5.3799803252697204E-5</v>
      </c>
      <c r="AE264" s="113">
        <f t="shared" si="199"/>
        <v>2.8944188300289286E-9</v>
      </c>
      <c r="AF264" s="106">
        <f t="shared" si="200"/>
        <v>-1.352999999653548E-2</v>
      </c>
      <c r="AG264" s="8"/>
      <c r="AH264" s="106">
        <f t="shared" si="181"/>
        <v>-3.7293301360797138E-3</v>
      </c>
      <c r="AI264" s="106">
        <f t="shared" si="182"/>
        <v>1.0434345404454424</v>
      </c>
      <c r="AJ264" s="106">
        <f t="shared" si="183"/>
        <v>-0.82779048081095119</v>
      </c>
      <c r="AK264" s="106">
        <f t="shared" si="184"/>
        <v>-3.4446517432422635E-2</v>
      </c>
      <c r="AL264" s="106">
        <f t="shared" si="185"/>
        <v>-0.67049941979924832</v>
      </c>
      <c r="AM264" s="106">
        <f t="shared" si="186"/>
        <v>-0.34840111102545868</v>
      </c>
      <c r="AN264" s="113">
        <f t="shared" si="205"/>
        <v>49.62871956173651</v>
      </c>
      <c r="AO264" s="113">
        <f t="shared" si="205"/>
        <v>49.628719561986543</v>
      </c>
      <c r="AP264" s="113">
        <f t="shared" si="205"/>
        <v>49.628719567596235</v>
      </c>
      <c r="AQ264" s="113">
        <f t="shared" si="205"/>
        <v>49.628719693453924</v>
      </c>
      <c r="AR264" s="113">
        <f t="shared" si="205"/>
        <v>49.628722517163062</v>
      </c>
      <c r="AS264" s="113">
        <f t="shared" si="205"/>
        <v>49.628785867588427</v>
      </c>
      <c r="AT264" s="113">
        <f t="shared" si="205"/>
        <v>49.630206367023654</v>
      </c>
      <c r="AU264" s="113">
        <f t="shared" si="187"/>
        <v>49.661681425837806</v>
      </c>
      <c r="AV264" s="113"/>
    </row>
    <row r="265" spans="1:48" s="106" customFormat="1" ht="12.95" customHeight="1" x14ac:dyDescent="0.2">
      <c r="A265" s="47" t="s">
        <v>185</v>
      </c>
      <c r="B265" s="48" t="s">
        <v>159</v>
      </c>
      <c r="C265" s="42">
        <v>55177.671999999999</v>
      </c>
      <c r="D265" s="42">
        <v>1E-4</v>
      </c>
      <c r="E265" s="47">
        <f t="shared" si="176"/>
        <v>25462.988215961912</v>
      </c>
      <c r="F265" s="113">
        <f t="shared" si="177"/>
        <v>25463</v>
      </c>
      <c r="G265" s="113">
        <f t="shared" si="193"/>
        <v>-1.570499999797903E-2</v>
      </c>
      <c r="H265" s="113"/>
      <c r="I265" s="113"/>
      <c r="J265" s="113"/>
      <c r="K265" s="113">
        <f t="shared" si="207"/>
        <v>-1.570499999797903E-2</v>
      </c>
      <c r="M265" s="113"/>
      <c r="N265" s="113"/>
      <c r="O265" s="113">
        <f t="shared" ca="1" si="206"/>
        <v>-1.3783606982197669E-2</v>
      </c>
      <c r="P265" s="113"/>
      <c r="Q265" s="161">
        <f t="shared" si="178"/>
        <v>40159.171999999999</v>
      </c>
      <c r="R265" s="113"/>
      <c r="S265" s="8">
        <f t="shared" si="208"/>
        <v>1</v>
      </c>
      <c r="T265" s="113"/>
      <c r="Z265" s="106">
        <f t="shared" si="179"/>
        <v>25463</v>
      </c>
      <c r="AA265" s="113">
        <f t="shared" si="180"/>
        <v>-1.4057396137763344E-2</v>
      </c>
      <c r="AB265" s="113">
        <f t="shared" si="196"/>
        <v>-1.1321507545501224E-2</v>
      </c>
      <c r="AC265" s="113">
        <f t="shared" si="197"/>
        <v>-1.570499999797903E-2</v>
      </c>
      <c r="AD265" s="113">
        <f t="shared" si="198"/>
        <v>-1.6476038602156861E-3</v>
      </c>
      <c r="AE265" s="113">
        <f t="shared" si="199"/>
        <v>2.71459848019763E-6</v>
      </c>
      <c r="AF265" s="106">
        <f t="shared" si="200"/>
        <v>-1.570499999797903E-2</v>
      </c>
      <c r="AG265" s="8"/>
      <c r="AH265" s="106">
        <f t="shared" si="181"/>
        <v>-4.3834924524778062E-3</v>
      </c>
      <c r="AI265" s="106">
        <f t="shared" si="182"/>
        <v>1.054451267785921</v>
      </c>
      <c r="AJ265" s="106">
        <f t="shared" si="183"/>
        <v>-0.99352259959142286</v>
      </c>
      <c r="AK265" s="106">
        <f t="shared" si="184"/>
        <v>-1.0401024153172735E-2</v>
      </c>
      <c r="AL265" s="106">
        <f t="shared" si="185"/>
        <v>-0.18874166904288833</v>
      </c>
      <c r="AM265" s="106">
        <f t="shared" si="186"/>
        <v>-9.4651987096373999E-2</v>
      </c>
      <c r="AN265" s="113">
        <f t="shared" si="205"/>
        <v>50.086873641078789</v>
      </c>
      <c r="AO265" s="113">
        <f t="shared" si="205"/>
        <v>50.086873641324473</v>
      </c>
      <c r="AP265" s="113">
        <f t="shared" si="205"/>
        <v>50.086873645827936</v>
      </c>
      <c r="AQ265" s="113">
        <f t="shared" si="205"/>
        <v>50.086873728378727</v>
      </c>
      <c r="AR265" s="113">
        <f t="shared" si="205"/>
        <v>50.086875241576394</v>
      </c>
      <c r="AS265" s="113">
        <f t="shared" si="205"/>
        <v>50.086902979180465</v>
      </c>
      <c r="AT265" s="113">
        <f t="shared" si="205"/>
        <v>50.087411397545836</v>
      </c>
      <c r="AU265" s="113">
        <f t="shared" si="187"/>
        <v>50.096722394028795</v>
      </c>
      <c r="AV265" s="113"/>
    </row>
    <row r="266" spans="1:48" s="106" customFormat="1" ht="12.95" customHeight="1" x14ac:dyDescent="0.2">
      <c r="A266" s="47" t="s">
        <v>185</v>
      </c>
      <c r="B266" s="48" t="s">
        <v>159</v>
      </c>
      <c r="C266" s="42">
        <v>55253.639600000002</v>
      </c>
      <c r="D266" s="42">
        <v>5.0000000000000001E-4</v>
      </c>
      <c r="E266" s="47">
        <f t="shared" si="176"/>
        <v>25519.989495286012</v>
      </c>
      <c r="F266" s="113">
        <f t="shared" si="177"/>
        <v>25520</v>
      </c>
      <c r="G266" s="113">
        <f t="shared" si="193"/>
        <v>-1.3999999995576218E-2</v>
      </c>
      <c r="H266" s="113"/>
      <c r="I266" s="113"/>
      <c r="J266" s="113"/>
      <c r="K266" s="113">
        <f t="shared" si="207"/>
        <v>-1.3999999995576218E-2</v>
      </c>
      <c r="M266" s="113"/>
      <c r="N266" s="113"/>
      <c r="O266" s="113">
        <f t="shared" ca="1" si="206"/>
        <v>-1.3802504330398431E-2</v>
      </c>
      <c r="P266" s="113"/>
      <c r="Q266" s="161">
        <f t="shared" si="178"/>
        <v>40235.139600000002</v>
      </c>
      <c r="R266" s="113"/>
      <c r="S266" s="8">
        <f t="shared" si="208"/>
        <v>1</v>
      </c>
      <c r="T266" s="113"/>
      <c r="Z266" s="106">
        <f t="shared" si="179"/>
        <v>25520</v>
      </c>
      <c r="AA266" s="113">
        <f t="shared" si="180"/>
        <v>-1.4034325504205383E-2</v>
      </c>
      <c r="AB266" s="113">
        <f t="shared" si="196"/>
        <v>-9.593116444966035E-3</v>
      </c>
      <c r="AC266" s="113">
        <f t="shared" si="197"/>
        <v>-1.3999999995576218E-2</v>
      </c>
      <c r="AD266" s="113">
        <f t="shared" si="198"/>
        <v>3.4325508629164808E-5</v>
      </c>
      <c r="AE266" s="113">
        <f t="shared" si="199"/>
        <v>1.1782405426508678E-9</v>
      </c>
      <c r="AF266" s="106">
        <f t="shared" si="200"/>
        <v>-1.3999999995576218E-2</v>
      </c>
      <c r="AG266" s="8"/>
      <c r="AH266" s="106">
        <f t="shared" si="181"/>
        <v>-4.4068835506101819E-3</v>
      </c>
      <c r="AI266" s="106">
        <f t="shared" si="182"/>
        <v>1.0553168060102769</v>
      </c>
      <c r="AJ266" s="106">
        <f t="shared" si="183"/>
        <v>-0.99995635455773413</v>
      </c>
      <c r="AK266" s="106">
        <f t="shared" si="184"/>
        <v>-3.6294406938761278E-3</v>
      </c>
      <c r="AL266" s="106">
        <f t="shared" si="185"/>
        <v>-6.551799017825978E-2</v>
      </c>
      <c r="AM266" s="106">
        <f t="shared" si="186"/>
        <v>-3.2770718579326306E-2</v>
      </c>
      <c r="AN266" s="113">
        <f t="shared" si="205"/>
        <v>50.20349886585219</v>
      </c>
      <c r="AO266" s="113">
        <f t="shared" si="205"/>
        <v>50.203498865945271</v>
      </c>
      <c r="AP266" s="113">
        <f t="shared" si="205"/>
        <v>50.203498867627523</v>
      </c>
      <c r="AQ266" s="113">
        <f t="shared" si="205"/>
        <v>50.203498898031995</v>
      </c>
      <c r="AR266" s="113">
        <f t="shared" si="205"/>
        <v>50.203499447550506</v>
      </c>
      <c r="AS266" s="113">
        <f t="shared" si="205"/>
        <v>50.203509379330583</v>
      </c>
      <c r="AT266" s="113">
        <f t="shared" si="205"/>
        <v>50.203688881338181</v>
      </c>
      <c r="AU266" s="113">
        <f t="shared" si="187"/>
        <v>50.206932772637181</v>
      </c>
    </row>
    <row r="267" spans="1:48" s="106" customFormat="1" ht="12.95" customHeight="1" x14ac:dyDescent="0.2">
      <c r="A267" s="42" t="s">
        <v>186</v>
      </c>
      <c r="B267" s="48" t="s">
        <v>157</v>
      </c>
      <c r="C267" s="42">
        <v>55478.869200000001</v>
      </c>
      <c r="D267" s="42">
        <v>1E-4</v>
      </c>
      <c r="E267" s="47">
        <f t="shared" si="176"/>
        <v>25688.987533155505</v>
      </c>
      <c r="F267" s="113">
        <f t="shared" si="177"/>
        <v>25689</v>
      </c>
      <c r="G267" s="113">
        <f t="shared" si="193"/>
        <v>-1.6615000000456348E-2</v>
      </c>
      <c r="H267" s="113"/>
      <c r="I267" s="113"/>
      <c r="J267" s="113"/>
      <c r="K267" s="113">
        <f t="shared" si="207"/>
        <v>-1.6615000000456348E-2</v>
      </c>
      <c r="M267" s="113"/>
      <c r="N267" s="113"/>
      <c r="O267" s="113">
        <f t="shared" ca="1" si="206"/>
        <v>-1.3858533310151569E-2</v>
      </c>
      <c r="P267" s="113"/>
      <c r="Q267" s="161">
        <f t="shared" si="178"/>
        <v>40460.369200000001</v>
      </c>
      <c r="R267" s="113"/>
      <c r="S267" s="8">
        <f t="shared" si="208"/>
        <v>1</v>
      </c>
      <c r="T267" s="113"/>
      <c r="Z267" s="106">
        <f t="shared" si="179"/>
        <v>25689</v>
      </c>
      <c r="AA267" s="113">
        <f t="shared" si="180"/>
        <v>-1.3615060264607692E-2</v>
      </c>
      <c r="AB267" s="113">
        <f t="shared" si="196"/>
        <v>-1.248791983256271E-2</v>
      </c>
      <c r="AC267" s="113">
        <f t="shared" si="197"/>
        <v>-1.6615000000456348E-2</v>
      </c>
      <c r="AD267" s="113">
        <f t="shared" si="198"/>
        <v>-2.9999397358486564E-3</v>
      </c>
      <c r="AE267" s="113">
        <f t="shared" si="199"/>
        <v>8.9996384187237071E-6</v>
      </c>
      <c r="AF267" s="106">
        <f t="shared" si="200"/>
        <v>-1.6615000000456348E-2</v>
      </c>
      <c r="AG267" s="8"/>
      <c r="AH267" s="106">
        <f t="shared" si="181"/>
        <v>-4.1270801678936382E-3</v>
      </c>
      <c r="AI267" s="106">
        <f t="shared" si="182"/>
        <v>1.0529648916473733</v>
      </c>
      <c r="AJ267" s="106">
        <f t="shared" si="183"/>
        <v>-0.93067255574466856</v>
      </c>
      <c r="AK267" s="106">
        <f t="shared" si="184"/>
        <v>1.636588279656695E-2</v>
      </c>
      <c r="AL267" s="106">
        <f t="shared" si="185"/>
        <v>0.29968845528689636</v>
      </c>
      <c r="AM267" s="106">
        <f t="shared" si="186"/>
        <v>0.15097589132198735</v>
      </c>
      <c r="AN267" s="113">
        <f t="shared" si="205"/>
        <v>50.549215644101366</v>
      </c>
      <c r="AO267" s="113">
        <f t="shared" si="205"/>
        <v>50.549215643766757</v>
      </c>
      <c r="AP267" s="113">
        <f t="shared" si="205"/>
        <v>50.549215637479371</v>
      </c>
      <c r="AQ267" s="113">
        <f t="shared" si="205"/>
        <v>50.549215519338162</v>
      </c>
      <c r="AR267" s="113">
        <f t="shared" si="205"/>
        <v>50.549213299443309</v>
      </c>
      <c r="AS267" s="113">
        <f t="shared" si="205"/>
        <v>50.549171587480544</v>
      </c>
      <c r="AT267" s="113">
        <f t="shared" si="205"/>
        <v>50.548387911313228</v>
      </c>
      <c r="AU267" s="113">
        <f t="shared" si="187"/>
        <v>50.533696877633972</v>
      </c>
      <c r="AV267" s="113"/>
    </row>
    <row r="268" spans="1:48" s="106" customFormat="1" ht="12.95" customHeight="1" x14ac:dyDescent="0.2">
      <c r="A268" s="42" t="s">
        <v>186</v>
      </c>
      <c r="B268" s="48" t="s">
        <v>157</v>
      </c>
      <c r="C268" s="42">
        <v>55541.509700000002</v>
      </c>
      <c r="D268" s="42">
        <v>2.9999999999999997E-4</v>
      </c>
      <c r="E268" s="47">
        <f t="shared" si="176"/>
        <v>25735.989000063782</v>
      </c>
      <c r="F268" s="113">
        <f t="shared" si="177"/>
        <v>25736</v>
      </c>
      <c r="G268" s="113">
        <f t="shared" si="193"/>
        <v>-1.4659999993455131E-2</v>
      </c>
      <c r="H268" s="113"/>
      <c r="I268" s="113"/>
      <c r="J268" s="113"/>
      <c r="K268" s="113">
        <f t="shared" si="207"/>
        <v>-1.4659999993455131E-2</v>
      </c>
      <c r="M268" s="113"/>
      <c r="N268" s="113"/>
      <c r="O268" s="113">
        <f t="shared" ca="1" si="206"/>
        <v>-1.3874115334106584E-2</v>
      </c>
      <c r="P268" s="113"/>
      <c r="Q268" s="161">
        <f t="shared" si="178"/>
        <v>40523.009700000002</v>
      </c>
      <c r="R268" s="113"/>
      <c r="S268" s="8">
        <f t="shared" si="208"/>
        <v>1</v>
      </c>
      <c r="T268" s="113"/>
      <c r="Z268" s="106">
        <f t="shared" si="179"/>
        <v>25736</v>
      </c>
      <c r="AA268" s="113">
        <f t="shared" si="180"/>
        <v>-1.3408796743200894E-2</v>
      </c>
      <c r="AB268" s="113">
        <f t="shared" si="196"/>
        <v>-1.0699944401783523E-2</v>
      </c>
      <c r="AC268" s="113">
        <f t="shared" si="197"/>
        <v>-1.4659999993455131E-2</v>
      </c>
      <c r="AD268" s="113">
        <f t="shared" si="198"/>
        <v>-1.2512032502542368E-3</v>
      </c>
      <c r="AE268" s="113">
        <f t="shared" si="199"/>
        <v>1.5655095734467664E-6</v>
      </c>
      <c r="AF268" s="106">
        <f t="shared" si="200"/>
        <v>-1.4659999993455131E-2</v>
      </c>
      <c r="AG268" s="8"/>
      <c r="AH268" s="106">
        <f t="shared" si="181"/>
        <v>-3.9600555916716072E-3</v>
      </c>
      <c r="AI268" s="106">
        <f t="shared" si="182"/>
        <v>1.0510438202156001</v>
      </c>
      <c r="AJ268" s="106">
        <f t="shared" si="183"/>
        <v>-0.8890199597619477</v>
      </c>
      <c r="AK268" s="106">
        <f t="shared" si="184"/>
        <v>2.1625223345122908E-2</v>
      </c>
      <c r="AL268" s="106">
        <f t="shared" si="185"/>
        <v>0.40073508274700342</v>
      </c>
      <c r="AM268" s="106">
        <f t="shared" si="186"/>
        <v>0.20309270818451552</v>
      </c>
      <c r="AN268" s="113">
        <f t="shared" si="205"/>
        <v>50.645115459921236</v>
      </c>
      <c r="AO268" s="113">
        <f t="shared" si="205"/>
        <v>50.645115459556628</v>
      </c>
      <c r="AP268" s="113">
        <f t="shared" si="205"/>
        <v>50.645115452475231</v>
      </c>
      <c r="AQ268" s="113">
        <f t="shared" si="205"/>
        <v>50.645115314942444</v>
      </c>
      <c r="AR268" s="113">
        <f t="shared" si="205"/>
        <v>50.645112643821406</v>
      </c>
      <c r="AS268" s="113">
        <f t="shared" si="205"/>
        <v>50.645060766665331</v>
      </c>
      <c r="AT268" s="113">
        <f t="shared" si="205"/>
        <v>50.644053447536969</v>
      </c>
      <c r="AU268" s="113">
        <f t="shared" si="187"/>
        <v>50.624572102100529</v>
      </c>
    </row>
    <row r="269" spans="1:48" s="106" customFormat="1" ht="12.95" customHeight="1" x14ac:dyDescent="0.2">
      <c r="A269" s="47" t="s">
        <v>187</v>
      </c>
      <c r="B269" s="48" t="s">
        <v>159</v>
      </c>
      <c r="C269" s="42">
        <v>55890.6875</v>
      </c>
      <c r="D269" s="42">
        <v>1E-4</v>
      </c>
      <c r="E269" s="47">
        <f t="shared" si="176"/>
        <v>25997.989922977937</v>
      </c>
      <c r="F269" s="113">
        <f t="shared" si="177"/>
        <v>25998</v>
      </c>
      <c r="G269" s="113">
        <f t="shared" ref="G269:G300" si="209">+C269-(C$7+F269*C$8)</f>
        <v>-1.3429999999061693E-2</v>
      </c>
      <c r="H269" s="113"/>
      <c r="I269" s="113"/>
      <c r="J269" s="113"/>
      <c r="K269" s="113">
        <f t="shared" si="207"/>
        <v>-1.3429999999061693E-2</v>
      </c>
      <c r="M269" s="113"/>
      <c r="N269" s="113"/>
      <c r="O269" s="113">
        <f t="shared" ca="1" si="206"/>
        <v>-1.3960976829345176E-2</v>
      </c>
      <c r="P269" s="113"/>
      <c r="Q269" s="161">
        <f t="shared" si="178"/>
        <v>40872.1875</v>
      </c>
      <c r="R269" s="113"/>
      <c r="S269" s="8">
        <f t="shared" si="208"/>
        <v>1</v>
      </c>
      <c r="T269" s="113"/>
      <c r="Z269" s="106">
        <f t="shared" si="179"/>
        <v>25998</v>
      </c>
      <c r="AA269" s="113">
        <f t="shared" si="180"/>
        <v>-1.166605841040946E-2</v>
      </c>
      <c r="AB269" s="113">
        <f t="shared" ref="AB269:AB298" si="210">IF(S269&lt;&gt;0,G269-AH269, -9999)</f>
        <v>-1.0990328462261022E-2</v>
      </c>
      <c r="AC269" s="113">
        <f t="shared" ref="AC269:AC298" si="211">+G269-P269</f>
        <v>-1.3429999999061693E-2</v>
      </c>
      <c r="AD269" s="113">
        <f t="shared" ref="AD269:AD298" si="212">IF(S269&lt;&gt;0,G269-AA269, -9999)</f>
        <v>-1.7639415886522326E-3</v>
      </c>
      <c r="AE269" s="113">
        <f t="shared" ref="AE269:AE298" si="213">+(G269-AA269)^2*S269</f>
        <v>3.1114899281769622E-6</v>
      </c>
      <c r="AF269" s="106">
        <f t="shared" ref="AF269:AF298" si="214">IF(S269&lt;&gt;0,G269-P269, -9999)</f>
        <v>-1.3429999999061693E-2</v>
      </c>
      <c r="AG269" s="8"/>
      <c r="AH269" s="106">
        <f t="shared" si="181"/>
        <v>-2.4396715368006699E-3</v>
      </c>
      <c r="AI269" s="106">
        <f t="shared" si="182"/>
        <v>1.0320676863656799</v>
      </c>
      <c r="AJ269" s="106">
        <f t="shared" si="183"/>
        <v>-0.51583813401382372</v>
      </c>
      <c r="AK269" s="106">
        <f t="shared" si="184"/>
        <v>4.521930293670328E-2</v>
      </c>
      <c r="AL269" s="106">
        <f t="shared" si="185"/>
        <v>0.95394963774325425</v>
      </c>
      <c r="AM269" s="106">
        <f t="shared" si="186"/>
        <v>0.51677176574097494</v>
      </c>
      <c r="AN269" s="113">
        <f t="shared" si="205"/>
        <v>51.174900045836175</v>
      </c>
      <c r="AO269" s="113">
        <f t="shared" si="205"/>
        <v>51.174900045768432</v>
      </c>
      <c r="AP269" s="113">
        <f t="shared" si="205"/>
        <v>51.174900043778848</v>
      </c>
      <c r="AQ269" s="113">
        <f t="shared" si="205"/>
        <v>51.174899985345775</v>
      </c>
      <c r="AR269" s="113">
        <f t="shared" si="205"/>
        <v>51.174898269198117</v>
      </c>
      <c r="AS269" s="113">
        <f t="shared" si="205"/>
        <v>51.17484786856015</v>
      </c>
      <c r="AT269" s="113">
        <f t="shared" si="205"/>
        <v>51.173369130701282</v>
      </c>
      <c r="AU269" s="113">
        <f t="shared" si="187"/>
        <v>51.131153140616256</v>
      </c>
    </row>
    <row r="270" spans="1:48" s="106" customFormat="1" ht="12.95" customHeight="1" x14ac:dyDescent="0.2">
      <c r="A270" s="47" t="s">
        <v>187</v>
      </c>
      <c r="B270" s="48" t="s">
        <v>159</v>
      </c>
      <c r="C270" s="42">
        <v>55902.683900000004</v>
      </c>
      <c r="D270" s="42">
        <v>2.9999999999999997E-4</v>
      </c>
      <c r="E270" s="47">
        <f t="shared" si="176"/>
        <v>26006.991262328975</v>
      </c>
      <c r="F270" s="113">
        <f t="shared" si="177"/>
        <v>26007</v>
      </c>
      <c r="G270" s="113">
        <f t="shared" si="209"/>
        <v>-1.1644999991403893E-2</v>
      </c>
      <c r="H270" s="113"/>
      <c r="I270" s="113"/>
      <c r="J270" s="113"/>
      <c r="K270" s="113">
        <f t="shared" si="207"/>
        <v>-1.1644999991403893E-2</v>
      </c>
      <c r="M270" s="113"/>
      <c r="N270" s="113"/>
      <c r="O270" s="113">
        <f t="shared" ca="1" si="206"/>
        <v>-1.3963960621166348E-2</v>
      </c>
      <c r="P270" s="113"/>
      <c r="Q270" s="161">
        <f t="shared" si="178"/>
        <v>40884.183900000004</v>
      </c>
      <c r="R270" s="113"/>
      <c r="S270" s="8">
        <f t="shared" si="208"/>
        <v>1</v>
      </c>
      <c r="T270" s="113"/>
      <c r="Z270" s="106">
        <f t="shared" si="179"/>
        <v>26007</v>
      </c>
      <c r="AA270" s="113">
        <f t="shared" si="180"/>
        <v>-1.1591824127967819E-2</v>
      </c>
      <c r="AB270" s="113">
        <f t="shared" si="210"/>
        <v>-9.2718156135637251E-3</v>
      </c>
      <c r="AC270" s="113">
        <f t="shared" si="211"/>
        <v>-1.1644999991403893E-2</v>
      </c>
      <c r="AD270" s="113">
        <f t="shared" si="212"/>
        <v>-5.3175863436073431E-5</v>
      </c>
      <c r="AE270" s="113">
        <f t="shared" si="213"/>
        <v>2.8276724521719314E-9</v>
      </c>
      <c r="AF270" s="106">
        <f t="shared" si="214"/>
        <v>-1.1644999991403893E-2</v>
      </c>
      <c r="AG270" s="8"/>
      <c r="AH270" s="106">
        <f t="shared" si="181"/>
        <v>-2.3731843778401671E-3</v>
      </c>
      <c r="AI270" s="106">
        <f t="shared" si="182"/>
        <v>1.0312208285765878</v>
      </c>
      <c r="AJ270" s="106">
        <f t="shared" si="183"/>
        <v>-0.49981016411972445</v>
      </c>
      <c r="AK270" s="106">
        <f t="shared" si="184"/>
        <v>4.5808096772516953E-2</v>
      </c>
      <c r="AL270" s="106">
        <f t="shared" si="185"/>
        <v>0.97255575767367608</v>
      </c>
      <c r="AM270" s="106">
        <f t="shared" si="186"/>
        <v>0.52861652239165657</v>
      </c>
      <c r="AN270" s="113">
        <f t="shared" si="205"/>
        <v>51.192907700086884</v>
      </c>
      <c r="AO270" s="113">
        <f t="shared" si="205"/>
        <v>51.192907700027121</v>
      </c>
      <c r="AP270" s="113">
        <f t="shared" si="205"/>
        <v>51.192907698230172</v>
      </c>
      <c r="AQ270" s="113">
        <f t="shared" si="205"/>
        <v>51.192907644195827</v>
      </c>
      <c r="AR270" s="113">
        <f t="shared" si="205"/>
        <v>51.192906019382086</v>
      </c>
      <c r="AS270" s="113">
        <f t="shared" si="205"/>
        <v>51.19285716285178</v>
      </c>
      <c r="AT270" s="113">
        <f t="shared" si="205"/>
        <v>51.191389579099123</v>
      </c>
      <c r="AU270" s="113">
        <f t="shared" si="187"/>
        <v>51.148554779343897</v>
      </c>
    </row>
    <row r="271" spans="1:48" s="106" customFormat="1" ht="12.95" customHeight="1" x14ac:dyDescent="0.2">
      <c r="A271" s="47" t="s">
        <v>187</v>
      </c>
      <c r="B271" s="48" t="s">
        <v>159</v>
      </c>
      <c r="C271" s="42">
        <v>55914.678699999997</v>
      </c>
      <c r="D271" s="42">
        <v>1E-4</v>
      </c>
      <c r="E271" s="47">
        <f t="shared" si="176"/>
        <v>26015.991401141262</v>
      </c>
      <c r="F271" s="113">
        <f t="shared" si="177"/>
        <v>26016</v>
      </c>
      <c r="G271" s="113">
        <f t="shared" si="209"/>
        <v>-1.1460000001534354E-2</v>
      </c>
      <c r="H271" s="113"/>
      <c r="I271" s="113"/>
      <c r="J271" s="113"/>
      <c r="K271" s="113">
        <f t="shared" si="207"/>
        <v>-1.1460000001534354E-2</v>
      </c>
      <c r="M271" s="113"/>
      <c r="N271" s="113"/>
      <c r="O271" s="113">
        <f t="shared" ca="1" si="206"/>
        <v>-1.3966944412987521E-2</v>
      </c>
      <c r="P271" s="113"/>
      <c r="Q271" s="161">
        <f t="shared" si="178"/>
        <v>40896.178699999997</v>
      </c>
      <c r="R271" s="113"/>
      <c r="S271" s="8">
        <f t="shared" si="208"/>
        <v>1</v>
      </c>
      <c r="T271" s="113"/>
      <c r="Z271" s="106">
        <f t="shared" si="179"/>
        <v>26016</v>
      </c>
      <c r="AA271" s="113">
        <f t="shared" si="180"/>
        <v>-1.1516868889666479E-2</v>
      </c>
      <c r="AB271" s="113">
        <f t="shared" si="210"/>
        <v>-9.154016498699822E-3</v>
      </c>
      <c r="AC271" s="113">
        <f t="shared" si="211"/>
        <v>-1.1460000001534354E-2</v>
      </c>
      <c r="AD271" s="113">
        <f t="shared" si="212"/>
        <v>5.6868888132124984E-5</v>
      </c>
      <c r="AE271" s="113">
        <f t="shared" si="213"/>
        <v>3.234070437384146E-9</v>
      </c>
      <c r="AF271" s="106">
        <f t="shared" si="214"/>
        <v>-1.1460000001534354E-2</v>
      </c>
      <c r="AG271" s="8"/>
      <c r="AH271" s="106">
        <f t="shared" si="181"/>
        <v>-2.3059835028345311E-3</v>
      </c>
      <c r="AI271" s="106">
        <f t="shared" si="182"/>
        <v>1.0303645869221383</v>
      </c>
      <c r="AJ271" s="106">
        <f t="shared" si="183"/>
        <v>-0.48363604597121729</v>
      </c>
      <c r="AK271" s="106">
        <f t="shared" si="184"/>
        <v>4.6380100560228052E-2</v>
      </c>
      <c r="AL271" s="106">
        <f t="shared" si="185"/>
        <v>0.99113117315735977</v>
      </c>
      <c r="AM271" s="106">
        <f t="shared" si="186"/>
        <v>0.54055851895277995</v>
      </c>
      <c r="AN271" s="113">
        <f t="shared" ref="AN271:AT280" si="215">$AU271+$AB$7*SIN(AO271)</f>
        <v>51.210900489771191</v>
      </c>
      <c r="AO271" s="113">
        <f t="shared" si="215"/>
        <v>51.210900489718775</v>
      </c>
      <c r="AP271" s="113">
        <f t="shared" si="215"/>
        <v>51.210900488103654</v>
      </c>
      <c r="AQ271" s="113">
        <f t="shared" si="215"/>
        <v>51.210900438334512</v>
      </c>
      <c r="AR271" s="113">
        <f t="shared" si="215"/>
        <v>51.210898904727607</v>
      </c>
      <c r="AS271" s="113">
        <f t="shared" si="215"/>
        <v>51.210851649125175</v>
      </c>
      <c r="AT271" s="113">
        <f t="shared" si="215"/>
        <v>51.209397056717421</v>
      </c>
      <c r="AU271" s="113">
        <f t="shared" si="187"/>
        <v>51.165956418071538</v>
      </c>
    </row>
    <row r="272" spans="1:48" s="106" customFormat="1" ht="12.95" customHeight="1" x14ac:dyDescent="0.2">
      <c r="A272" s="47" t="s">
        <v>188</v>
      </c>
      <c r="B272" s="48" t="s">
        <v>159</v>
      </c>
      <c r="C272" s="42">
        <v>55953.3289</v>
      </c>
      <c r="D272" s="42">
        <v>4.0000000000000002E-4</v>
      </c>
      <c r="E272" s="47">
        <f t="shared" si="176"/>
        <v>26044.992065189253</v>
      </c>
      <c r="F272" s="113">
        <f t="shared" si="177"/>
        <v>26045</v>
      </c>
      <c r="G272" s="113">
        <f t="shared" si="209"/>
        <v>-1.0575000000244472E-2</v>
      </c>
      <c r="H272" s="113"/>
      <c r="I272" s="113"/>
      <c r="J272" s="113">
        <f>G272</f>
        <v>-1.0575000000244472E-2</v>
      </c>
      <c r="L272" s="113"/>
      <c r="M272" s="113"/>
      <c r="O272" s="113">
        <f t="shared" ca="1" si="206"/>
        <v>-1.3976558853300189E-2</v>
      </c>
      <c r="P272" s="113"/>
      <c r="Q272" s="161">
        <f t="shared" si="178"/>
        <v>40934.8289</v>
      </c>
      <c r="R272" s="113" t="s">
        <v>196</v>
      </c>
      <c r="S272" s="8">
        <f>S$16</f>
        <v>1</v>
      </c>
      <c r="T272" s="113"/>
      <c r="Z272" s="106">
        <f t="shared" si="179"/>
        <v>26045</v>
      </c>
      <c r="AA272" s="113">
        <f t="shared" si="180"/>
        <v>-1.1270730085398842E-2</v>
      </c>
      <c r="AB272" s="113">
        <f t="shared" si="210"/>
        <v>-8.4901197713318308E-3</v>
      </c>
      <c r="AC272" s="113">
        <f t="shared" si="211"/>
        <v>-1.0575000000244472E-2</v>
      </c>
      <c r="AD272" s="113">
        <f t="shared" si="212"/>
        <v>6.9573008515436997E-4</v>
      </c>
      <c r="AE272" s="113">
        <f t="shared" si="213"/>
        <v>4.8404035138890691E-7</v>
      </c>
      <c r="AF272" s="106">
        <f t="shared" si="214"/>
        <v>-1.0575000000244472E-2</v>
      </c>
      <c r="AG272" s="8"/>
      <c r="AH272" s="106">
        <f t="shared" si="181"/>
        <v>-2.0848802289126413E-3</v>
      </c>
      <c r="AI272" s="106">
        <f t="shared" si="182"/>
        <v>1.0275460482567502</v>
      </c>
      <c r="AJ272" s="106">
        <f t="shared" si="183"/>
        <v>-0.43060450601262124</v>
      </c>
      <c r="AK272" s="106">
        <f t="shared" si="184"/>
        <v>4.8107557538974575E-2</v>
      </c>
      <c r="AL272" s="106">
        <f t="shared" si="185"/>
        <v>1.0507728910093097</v>
      </c>
      <c r="AM272" s="106">
        <f t="shared" si="186"/>
        <v>0.5797362942508778</v>
      </c>
      <c r="AN272" s="113">
        <f t="shared" si="215"/>
        <v>51.268774280311696</v>
      </c>
      <c r="AO272" s="113">
        <f t="shared" si="215"/>
        <v>51.268774280278755</v>
      </c>
      <c r="AP272" s="113">
        <f t="shared" si="215"/>
        <v>51.268774279173257</v>
      </c>
      <c r="AQ272" s="113">
        <f t="shared" si="215"/>
        <v>51.268774242074095</v>
      </c>
      <c r="AR272" s="113">
        <f t="shared" si="215"/>
        <v>51.268772997067842</v>
      </c>
      <c r="AS272" s="113">
        <f t="shared" si="215"/>
        <v>51.268731217465252</v>
      </c>
      <c r="AT272" s="113">
        <f t="shared" si="215"/>
        <v>51.267330771892034</v>
      </c>
      <c r="AU272" s="113">
        <f t="shared" si="187"/>
        <v>51.222028365082821</v>
      </c>
    </row>
    <row r="273" spans="1:48" s="106" customFormat="1" ht="12.95" customHeight="1" x14ac:dyDescent="0.2">
      <c r="A273" s="47" t="s">
        <v>189</v>
      </c>
      <c r="B273" s="48" t="s">
        <v>159</v>
      </c>
      <c r="C273" s="42">
        <v>56167.8992</v>
      </c>
      <c r="D273" s="42">
        <v>2.9999999999999997E-4</v>
      </c>
      <c r="E273" s="47">
        <f t="shared" si="176"/>
        <v>26205.99203892747</v>
      </c>
      <c r="F273" s="113">
        <f t="shared" si="177"/>
        <v>26206</v>
      </c>
      <c r="G273" s="113">
        <f t="shared" si="209"/>
        <v>-1.0609999997541308E-2</v>
      </c>
      <c r="H273" s="113"/>
      <c r="I273" s="113"/>
      <c r="J273" s="113"/>
      <c r="K273" s="113">
        <f>G273</f>
        <v>-1.0609999997541308E-2</v>
      </c>
      <c r="M273" s="113"/>
      <c r="N273" s="113"/>
      <c r="O273" s="113">
        <f t="shared" ca="1" si="206"/>
        <v>-1.402993557365673E-2</v>
      </c>
      <c r="P273" s="113"/>
      <c r="Q273" s="161">
        <f t="shared" si="178"/>
        <v>41149.3992</v>
      </c>
      <c r="R273" s="113"/>
      <c r="S273" s="8">
        <f>S$17</f>
        <v>1</v>
      </c>
      <c r="T273" s="113"/>
      <c r="Z273" s="106">
        <f t="shared" si="179"/>
        <v>26206</v>
      </c>
      <c r="AA273" s="113">
        <f t="shared" si="180"/>
        <v>-9.8105950677020264E-3</v>
      </c>
      <c r="AB273" s="113">
        <f t="shared" si="210"/>
        <v>-9.8448973545718389E-3</v>
      </c>
      <c r="AC273" s="113">
        <f t="shared" si="211"/>
        <v>-1.0609999997541308E-2</v>
      </c>
      <c r="AD273" s="113">
        <f t="shared" si="212"/>
        <v>-7.9940492983928205E-4</v>
      </c>
      <c r="AE273" s="113">
        <f t="shared" si="213"/>
        <v>6.3904824185134744E-7</v>
      </c>
      <c r="AF273" s="106">
        <f t="shared" si="214"/>
        <v>-1.0609999997541308E-2</v>
      </c>
      <c r="AG273" s="8"/>
      <c r="AH273" s="106">
        <f t="shared" si="181"/>
        <v>-7.6510264296946872E-4</v>
      </c>
      <c r="AI273" s="106">
        <f t="shared" si="182"/>
        <v>1.0107475803514463</v>
      </c>
      <c r="AJ273" s="106">
        <f t="shared" si="183"/>
        <v>-0.11995953465402896</v>
      </c>
      <c r="AK273" s="106">
        <f t="shared" si="184"/>
        <v>5.4383925782515559E-2</v>
      </c>
      <c r="AL273" s="106">
        <f t="shared" si="185"/>
        <v>1.3756862209323137</v>
      </c>
      <c r="AM273" s="106">
        <f t="shared" si="186"/>
        <v>0.82171642439202164</v>
      </c>
      <c r="AN273" s="113">
        <f t="shared" si="215"/>
        <v>51.58704725278416</v>
      </c>
      <c r="AO273" s="113">
        <f t="shared" si="215"/>
        <v>51.587047252783776</v>
      </c>
      <c r="AP273" s="113">
        <f t="shared" si="215"/>
        <v>51.587047252755745</v>
      </c>
      <c r="AQ273" s="113">
        <f t="shared" si="215"/>
        <v>51.587047250705503</v>
      </c>
      <c r="AR273" s="113">
        <f t="shared" si="215"/>
        <v>51.587047100765417</v>
      </c>
      <c r="AS273" s="113">
        <f t="shared" si="215"/>
        <v>51.587036135459996</v>
      </c>
      <c r="AT273" s="113">
        <f t="shared" si="215"/>
        <v>51.58623550534854</v>
      </c>
      <c r="AU273" s="113">
        <f t="shared" si="187"/>
        <v>51.53332434676615</v>
      </c>
    </row>
    <row r="274" spans="1:48" s="106" customFormat="1" ht="12.95" customHeight="1" x14ac:dyDescent="0.2">
      <c r="A274" s="162" t="s">
        <v>190</v>
      </c>
      <c r="B274" s="163" t="s">
        <v>159</v>
      </c>
      <c r="C274" s="164">
        <v>56650.354299999999</v>
      </c>
      <c r="D274" s="165">
        <v>2E-3</v>
      </c>
      <c r="E274" s="47">
        <f t="shared" si="176"/>
        <v>26567.995813121139</v>
      </c>
      <c r="F274" s="113">
        <f t="shared" si="177"/>
        <v>26568</v>
      </c>
      <c r="G274" s="113">
        <f t="shared" si="209"/>
        <v>-5.5799999972805381E-3</v>
      </c>
      <c r="H274" s="113"/>
      <c r="I274" s="113"/>
      <c r="J274" s="113">
        <f>G274</f>
        <v>-5.5799999972805381E-3</v>
      </c>
      <c r="L274" s="113"/>
      <c r="M274" s="113"/>
      <c r="O274" s="113">
        <f t="shared" ca="1" si="206"/>
        <v>-1.4149950311352799E-2</v>
      </c>
      <c r="P274" s="113"/>
      <c r="Q274" s="161">
        <f t="shared" si="178"/>
        <v>41631.854299999999</v>
      </c>
      <c r="R274" s="113" t="s">
        <v>196</v>
      </c>
      <c r="S274" s="8">
        <f>S$16</f>
        <v>1</v>
      </c>
      <c r="T274" s="113"/>
      <c r="Z274" s="106">
        <f t="shared" si="179"/>
        <v>26568</v>
      </c>
      <c r="AA274" s="113">
        <f t="shared" si="180"/>
        <v>-6.5250205308295828E-3</v>
      </c>
      <c r="AB274" s="113">
        <f t="shared" si="210"/>
        <v>-7.776424596722167E-3</v>
      </c>
      <c r="AC274" s="113">
        <f t="shared" si="211"/>
        <v>-5.5799999972805381E-3</v>
      </c>
      <c r="AD274" s="113">
        <f t="shared" si="212"/>
        <v>9.4502053354904476E-4</v>
      </c>
      <c r="AE274" s="113">
        <f t="shared" si="213"/>
        <v>8.9306380882932125E-7</v>
      </c>
      <c r="AF274" s="106">
        <f t="shared" si="214"/>
        <v>-5.5799999972805381E-3</v>
      </c>
      <c r="AG274" s="8"/>
      <c r="AH274" s="106">
        <f t="shared" si="181"/>
        <v>2.1964245994416294E-3</v>
      </c>
      <c r="AI274" s="106">
        <f t="shared" si="182"/>
        <v>0.97359831487888715</v>
      </c>
      <c r="AJ274" s="106">
        <f t="shared" si="183"/>
        <v>0.54068776951262376</v>
      </c>
      <c r="AK274" s="106">
        <f t="shared" si="184"/>
        <v>4.8744978097180099E-2</v>
      </c>
      <c r="AL274" s="106">
        <f t="shared" si="185"/>
        <v>2.0671898208539212</v>
      </c>
      <c r="AM274" s="106">
        <f t="shared" si="186"/>
        <v>1.6788894713997886</v>
      </c>
      <c r="AN274" s="113">
        <f t="shared" si="215"/>
        <v>52.283246763465463</v>
      </c>
      <c r="AO274" s="113">
        <f t="shared" si="215"/>
        <v>52.283246763456276</v>
      </c>
      <c r="AP274" s="113">
        <f t="shared" si="215"/>
        <v>52.28324676383977</v>
      </c>
      <c r="AQ274" s="113">
        <f t="shared" si="215"/>
        <v>52.283246747834802</v>
      </c>
      <c r="AR274" s="113">
        <f t="shared" si="215"/>
        <v>52.283247415788701</v>
      </c>
      <c r="AS274" s="113">
        <f t="shared" si="215"/>
        <v>52.28321953851168</v>
      </c>
      <c r="AT274" s="113">
        <f t="shared" si="215"/>
        <v>52.284381631166056</v>
      </c>
      <c r="AU274" s="113">
        <f t="shared" si="187"/>
        <v>52.233256926700093</v>
      </c>
    </row>
    <row r="275" spans="1:48" s="106" customFormat="1" ht="12.95" customHeight="1" x14ac:dyDescent="0.2">
      <c r="A275" s="162" t="s">
        <v>190</v>
      </c>
      <c r="B275" s="163" t="s">
        <v>159</v>
      </c>
      <c r="C275" s="164">
        <v>56656.349499999997</v>
      </c>
      <c r="D275" s="165">
        <v>2.7000000000000001E-3</v>
      </c>
      <c r="E275" s="47">
        <f t="shared" si="176"/>
        <v>26572.494231786513</v>
      </c>
      <c r="F275" s="113">
        <f t="shared" si="177"/>
        <v>26572.5</v>
      </c>
      <c r="G275" s="113">
        <f t="shared" si="209"/>
        <v>-7.6875000013387762E-3</v>
      </c>
      <c r="H275" s="113"/>
      <c r="I275" s="113"/>
      <c r="J275" s="113">
        <f>G275</f>
        <v>-7.6875000013387762E-3</v>
      </c>
      <c r="L275" s="113"/>
      <c r="M275" s="113"/>
      <c r="O275" s="113">
        <f t="shared" ca="1" si="206"/>
        <v>-1.4151442207263385E-2</v>
      </c>
      <c r="P275" s="113"/>
      <c r="Q275" s="161">
        <f t="shared" si="178"/>
        <v>41637.849499999997</v>
      </c>
      <c r="R275" s="113" t="s">
        <v>196</v>
      </c>
      <c r="S275" s="8">
        <f>S$16</f>
        <v>1</v>
      </c>
      <c r="T275" s="113"/>
      <c r="Z275" s="106">
        <f t="shared" si="179"/>
        <v>26572.5</v>
      </c>
      <c r="AA275" s="113">
        <f t="shared" si="180"/>
        <v>-6.4885377197128145E-3</v>
      </c>
      <c r="AB275" s="113">
        <f t="shared" si="210"/>
        <v>-9.9163054943387976E-3</v>
      </c>
      <c r="AC275" s="113">
        <f t="shared" si="211"/>
        <v>-7.6875000013387762E-3</v>
      </c>
      <c r="AD275" s="113">
        <f t="shared" si="212"/>
        <v>-1.1989622816259617E-3</v>
      </c>
      <c r="AE275" s="113">
        <f t="shared" si="213"/>
        <v>1.437510552761732E-6</v>
      </c>
      <c r="AF275" s="106">
        <f t="shared" si="214"/>
        <v>-7.6875000013387762E-3</v>
      </c>
      <c r="AG275" s="8"/>
      <c r="AH275" s="106">
        <f t="shared" si="181"/>
        <v>2.2288054930000214E-3</v>
      </c>
      <c r="AI275" s="106">
        <f t="shared" si="182"/>
        <v>0.97319551003024218</v>
      </c>
      <c r="AJ275" s="106">
        <f t="shared" si="183"/>
        <v>0.54763631397611301</v>
      </c>
      <c r="AK275" s="106">
        <f t="shared" si="184"/>
        <v>4.8524645123793668E-2</v>
      </c>
      <c r="AL275" s="106">
        <f t="shared" si="185"/>
        <v>2.0754720066542589</v>
      </c>
      <c r="AM275" s="106">
        <f t="shared" si="186"/>
        <v>1.6948137415494067</v>
      </c>
      <c r="AN275" s="113">
        <f t="shared" si="215"/>
        <v>52.291742220179003</v>
      </c>
      <c r="AO275" s="113">
        <f t="shared" si="215"/>
        <v>52.291742220168821</v>
      </c>
      <c r="AP275" s="113">
        <f t="shared" si="215"/>
        <v>52.291742220586492</v>
      </c>
      <c r="AQ275" s="113">
        <f t="shared" si="215"/>
        <v>52.291742203458348</v>
      </c>
      <c r="AR275" s="113">
        <f t="shared" si="215"/>
        <v>52.29174290586284</v>
      </c>
      <c r="AS275" s="113">
        <f t="shared" si="215"/>
        <v>52.291714100273715</v>
      </c>
      <c r="AT275" s="113">
        <f t="shared" si="215"/>
        <v>52.292894030421898</v>
      </c>
      <c r="AU275" s="113">
        <f t="shared" si="187"/>
        <v>52.241957746063918</v>
      </c>
      <c r="AV275" s="113"/>
    </row>
    <row r="276" spans="1:48" s="106" customFormat="1" ht="12.95" customHeight="1" x14ac:dyDescent="0.2">
      <c r="A276" s="162" t="s">
        <v>190</v>
      </c>
      <c r="B276" s="163" t="s">
        <v>159</v>
      </c>
      <c r="C276" s="164">
        <v>56666.348599999998</v>
      </c>
      <c r="D276" s="165">
        <v>1.9E-3</v>
      </c>
      <c r="E276" s="47">
        <f t="shared" si="176"/>
        <v>26579.996923619474</v>
      </c>
      <c r="F276" s="113">
        <f t="shared" si="177"/>
        <v>26580</v>
      </c>
      <c r="G276" s="113">
        <f t="shared" si="209"/>
        <v>-4.0999999982886948E-3</v>
      </c>
      <c r="H276" s="113"/>
      <c r="I276" s="113"/>
      <c r="J276" s="113">
        <f>G276</f>
        <v>-4.0999999982886948E-3</v>
      </c>
      <c r="L276" s="113"/>
      <c r="M276" s="113"/>
      <c r="O276" s="113">
        <f t="shared" ca="1" si="206"/>
        <v>-1.4153928700447696E-2</v>
      </c>
      <c r="P276" s="113"/>
      <c r="Q276" s="161">
        <f t="shared" si="178"/>
        <v>41647.848599999998</v>
      </c>
      <c r="R276" s="113" t="s">
        <v>196</v>
      </c>
      <c r="S276" s="8">
        <f>S$16</f>
        <v>1</v>
      </c>
      <c r="T276" s="113"/>
      <c r="Z276" s="106">
        <f t="shared" si="179"/>
        <v>26580</v>
      </c>
      <c r="AA276" s="113">
        <f t="shared" si="180"/>
        <v>-6.4281169631620321E-3</v>
      </c>
      <c r="AB276" s="113">
        <f t="shared" si="210"/>
        <v>-6.3823856964563153E-3</v>
      </c>
      <c r="AC276" s="113">
        <f t="shared" si="211"/>
        <v>-4.0999999982886948E-3</v>
      </c>
      <c r="AD276" s="113">
        <f t="shared" si="212"/>
        <v>2.3281169648733373E-3</v>
      </c>
      <c r="AE276" s="113">
        <f t="shared" si="213"/>
        <v>5.4201286021310404E-6</v>
      </c>
      <c r="AF276" s="106">
        <f t="shared" si="214"/>
        <v>-4.0999999982886948E-3</v>
      </c>
      <c r="AG276" s="8"/>
      <c r="AH276" s="106">
        <f t="shared" si="181"/>
        <v>2.282385698167621E-3</v>
      </c>
      <c r="AI276" s="106">
        <f t="shared" si="182"/>
        <v>0.97252899842625851</v>
      </c>
      <c r="AJ276" s="106">
        <f t="shared" si="183"/>
        <v>0.55912093412062813</v>
      </c>
      <c r="AK276" s="106">
        <f t="shared" si="184"/>
        <v>4.8150451082668466E-2</v>
      </c>
      <c r="AL276" s="106">
        <f t="shared" si="185"/>
        <v>2.0892604810437509</v>
      </c>
      <c r="AM276" s="106">
        <f t="shared" si="186"/>
        <v>1.7218270047202022</v>
      </c>
      <c r="AN276" s="113">
        <f t="shared" si="215"/>
        <v>52.305893532781745</v>
      </c>
      <c r="AO276" s="113">
        <f t="shared" si="215"/>
        <v>52.305893532769716</v>
      </c>
      <c r="AP276" s="113">
        <f t="shared" si="215"/>
        <v>52.305893533249083</v>
      </c>
      <c r="AQ276" s="113">
        <f t="shared" si="215"/>
        <v>52.305893514141154</v>
      </c>
      <c r="AR276" s="113">
        <f t="shared" si="215"/>
        <v>52.305894275805805</v>
      </c>
      <c r="AS276" s="113">
        <f t="shared" si="215"/>
        <v>52.305863914067551</v>
      </c>
      <c r="AT276" s="113">
        <f t="shared" si="215"/>
        <v>52.307072800648328</v>
      </c>
      <c r="AU276" s="113">
        <f t="shared" si="187"/>
        <v>52.256459111670281</v>
      </c>
    </row>
    <row r="277" spans="1:48" s="106" customFormat="1" ht="12.95" customHeight="1" x14ac:dyDescent="0.2">
      <c r="A277" s="166" t="s">
        <v>191</v>
      </c>
      <c r="B277" s="167" t="s">
        <v>159</v>
      </c>
      <c r="C277" s="164">
        <v>56671.678099999997</v>
      </c>
      <c r="D277" s="164">
        <v>1E-4</v>
      </c>
      <c r="E277" s="47">
        <f t="shared" ref="E277:E298" si="216">+(C277-C$7)/C$8</f>
        <v>26583.995843134606</v>
      </c>
      <c r="F277" s="113">
        <f t="shared" ref="F277:F340" si="217">ROUND(2*E277,0)/2</f>
        <v>26584</v>
      </c>
      <c r="G277" s="113">
        <f t="shared" si="209"/>
        <v>-5.5399999982910231E-3</v>
      </c>
      <c r="H277" s="113"/>
      <c r="I277" s="113"/>
      <c r="J277" s="113"/>
      <c r="K277" s="113">
        <f t="shared" ref="K277:K298" si="218">G277</f>
        <v>-5.5399999982910231E-3</v>
      </c>
      <c r="M277" s="113"/>
      <c r="N277" s="113"/>
      <c r="O277" s="113">
        <f t="shared" ca="1" si="206"/>
        <v>-1.4155254830145996E-2</v>
      </c>
      <c r="P277" s="113"/>
      <c r="Q277" s="161">
        <f t="shared" ref="Q277:Q298" si="219">+C277-15018.5</f>
        <v>41653.178099999997</v>
      </c>
      <c r="R277" s="113"/>
      <c r="S277" s="8">
        <f t="shared" ref="S277:S299" si="220">S$17</f>
        <v>1</v>
      </c>
      <c r="T277" s="113"/>
      <c r="Z277" s="106">
        <f t="shared" ref="Z277:Z298" si="221">F277</f>
        <v>26584</v>
      </c>
      <c r="AA277" s="113">
        <f t="shared" ref="AA277:AA340" si="222">AB$3+AB$4*Z277+AB$5*Z277^2+AH277</f>
        <v>-6.3960915431902233E-3</v>
      </c>
      <c r="AB277" s="113">
        <f t="shared" si="210"/>
        <v>-7.8507607666096126E-3</v>
      </c>
      <c r="AC277" s="113">
        <f t="shared" si="211"/>
        <v>-5.5399999982910231E-3</v>
      </c>
      <c r="AD277" s="113">
        <f t="shared" si="212"/>
        <v>8.5609154489920021E-4</v>
      </c>
      <c r="AE277" s="113">
        <f t="shared" si="213"/>
        <v>7.3289273324789934E-7</v>
      </c>
      <c r="AF277" s="106">
        <f t="shared" si="214"/>
        <v>-5.5399999982910231E-3</v>
      </c>
      <c r="AG277" s="8"/>
      <c r="AH277" s="106">
        <f t="shared" ref="AH277:AH340" si="223">$AB$6*($AB$11/AI277*AJ277+$AB$12)</f>
        <v>2.31076076831859E-3</v>
      </c>
      <c r="AI277" s="106">
        <f t="shared" ref="AI277:AI298" si="224">1+$AB$7*COS(AL277)</f>
        <v>0.97217602222692656</v>
      </c>
      <c r="AJ277" s="106">
        <f t="shared" ref="AJ277:AJ298" si="225">SIN(AL277+RADIANS($AB$9))</f>
        <v>0.5651963868835469</v>
      </c>
      <c r="AK277" s="106">
        <f t="shared" ref="AK277:AK340" si="226">$AB$7*SIN(AL277)</f>
        <v>4.7947347453352128E-2</v>
      </c>
      <c r="AL277" s="106">
        <f t="shared" ref="AL277:AL340" si="227">2*ATAN(AM277)</f>
        <v>2.0966066350101404</v>
      </c>
      <c r="AM277" s="106">
        <f t="shared" ref="AM277:AM340" si="228">SQRT((1+$AB$7)/(1-$AB$7))*TAN(AN277/2)</f>
        <v>1.7364823621146672</v>
      </c>
      <c r="AN277" s="113">
        <f t="shared" si="215"/>
        <v>52.313436947755434</v>
      </c>
      <c r="AO277" s="113">
        <f t="shared" si="215"/>
        <v>52.313436947742325</v>
      </c>
      <c r="AP277" s="113">
        <f t="shared" si="215"/>
        <v>52.313436948257099</v>
      </c>
      <c r="AQ277" s="113">
        <f t="shared" si="215"/>
        <v>52.313436928037717</v>
      </c>
      <c r="AR277" s="113">
        <f t="shared" si="215"/>
        <v>52.313437722223753</v>
      </c>
      <c r="AS277" s="113">
        <f t="shared" si="215"/>
        <v>52.313406526908196</v>
      </c>
      <c r="AT277" s="113">
        <f t="shared" si="215"/>
        <v>52.314630455084675</v>
      </c>
      <c r="AU277" s="113">
        <f t="shared" ref="AU277:AU298" si="229">RADIANS($AB$9)+$AB$18*(F277-AB$15)</f>
        <v>52.264193173327008</v>
      </c>
    </row>
    <row r="278" spans="1:48" s="106" customFormat="1" ht="12.95" customHeight="1" x14ac:dyDescent="0.2">
      <c r="A278" s="82" t="s">
        <v>2</v>
      </c>
      <c r="B278" s="83" t="s">
        <v>159</v>
      </c>
      <c r="C278" s="82">
        <v>56976.875399999997</v>
      </c>
      <c r="D278" s="82">
        <v>2.0000000000000001E-4</v>
      </c>
      <c r="E278" s="47">
        <f t="shared" si="216"/>
        <v>26812.99658221627</v>
      </c>
      <c r="F278" s="113">
        <f t="shared" si="217"/>
        <v>26813</v>
      </c>
      <c r="G278" s="113">
        <f t="shared" si="209"/>
        <v>-4.5549999995273538E-3</v>
      </c>
      <c r="H278" s="113"/>
      <c r="I278" s="113"/>
      <c r="J278" s="113"/>
      <c r="K278" s="113">
        <f t="shared" si="218"/>
        <v>-4.5549999995273538E-3</v>
      </c>
      <c r="M278" s="113"/>
      <c r="N278" s="113"/>
      <c r="O278" s="113">
        <f t="shared" ca="1" si="206"/>
        <v>-1.423117575537362E-2</v>
      </c>
      <c r="P278" s="113"/>
      <c r="Q278" s="161">
        <f t="shared" si="219"/>
        <v>41958.375399999997</v>
      </c>
      <c r="R278" s="113"/>
      <c r="S278" s="8">
        <f t="shared" si="220"/>
        <v>1</v>
      </c>
      <c r="T278" s="113"/>
      <c r="Z278" s="106">
        <f t="shared" si="221"/>
        <v>26813</v>
      </c>
      <c r="AA278" s="113">
        <f t="shared" si="222"/>
        <v>-4.8360666255757908E-3</v>
      </c>
      <c r="AB278" s="113">
        <f t="shared" si="210"/>
        <v>-8.2144186225018793E-3</v>
      </c>
      <c r="AC278" s="113">
        <f t="shared" si="211"/>
        <v>-4.5549999995273538E-3</v>
      </c>
      <c r="AD278" s="113">
        <f t="shared" si="212"/>
        <v>2.81066626048437E-4</v>
      </c>
      <c r="AE278" s="113">
        <f t="shared" si="213"/>
        <v>7.8998448278251926E-8</v>
      </c>
      <c r="AF278" s="106">
        <f t="shared" si="214"/>
        <v>-4.5549999995273538E-3</v>
      </c>
      <c r="AG278" s="8"/>
      <c r="AH278" s="106">
        <f t="shared" si="223"/>
        <v>3.6594186229745255E-3</v>
      </c>
      <c r="AI278" s="106">
        <f t="shared" si="224"/>
        <v>0.95528247563801161</v>
      </c>
      <c r="AJ278" s="106">
        <f t="shared" si="225"/>
        <v>0.84859901064809329</v>
      </c>
      <c r="AK278" s="106">
        <f t="shared" si="226"/>
        <v>3.2763773925845716E-2</v>
      </c>
      <c r="AL278" s="106">
        <f t="shared" si="227"/>
        <v>2.5092667958327728</v>
      </c>
      <c r="AM278" s="106">
        <f t="shared" si="228"/>
        <v>3.0568294720419438</v>
      </c>
      <c r="AN278" s="113">
        <f t="shared" si="215"/>
        <v>52.741212934442864</v>
      </c>
      <c r="AO278" s="113">
        <f t="shared" si="215"/>
        <v>52.741212934200789</v>
      </c>
      <c r="AP278" s="113">
        <f t="shared" si="215"/>
        <v>52.741212939753737</v>
      </c>
      <c r="AQ278" s="113">
        <f t="shared" si="215"/>
        <v>52.741212812374535</v>
      </c>
      <c r="AR278" s="113">
        <f t="shared" si="215"/>
        <v>52.741215734327575</v>
      </c>
      <c r="AS278" s="113">
        <f t="shared" si="215"/>
        <v>52.741148705922328</v>
      </c>
      <c r="AT278" s="113">
        <f t="shared" si="215"/>
        <v>52.74268542350579</v>
      </c>
      <c r="AU278" s="113">
        <f t="shared" si="229"/>
        <v>52.706968203174732</v>
      </c>
    </row>
    <row r="279" spans="1:48" s="106" customFormat="1" ht="12.95" customHeight="1" x14ac:dyDescent="0.2">
      <c r="A279" s="85" t="s">
        <v>3</v>
      </c>
      <c r="B279" s="86" t="s">
        <v>159</v>
      </c>
      <c r="C279" s="85">
        <v>57320.724000000002</v>
      </c>
      <c r="D279" s="85">
        <v>2.0000000000000001E-4</v>
      </c>
      <c r="E279" s="47">
        <f t="shared" si="216"/>
        <v>27070.998810716312</v>
      </c>
      <c r="F279" s="113">
        <f t="shared" si="217"/>
        <v>27071</v>
      </c>
      <c r="G279" s="113">
        <f t="shared" si="209"/>
        <v>-1.5849999981583096E-3</v>
      </c>
      <c r="H279" s="113"/>
      <c r="I279" s="113"/>
      <c r="J279" s="113"/>
      <c r="K279" s="113">
        <f t="shared" si="218"/>
        <v>-1.5849999981583096E-3</v>
      </c>
      <c r="M279" s="113"/>
      <c r="N279" s="113"/>
      <c r="O279" s="113">
        <f t="shared" ca="1" si="206"/>
        <v>-1.4316711120913914E-2</v>
      </c>
      <c r="P279" s="113"/>
      <c r="Q279" s="161">
        <f t="shared" si="219"/>
        <v>42302.224000000002</v>
      </c>
      <c r="R279" s="113"/>
      <c r="S279" s="8">
        <f t="shared" si="220"/>
        <v>1</v>
      </c>
      <c r="T279" s="113"/>
      <c r="Z279" s="106">
        <f t="shared" si="221"/>
        <v>27071</v>
      </c>
      <c r="AA279" s="113">
        <f t="shared" si="222"/>
        <v>-3.8741139204123741E-3</v>
      </c>
      <c r="AB279" s="113">
        <f t="shared" si="210"/>
        <v>-5.9626221088145926E-3</v>
      </c>
      <c r="AC279" s="113">
        <f t="shared" si="211"/>
        <v>-1.5849999981583096E-3</v>
      </c>
      <c r="AD279" s="113">
        <f t="shared" si="212"/>
        <v>2.2891139222540645E-3</v>
      </c>
      <c r="AE279" s="113">
        <f t="shared" si="213"/>
        <v>5.2400425490573872E-6</v>
      </c>
      <c r="AF279" s="106">
        <f t="shared" si="214"/>
        <v>-1.5849999981583096E-3</v>
      </c>
      <c r="AG279" s="8"/>
      <c r="AH279" s="106">
        <f t="shared" si="223"/>
        <v>4.377622110656283E-3</v>
      </c>
      <c r="AI279" s="106">
        <f t="shared" si="224"/>
        <v>0.94546496163134486</v>
      </c>
      <c r="AJ279" s="106">
        <f t="shared" si="225"/>
        <v>0.99442431654037788</v>
      </c>
      <c r="AK279" s="106">
        <f t="shared" si="226"/>
        <v>9.9524598496185789E-3</v>
      </c>
      <c r="AL279" s="106">
        <f t="shared" si="227"/>
        <v>2.9610825098927847</v>
      </c>
      <c r="AM279" s="106">
        <f t="shared" si="228"/>
        <v>11.049608380256441</v>
      </c>
      <c r="AN279" s="113">
        <f t="shared" si="215"/>
        <v>53.216325517211352</v>
      </c>
      <c r="AO279" s="113">
        <f t="shared" si="215"/>
        <v>53.216325516923447</v>
      </c>
      <c r="AP279" s="113">
        <f t="shared" si="215"/>
        <v>53.216325522212905</v>
      </c>
      <c r="AQ279" s="113">
        <f t="shared" si="215"/>
        <v>53.216325425034363</v>
      </c>
      <c r="AR279" s="113">
        <f t="shared" si="215"/>
        <v>53.216327210410704</v>
      </c>
      <c r="AS279" s="113">
        <f t="shared" si="215"/>
        <v>53.216294409153335</v>
      </c>
      <c r="AT279" s="113">
        <f t="shared" si="215"/>
        <v>53.216897006672475</v>
      </c>
      <c r="AU279" s="113">
        <f t="shared" si="229"/>
        <v>53.205815180033731</v>
      </c>
    </row>
    <row r="280" spans="1:48" s="106" customFormat="1" ht="12.95" customHeight="1" x14ac:dyDescent="0.2">
      <c r="A280" s="88" t="s">
        <v>4</v>
      </c>
      <c r="B280" s="168" t="s">
        <v>159</v>
      </c>
      <c r="C280" s="88">
        <v>57697.883999999998</v>
      </c>
      <c r="D280" s="88">
        <v>1E-4</v>
      </c>
      <c r="E280" s="47">
        <f t="shared" si="216"/>
        <v>27353.995805617771</v>
      </c>
      <c r="F280" s="113">
        <f t="shared" si="217"/>
        <v>27354</v>
      </c>
      <c r="G280" s="113">
        <f t="shared" si="209"/>
        <v>-5.5900000006658956E-3</v>
      </c>
      <c r="H280" s="113"/>
      <c r="I280" s="113"/>
      <c r="J280" s="113"/>
      <c r="K280" s="113">
        <f t="shared" si="218"/>
        <v>-5.5900000006658956E-3</v>
      </c>
      <c r="M280" s="113"/>
      <c r="N280" s="113"/>
      <c r="O280" s="113">
        <f t="shared" ca="1" si="206"/>
        <v>-1.4410534797068575E-2</v>
      </c>
      <c r="P280" s="113"/>
      <c r="Q280" s="161">
        <f t="shared" si="219"/>
        <v>42679.383999999998</v>
      </c>
      <c r="R280" s="113"/>
      <c r="S280" s="8">
        <f t="shared" si="220"/>
        <v>1</v>
      </c>
      <c r="T280" s="113"/>
      <c r="Z280" s="106">
        <f t="shared" si="221"/>
        <v>27354</v>
      </c>
      <c r="AA280" s="113">
        <f t="shared" si="222"/>
        <v>-3.9230238204129401E-3</v>
      </c>
      <c r="AB280" s="113">
        <f t="shared" si="210"/>
        <v>-9.6445016778798597E-3</v>
      </c>
      <c r="AC280" s="113">
        <f t="shared" si="211"/>
        <v>-5.5900000006658956E-3</v>
      </c>
      <c r="AD280" s="113">
        <f t="shared" si="212"/>
        <v>-1.6669761802529555E-3</v>
      </c>
      <c r="AE280" s="113">
        <f t="shared" si="213"/>
        <v>2.7788095855307338E-6</v>
      </c>
      <c r="AF280" s="106">
        <f t="shared" si="214"/>
        <v>-5.5900000006658956E-3</v>
      </c>
      <c r="AG280" s="8"/>
      <c r="AH280" s="106">
        <f t="shared" si="223"/>
        <v>4.054501677213964E-3</v>
      </c>
      <c r="AI280" s="106">
        <f t="shared" si="224"/>
        <v>0.94721759964184116</v>
      </c>
      <c r="AJ280" s="106">
        <f t="shared" si="225"/>
        <v>0.92660823695480077</v>
      </c>
      <c r="AK280" s="106">
        <f t="shared" si="226"/>
        <v>-1.6945208153339188E-2</v>
      </c>
      <c r="AL280" s="106">
        <f t="shared" si="227"/>
        <v>-2.8309475194099707</v>
      </c>
      <c r="AM280" s="106">
        <f t="shared" si="228"/>
        <v>-6.3863568254067031</v>
      </c>
      <c r="AN280" s="113">
        <f t="shared" si="215"/>
        <v>53.735138095003528</v>
      </c>
      <c r="AO280" s="113">
        <f t="shared" si="215"/>
        <v>53.735138095395079</v>
      </c>
      <c r="AP280" s="113">
        <f t="shared" si="215"/>
        <v>53.735138087934004</v>
      </c>
      <c r="AQ280" s="113">
        <f t="shared" si="215"/>
        <v>53.73513823010579</v>
      </c>
      <c r="AR280" s="113">
        <f t="shared" si="215"/>
        <v>53.735135521002654</v>
      </c>
      <c r="AS280" s="113">
        <f t="shared" si="215"/>
        <v>53.735187143769068</v>
      </c>
      <c r="AT280" s="113">
        <f t="shared" si="215"/>
        <v>53.734203612442492</v>
      </c>
      <c r="AU280" s="113">
        <f t="shared" si="229"/>
        <v>53.753000042247287</v>
      </c>
      <c r="AV280" s="113"/>
    </row>
    <row r="281" spans="1:48" s="106" customFormat="1" ht="12.95" customHeight="1" x14ac:dyDescent="0.2">
      <c r="A281" s="88" t="s">
        <v>4</v>
      </c>
      <c r="B281" s="168" t="s">
        <v>159</v>
      </c>
      <c r="C281" s="88">
        <v>58065.717299999997</v>
      </c>
      <c r="D281" s="88">
        <v>1E-4</v>
      </c>
      <c r="E281" s="47">
        <f t="shared" si="216"/>
        <v>27629.994635092495</v>
      </c>
      <c r="F281" s="113">
        <f t="shared" si="217"/>
        <v>27630</v>
      </c>
      <c r="G281" s="113">
        <f t="shared" si="209"/>
        <v>-7.1500000049127266E-3</v>
      </c>
      <c r="H281" s="113"/>
      <c r="I281" s="113"/>
      <c r="J281" s="113"/>
      <c r="K281" s="113">
        <f t="shared" si="218"/>
        <v>-7.1500000049127266E-3</v>
      </c>
      <c r="M281" s="113"/>
      <c r="N281" s="113"/>
      <c r="O281" s="113">
        <f t="shared" ca="1" si="206"/>
        <v>-1.4502037746251214E-2</v>
      </c>
      <c r="P281" s="113"/>
      <c r="Q281" s="161">
        <f t="shared" si="219"/>
        <v>43047.217299999997</v>
      </c>
      <c r="R281" s="113"/>
      <c r="S281" s="8">
        <f t="shared" si="220"/>
        <v>1</v>
      </c>
      <c r="T281" s="113"/>
      <c r="Z281" s="106">
        <f t="shared" si="221"/>
        <v>27630</v>
      </c>
      <c r="AA281" s="113">
        <f t="shared" si="222"/>
        <v>-5.0090845269746536E-3</v>
      </c>
      <c r="AB281" s="113">
        <f t="shared" si="210"/>
        <v>-9.8441180499421899E-3</v>
      </c>
      <c r="AC281" s="113">
        <f t="shared" si="211"/>
        <v>-7.1500000049127266E-3</v>
      </c>
      <c r="AD281" s="113">
        <f t="shared" si="212"/>
        <v>-2.140915477938073E-3</v>
      </c>
      <c r="AE281" s="113">
        <f t="shared" si="213"/>
        <v>4.5835190836748076E-6</v>
      </c>
      <c r="AF281" s="106">
        <f t="shared" si="214"/>
        <v>-7.1500000049127266E-3</v>
      </c>
      <c r="AG281" s="8"/>
      <c r="AH281" s="106">
        <f t="shared" si="223"/>
        <v>2.6941180450294629E-3</v>
      </c>
      <c r="AI281" s="106">
        <f t="shared" si="224"/>
        <v>0.96129262162021956</v>
      </c>
      <c r="AJ281" s="106">
        <f t="shared" si="225"/>
        <v>0.64274268731691908</v>
      </c>
      <c r="AK281" s="106">
        <f t="shared" si="226"/>
        <v>-3.9684514938366902E-2</v>
      </c>
      <c r="AL281" s="106">
        <f t="shared" si="227"/>
        <v>-2.343730370295237</v>
      </c>
      <c r="AM281" s="106">
        <f t="shared" si="228"/>
        <v>-2.3722886348957024</v>
      </c>
      <c r="AN281" s="113">
        <f t="shared" ref="AN281:AT290" si="230">$AU281+$AB$7*SIN(AO281)</f>
        <v>54.245431328002283</v>
      </c>
      <c r="AO281" s="113">
        <f t="shared" si="230"/>
        <v>54.245431328110705</v>
      </c>
      <c r="AP281" s="113">
        <f t="shared" si="230"/>
        <v>54.245431325185749</v>
      </c>
      <c r="AQ281" s="113">
        <f t="shared" si="230"/>
        <v>54.245431404091299</v>
      </c>
      <c r="AR281" s="113">
        <f t="shared" si="230"/>
        <v>54.245429275486828</v>
      </c>
      <c r="AS281" s="113">
        <f t="shared" si="230"/>
        <v>54.245486699792288</v>
      </c>
      <c r="AT281" s="113">
        <f t="shared" si="230"/>
        <v>54.24393882101365</v>
      </c>
      <c r="AU281" s="113">
        <f t="shared" si="229"/>
        <v>54.286650296561561</v>
      </c>
      <c r="AV281" s="113"/>
    </row>
    <row r="282" spans="1:48" s="106" customFormat="1" ht="12.95" customHeight="1" x14ac:dyDescent="0.2">
      <c r="A282" s="169" t="s">
        <v>1</v>
      </c>
      <c r="B282" s="170" t="s">
        <v>159</v>
      </c>
      <c r="C282" s="171">
        <v>58112.356</v>
      </c>
      <c r="D282" s="171">
        <v>1E-3</v>
      </c>
      <c r="E282" s="47">
        <f t="shared" si="216"/>
        <v>27664.989363977085</v>
      </c>
      <c r="F282" s="113">
        <f t="shared" si="217"/>
        <v>27665</v>
      </c>
      <c r="G282" s="113">
        <f t="shared" si="209"/>
        <v>-1.4174999996612314E-2</v>
      </c>
      <c r="H282" s="113"/>
      <c r="I282" s="113"/>
      <c r="J282" s="113"/>
      <c r="K282" s="113">
        <f t="shared" si="218"/>
        <v>-1.4174999996612314E-2</v>
      </c>
      <c r="M282" s="113"/>
      <c r="N282" s="113"/>
      <c r="O282" s="113">
        <f t="shared" ca="1" si="206"/>
        <v>-1.4513641381111332E-2</v>
      </c>
      <c r="P282" s="113"/>
      <c r="Q282" s="161">
        <f t="shared" si="219"/>
        <v>43093.856</v>
      </c>
      <c r="R282" s="113"/>
      <c r="S282" s="8">
        <f t="shared" si="220"/>
        <v>1</v>
      </c>
      <c r="T282" s="113"/>
      <c r="Z282" s="106">
        <f t="shared" si="221"/>
        <v>27665</v>
      </c>
      <c r="AA282" s="113">
        <f t="shared" si="222"/>
        <v>-5.2072998216713649E-3</v>
      </c>
      <c r="AB282" s="113">
        <f t="shared" si="210"/>
        <v>-1.6635628966447807E-2</v>
      </c>
      <c r="AC282" s="113">
        <f t="shared" si="211"/>
        <v>-1.4174999996612314E-2</v>
      </c>
      <c r="AD282" s="113">
        <f t="shared" si="212"/>
        <v>-8.9677001749409492E-3</v>
      </c>
      <c r="AE282" s="113">
        <f t="shared" si="213"/>
        <v>8.0419646427635924E-5</v>
      </c>
      <c r="AF282" s="106">
        <f t="shared" si="214"/>
        <v>-1.4174999996612314E-2</v>
      </c>
      <c r="AG282" s="8"/>
      <c r="AH282" s="106">
        <f t="shared" si="223"/>
        <v>2.460628969835493E-3</v>
      </c>
      <c r="AI282" s="106">
        <f t="shared" si="224"/>
        <v>0.96386752802153142</v>
      </c>
      <c r="AJ282" s="106">
        <f t="shared" si="225"/>
        <v>0.59324310842067607</v>
      </c>
      <c r="AK282" s="106">
        <f t="shared" si="226"/>
        <v>-4.2042434939643311E-2</v>
      </c>
      <c r="AL282" s="106">
        <f t="shared" si="227"/>
        <v>-2.2807387885432009</v>
      </c>
      <c r="AM282" s="106">
        <f t="shared" si="228"/>
        <v>-2.1779951018484374</v>
      </c>
      <c r="AN282" s="113">
        <f t="shared" si="230"/>
        <v>54.31077193168894</v>
      </c>
      <c r="AO282" s="113">
        <f t="shared" si="230"/>
        <v>54.310771931760286</v>
      </c>
      <c r="AP282" s="113">
        <f t="shared" si="230"/>
        <v>54.310771929680094</v>
      </c>
      <c r="AQ282" s="113">
        <f t="shared" si="230"/>
        <v>54.310771990329428</v>
      </c>
      <c r="AR282" s="113">
        <f t="shared" si="230"/>
        <v>54.310770222059354</v>
      </c>
      <c r="AS282" s="113">
        <f t="shared" si="230"/>
        <v>54.310821778735189</v>
      </c>
      <c r="AT282" s="113">
        <f t="shared" si="230"/>
        <v>54.309319945685317</v>
      </c>
      <c r="AU282" s="113">
        <f t="shared" si="229"/>
        <v>54.354323336057938</v>
      </c>
    </row>
    <row r="283" spans="1:48" s="106" customFormat="1" ht="12.95" customHeight="1" x14ac:dyDescent="0.2">
      <c r="A283" s="172" t="s">
        <v>751</v>
      </c>
      <c r="B283" s="173" t="s">
        <v>157</v>
      </c>
      <c r="C283" s="174">
        <v>58143.682200000003</v>
      </c>
      <c r="D283" s="174">
        <v>2.0000000000000001E-4</v>
      </c>
      <c r="E283" s="47">
        <f t="shared" si="216"/>
        <v>27688.494561934673</v>
      </c>
      <c r="F283" s="113">
        <f t="shared" si="217"/>
        <v>27688.5</v>
      </c>
      <c r="G283" s="113">
        <f t="shared" si="209"/>
        <v>-7.2474999979021959E-3</v>
      </c>
      <c r="H283" s="113"/>
      <c r="I283" s="113"/>
      <c r="J283" s="113"/>
      <c r="K283" s="113">
        <f t="shared" si="218"/>
        <v>-7.2474999979021959E-3</v>
      </c>
      <c r="M283" s="113"/>
      <c r="N283" s="113"/>
      <c r="O283" s="113">
        <f t="shared" ca="1" si="206"/>
        <v>-1.4521432393088838E-2</v>
      </c>
      <c r="P283" s="113"/>
      <c r="Q283" s="161">
        <f t="shared" si="219"/>
        <v>43125.182200000003</v>
      </c>
      <c r="R283" s="113"/>
      <c r="S283" s="8">
        <f t="shared" si="220"/>
        <v>1</v>
      </c>
      <c r="T283" s="113"/>
      <c r="Z283" s="106">
        <f t="shared" si="221"/>
        <v>27688.5</v>
      </c>
      <c r="AA283" s="113">
        <f t="shared" si="222"/>
        <v>-5.3466594858668486E-3</v>
      </c>
      <c r="AB283" s="113">
        <f t="shared" si="210"/>
        <v>-9.5450240416231989E-3</v>
      </c>
      <c r="AC283" s="113">
        <f t="shared" si="211"/>
        <v>-7.2474999979021959E-3</v>
      </c>
      <c r="AD283" s="113">
        <f t="shared" si="212"/>
        <v>-1.9008405120353473E-3</v>
      </c>
      <c r="AE283" s="113">
        <f t="shared" si="213"/>
        <v>3.6131946521948011E-6</v>
      </c>
      <c r="AF283" s="106">
        <f t="shared" si="214"/>
        <v>-7.2474999979021959E-3</v>
      </c>
      <c r="AG283" s="8"/>
      <c r="AH283" s="106">
        <f t="shared" si="223"/>
        <v>2.2975240437210025E-3</v>
      </c>
      <c r="AI283" s="106">
        <f t="shared" si="224"/>
        <v>0.96568591002490167</v>
      </c>
      <c r="AJ283" s="106">
        <f t="shared" si="225"/>
        <v>0.55851395486065869</v>
      </c>
      <c r="AK283" s="106">
        <f t="shared" si="226"/>
        <v>-4.3539236283033432E-2</v>
      </c>
      <c r="AL283" s="106">
        <f t="shared" si="227"/>
        <v>-2.2382505217006678</v>
      </c>
      <c r="AM283" s="106">
        <f t="shared" si="228"/>
        <v>-2.0613552975877205</v>
      </c>
      <c r="AN283" s="113">
        <f t="shared" si="230"/>
        <v>54.354743946731823</v>
      </c>
      <c r="AO283" s="113">
        <f t="shared" si="230"/>
        <v>54.354743946783458</v>
      </c>
      <c r="AP283" s="113">
        <f t="shared" si="230"/>
        <v>54.354743945187245</v>
      </c>
      <c r="AQ283" s="113">
        <f t="shared" si="230"/>
        <v>54.354743994527524</v>
      </c>
      <c r="AR283" s="113">
        <f t="shared" si="230"/>
        <v>54.354742469377449</v>
      </c>
      <c r="AS283" s="113">
        <f t="shared" si="230"/>
        <v>54.354789614562627</v>
      </c>
      <c r="AT283" s="113">
        <f t="shared" si="230"/>
        <v>54.353333697066468</v>
      </c>
      <c r="AU283" s="113">
        <f t="shared" si="229"/>
        <v>54.399760948291217</v>
      </c>
    </row>
    <row r="284" spans="1:48" s="106" customFormat="1" ht="12.95" customHeight="1" x14ac:dyDescent="0.2">
      <c r="A284" s="175" t="s">
        <v>0</v>
      </c>
      <c r="B284" s="176" t="s">
        <v>159</v>
      </c>
      <c r="C284" s="175">
        <v>58390.904300000002</v>
      </c>
      <c r="D284" s="175">
        <v>1E-4</v>
      </c>
      <c r="E284" s="47">
        <f t="shared" si="216"/>
        <v>27873.994379978019</v>
      </c>
      <c r="F284" s="113">
        <f t="shared" si="217"/>
        <v>27874</v>
      </c>
      <c r="G284" s="113">
        <f t="shared" si="209"/>
        <v>-7.4899999963236041E-3</v>
      </c>
      <c r="H284" s="113"/>
      <c r="I284" s="113"/>
      <c r="J284" s="113"/>
      <c r="K284" s="113">
        <f t="shared" si="218"/>
        <v>-7.4899999963236041E-3</v>
      </c>
      <c r="M284" s="113"/>
      <c r="N284" s="113"/>
      <c r="O284" s="113">
        <f t="shared" ca="1" si="206"/>
        <v>-1.4582931657847461E-2</v>
      </c>
      <c r="P284" s="113"/>
      <c r="Q284" s="161">
        <f t="shared" si="219"/>
        <v>43372.404300000002</v>
      </c>
      <c r="R284" s="113"/>
      <c r="S284" s="8">
        <f t="shared" si="220"/>
        <v>1</v>
      </c>
      <c r="T284" s="113"/>
      <c r="Z284" s="106">
        <f t="shared" si="221"/>
        <v>27874</v>
      </c>
      <c r="AA284" s="113">
        <f t="shared" si="222"/>
        <v>-6.5877154485249039E-3</v>
      </c>
      <c r="AB284" s="113">
        <f t="shared" si="210"/>
        <v>-8.3572994565004211E-3</v>
      </c>
      <c r="AC284" s="113">
        <f t="shared" si="211"/>
        <v>-7.4899999963236041E-3</v>
      </c>
      <c r="AD284" s="113">
        <f t="shared" si="212"/>
        <v>-9.0228454779870022E-4</v>
      </c>
      <c r="AE284" s="113">
        <f t="shared" si="213"/>
        <v>8.1411740519630496E-7</v>
      </c>
      <c r="AF284" s="106">
        <f t="shared" si="214"/>
        <v>-7.4899999963236041E-3</v>
      </c>
      <c r="AG284" s="8"/>
      <c r="AH284" s="106">
        <f t="shared" si="223"/>
        <v>8.6729946017681699E-4</v>
      </c>
      <c r="AI284" s="106">
        <f t="shared" si="224"/>
        <v>0.98225442658679063</v>
      </c>
      <c r="AJ284" s="106">
        <f t="shared" si="225"/>
        <v>0.2483585230397575</v>
      </c>
      <c r="AK284" s="106">
        <f t="shared" si="226"/>
        <v>-5.2518725147944659E-2</v>
      </c>
      <c r="AL284" s="106">
        <f t="shared" si="227"/>
        <v>-1.8966426251390041</v>
      </c>
      <c r="AM284" s="106">
        <f t="shared" si="228"/>
        <v>-1.3934328869734469</v>
      </c>
      <c r="AN284" s="113">
        <f t="shared" si="230"/>
        <v>54.705042739711544</v>
      </c>
      <c r="AO284" s="113">
        <f t="shared" si="230"/>
        <v>54.705042739712091</v>
      </c>
      <c r="AP284" s="113">
        <f t="shared" si="230"/>
        <v>54.705042739675612</v>
      </c>
      <c r="AQ284" s="113">
        <f t="shared" si="230"/>
        <v>54.705042742117733</v>
      </c>
      <c r="AR284" s="113">
        <f t="shared" si="230"/>
        <v>54.705042578628635</v>
      </c>
      <c r="AS284" s="113">
        <f t="shared" si="230"/>
        <v>54.705053523693955</v>
      </c>
      <c r="AT284" s="113">
        <f t="shared" si="230"/>
        <v>54.704321729643873</v>
      </c>
      <c r="AU284" s="113">
        <f t="shared" si="229"/>
        <v>54.758428057622012</v>
      </c>
    </row>
    <row r="285" spans="1:48" s="106" customFormat="1" ht="12.95" customHeight="1" x14ac:dyDescent="0.2">
      <c r="A285" s="177" t="s">
        <v>752</v>
      </c>
      <c r="B285" s="178" t="s">
        <v>159</v>
      </c>
      <c r="C285" s="179">
        <v>58786.724300000002</v>
      </c>
      <c r="D285" s="179">
        <v>2.0000000000000001E-4</v>
      </c>
      <c r="E285" s="47">
        <f t="shared" si="216"/>
        <v>28170.992657955259</v>
      </c>
      <c r="F285" s="113">
        <f t="shared" si="217"/>
        <v>28171</v>
      </c>
      <c r="G285" s="113">
        <f t="shared" si="209"/>
        <v>-9.7849999947356991E-3</v>
      </c>
      <c r="H285" s="113"/>
      <c r="I285" s="113"/>
      <c r="J285" s="113"/>
      <c r="K285" s="113">
        <f t="shared" si="218"/>
        <v>-9.7849999947356991E-3</v>
      </c>
      <c r="M285" s="113"/>
      <c r="N285" s="113"/>
      <c r="O285" s="113">
        <f t="shared" ca="1" si="206"/>
        <v>-1.4681396787946169E-2</v>
      </c>
      <c r="P285" s="113"/>
      <c r="Q285" s="161">
        <f t="shared" si="219"/>
        <v>43768.224300000002</v>
      </c>
      <c r="R285" s="113"/>
      <c r="S285" s="8">
        <f t="shared" si="220"/>
        <v>1</v>
      </c>
      <c r="T285" s="113"/>
      <c r="Z285" s="106">
        <f t="shared" si="221"/>
        <v>28171</v>
      </c>
      <c r="AA285" s="113">
        <f t="shared" si="222"/>
        <v>-8.766663545829452E-3</v>
      </c>
      <c r="AB285" s="113">
        <f t="shared" si="210"/>
        <v>-8.164073389500974E-3</v>
      </c>
      <c r="AC285" s="113">
        <f t="shared" si="211"/>
        <v>-9.7849999947356991E-3</v>
      </c>
      <c r="AD285" s="113">
        <f t="shared" si="212"/>
        <v>-1.0183364489062471E-3</v>
      </c>
      <c r="AE285" s="113">
        <f t="shared" si="213"/>
        <v>1.0370091231709856E-6</v>
      </c>
      <c r="AF285" s="106">
        <f t="shared" si="214"/>
        <v>-9.7849999947356991E-3</v>
      </c>
      <c r="AG285" s="8"/>
      <c r="AH285" s="106">
        <f t="shared" si="223"/>
        <v>-1.6209266052347247E-3</v>
      </c>
      <c r="AI285" s="106">
        <f t="shared" si="224"/>
        <v>1.0136336025709036</v>
      </c>
      <c r="AJ285" s="106">
        <f t="shared" si="225"/>
        <v>-0.31774038396885557</v>
      </c>
      <c r="AK285" s="106">
        <f t="shared" si="226"/>
        <v>-5.3733106627735616E-2</v>
      </c>
      <c r="AL285" s="106">
        <f t="shared" si="227"/>
        <v>-1.3223118917197483</v>
      </c>
      <c r="AM285" s="106">
        <f t="shared" si="228"/>
        <v>-0.77795879379464872</v>
      </c>
      <c r="AN285" s="113">
        <f t="shared" si="230"/>
        <v>55.279753267876522</v>
      </c>
      <c r="AO285" s="113">
        <f t="shared" si="230"/>
        <v>55.279753267877659</v>
      </c>
      <c r="AP285" s="113">
        <f t="shared" si="230"/>
        <v>55.279753267946433</v>
      </c>
      <c r="AQ285" s="113">
        <f t="shared" si="230"/>
        <v>55.279753272119116</v>
      </c>
      <c r="AR285" s="113">
        <f t="shared" si="230"/>
        <v>55.279753525284882</v>
      </c>
      <c r="AS285" s="113">
        <f t="shared" si="230"/>
        <v>55.279768885015656</v>
      </c>
      <c r="AT285" s="113">
        <f t="shared" si="230"/>
        <v>55.280699356894814</v>
      </c>
      <c r="AU285" s="113">
        <f t="shared" si="229"/>
        <v>55.332682135634116</v>
      </c>
    </row>
    <row r="286" spans="1:48" s="106" customFormat="1" ht="12.95" customHeight="1" x14ac:dyDescent="0.2">
      <c r="A286" s="101" t="s">
        <v>757</v>
      </c>
      <c r="B286" s="102" t="s">
        <v>159</v>
      </c>
      <c r="C286" s="182">
        <v>58786.724300000002</v>
      </c>
      <c r="D286" s="101">
        <v>2.0000000000000001E-4</v>
      </c>
      <c r="E286" s="47">
        <f t="shared" si="216"/>
        <v>28170.992657955259</v>
      </c>
      <c r="F286" s="113">
        <f t="shared" si="217"/>
        <v>28171</v>
      </c>
      <c r="G286" s="113">
        <f t="shared" si="209"/>
        <v>-9.7849999947356991E-3</v>
      </c>
      <c r="H286" s="113"/>
      <c r="I286" s="113"/>
      <c r="J286" s="113"/>
      <c r="K286" s="113">
        <f t="shared" si="218"/>
        <v>-9.7849999947356991E-3</v>
      </c>
      <c r="M286" s="113"/>
      <c r="N286" s="113"/>
      <c r="O286" s="113">
        <f t="shared" ca="1" si="206"/>
        <v>-1.4681396787946169E-2</v>
      </c>
      <c r="P286" s="113"/>
      <c r="Q286" s="161">
        <f t="shared" si="219"/>
        <v>43768.224300000002</v>
      </c>
      <c r="R286" s="113"/>
      <c r="S286" s="8">
        <f t="shared" si="220"/>
        <v>1</v>
      </c>
      <c r="T286" s="113"/>
      <c r="Z286" s="106">
        <f t="shared" si="221"/>
        <v>28171</v>
      </c>
      <c r="AA286" s="113">
        <f t="shared" si="222"/>
        <v>-8.766663545829452E-3</v>
      </c>
      <c r="AB286" s="113">
        <f t="shared" si="210"/>
        <v>-8.164073389500974E-3</v>
      </c>
      <c r="AC286" s="113">
        <f t="shared" si="211"/>
        <v>-9.7849999947356991E-3</v>
      </c>
      <c r="AD286" s="113">
        <f t="shared" si="212"/>
        <v>-1.0183364489062471E-3</v>
      </c>
      <c r="AE286" s="113">
        <f t="shared" si="213"/>
        <v>1.0370091231709856E-6</v>
      </c>
      <c r="AF286" s="106">
        <f t="shared" si="214"/>
        <v>-9.7849999947356991E-3</v>
      </c>
      <c r="AG286" s="8"/>
      <c r="AH286" s="106">
        <f t="shared" si="223"/>
        <v>-1.6209266052347247E-3</v>
      </c>
      <c r="AI286" s="106">
        <f t="shared" si="224"/>
        <v>1.0136336025709036</v>
      </c>
      <c r="AJ286" s="106">
        <f t="shared" si="225"/>
        <v>-0.31774038396885557</v>
      </c>
      <c r="AK286" s="106">
        <f t="shared" si="226"/>
        <v>-5.3733106627735616E-2</v>
      </c>
      <c r="AL286" s="106">
        <f t="shared" si="227"/>
        <v>-1.3223118917197483</v>
      </c>
      <c r="AM286" s="106">
        <f t="shared" si="228"/>
        <v>-0.77795879379464872</v>
      </c>
      <c r="AN286" s="113">
        <f t="shared" si="230"/>
        <v>55.279753267876522</v>
      </c>
      <c r="AO286" s="113">
        <f t="shared" si="230"/>
        <v>55.279753267877659</v>
      </c>
      <c r="AP286" s="113">
        <f t="shared" si="230"/>
        <v>55.279753267946433</v>
      </c>
      <c r="AQ286" s="113">
        <f t="shared" si="230"/>
        <v>55.279753272119116</v>
      </c>
      <c r="AR286" s="113">
        <f t="shared" si="230"/>
        <v>55.279753525284882</v>
      </c>
      <c r="AS286" s="113">
        <f t="shared" si="230"/>
        <v>55.279768885015656</v>
      </c>
      <c r="AT286" s="113">
        <f t="shared" si="230"/>
        <v>55.280699356894814</v>
      </c>
      <c r="AU286" s="113">
        <f t="shared" si="229"/>
        <v>55.332682135634116</v>
      </c>
      <c r="AV286" s="113"/>
    </row>
    <row r="287" spans="1:48" s="106" customFormat="1" ht="12.95" customHeight="1" x14ac:dyDescent="0.2">
      <c r="A287" s="103" t="s">
        <v>760</v>
      </c>
      <c r="B287" s="102" t="s">
        <v>159</v>
      </c>
      <c r="C287" s="182">
        <v>58885.3441300001</v>
      </c>
      <c r="D287" s="182">
        <v>4.4000000000000002E-4</v>
      </c>
      <c r="E287" s="47">
        <f t="shared" si="216"/>
        <v>28244.990737093347</v>
      </c>
      <c r="F287" s="113">
        <f t="shared" si="217"/>
        <v>28245</v>
      </c>
      <c r="G287" s="113">
        <f t="shared" si="209"/>
        <v>-1.2344999900960829E-2</v>
      </c>
      <c r="H287" s="113"/>
      <c r="I287" s="113"/>
      <c r="J287" s="113"/>
      <c r="K287" s="113">
        <f t="shared" si="218"/>
        <v>-1.2344999900960829E-2</v>
      </c>
      <c r="M287" s="113"/>
      <c r="N287" s="113"/>
      <c r="O287" s="113">
        <f t="shared" ca="1" si="206"/>
        <v>-1.4705930187364703E-2</v>
      </c>
      <c r="P287" s="113"/>
      <c r="Q287" s="161">
        <f t="shared" si="219"/>
        <v>43866.8441300001</v>
      </c>
      <c r="R287" s="113"/>
      <c r="S287" s="8">
        <f t="shared" si="220"/>
        <v>1</v>
      </c>
      <c r="T287" s="113"/>
      <c r="Z287" s="106">
        <f t="shared" si="221"/>
        <v>28245</v>
      </c>
      <c r="AA287" s="113">
        <f t="shared" si="222"/>
        <v>-9.2675270755477254E-3</v>
      </c>
      <c r="AB287" s="113">
        <f t="shared" si="210"/>
        <v>-1.0144923683852961E-2</v>
      </c>
      <c r="AC287" s="113">
        <f t="shared" si="211"/>
        <v>-1.2344999900960829E-2</v>
      </c>
      <c r="AD287" s="113">
        <f t="shared" si="212"/>
        <v>-3.0774728254131037E-3</v>
      </c>
      <c r="AE287" s="113">
        <f t="shared" si="213"/>
        <v>9.4708389911561113E-6</v>
      </c>
      <c r="AF287" s="106">
        <f t="shared" si="214"/>
        <v>-1.2344999900960829E-2</v>
      </c>
      <c r="AG287" s="8"/>
      <c r="AH287" s="106">
        <f t="shared" si="223"/>
        <v>-2.2000762171078677E-3</v>
      </c>
      <c r="AI287" s="106">
        <f t="shared" si="224"/>
        <v>1.021450846177387</v>
      </c>
      <c r="AJ287" s="106">
        <f t="shared" si="225"/>
        <v>-0.45483087766774083</v>
      </c>
      <c r="AK287" s="106">
        <f t="shared" si="226"/>
        <v>-5.1117346030511428E-2</v>
      </c>
      <c r="AL287" s="106">
        <f t="shared" si="227"/>
        <v>-1.173475006924676</v>
      </c>
      <c r="AM287" s="106">
        <f t="shared" si="228"/>
        <v>-0.66484083880614597</v>
      </c>
      <c r="AN287" s="113">
        <f t="shared" si="230"/>
        <v>55.425795368069743</v>
      </c>
      <c r="AO287" s="113">
        <f t="shared" si="230"/>
        <v>55.425795368079577</v>
      </c>
      <c r="AP287" s="113">
        <f t="shared" si="230"/>
        <v>55.425795368489226</v>
      </c>
      <c r="AQ287" s="113">
        <f t="shared" si="230"/>
        <v>55.425795385551723</v>
      </c>
      <c r="AR287" s="113">
        <f t="shared" si="230"/>
        <v>55.425796096223138</v>
      </c>
      <c r="AS287" s="113">
        <f t="shared" si="230"/>
        <v>55.425825695530328</v>
      </c>
      <c r="AT287" s="113">
        <f t="shared" si="230"/>
        <v>55.427056885231188</v>
      </c>
      <c r="AU287" s="113">
        <f t="shared" si="229"/>
        <v>55.475762276283596</v>
      </c>
      <c r="AV287" s="113"/>
    </row>
    <row r="288" spans="1:48" s="106" customFormat="1" ht="12.95" customHeight="1" x14ac:dyDescent="0.2">
      <c r="A288" s="177" t="s">
        <v>753</v>
      </c>
      <c r="B288" s="178" t="s">
        <v>159</v>
      </c>
      <c r="C288" s="179">
        <v>58886.678099999997</v>
      </c>
      <c r="D288" s="179">
        <v>2.0000000000000001E-4</v>
      </c>
      <c r="E288" s="47">
        <f t="shared" si="216"/>
        <v>28245.991663759112</v>
      </c>
      <c r="F288" s="113">
        <f t="shared" si="217"/>
        <v>28246</v>
      </c>
      <c r="G288" s="113">
        <f t="shared" si="209"/>
        <v>-1.1109999999462161E-2</v>
      </c>
      <c r="H288" s="113"/>
      <c r="I288" s="113"/>
      <c r="J288" s="113"/>
      <c r="K288" s="113">
        <f t="shared" si="218"/>
        <v>-1.1109999999462161E-2</v>
      </c>
      <c r="M288" s="113"/>
      <c r="N288" s="113"/>
      <c r="O288" s="113">
        <f t="shared" ca="1" si="206"/>
        <v>-1.4706261719789279E-2</v>
      </c>
      <c r="P288" s="113"/>
      <c r="Q288" s="161">
        <f t="shared" si="219"/>
        <v>43868.178099999997</v>
      </c>
      <c r="R288" s="113"/>
      <c r="S288" s="8">
        <f t="shared" si="220"/>
        <v>1</v>
      </c>
      <c r="T288" s="113"/>
      <c r="Z288" s="106">
        <f t="shared" si="221"/>
        <v>28246</v>
      </c>
      <c r="AA288" s="113">
        <f t="shared" si="222"/>
        <v>-9.2740272657598228E-3</v>
      </c>
      <c r="AB288" s="113">
        <f t="shared" si="210"/>
        <v>-8.9023623203470705E-3</v>
      </c>
      <c r="AC288" s="113">
        <f t="shared" si="211"/>
        <v>-1.1109999999462161E-2</v>
      </c>
      <c r="AD288" s="113">
        <f t="shared" si="212"/>
        <v>-1.8359727337023384E-3</v>
      </c>
      <c r="AE288" s="113">
        <f t="shared" si="213"/>
        <v>3.3707958788984377E-6</v>
      </c>
      <c r="AF288" s="106">
        <f t="shared" si="214"/>
        <v>-1.1109999999462161E-2</v>
      </c>
      <c r="AG288" s="8"/>
      <c r="AH288" s="106">
        <f t="shared" si="223"/>
        <v>-2.2076376791150907E-3</v>
      </c>
      <c r="AI288" s="106">
        <f t="shared" si="224"/>
        <v>1.0215544116344613</v>
      </c>
      <c r="AJ288" s="106">
        <f t="shared" si="225"/>
        <v>-0.45663505160357676</v>
      </c>
      <c r="AK288" s="106">
        <f t="shared" si="226"/>
        <v>-5.1073762403225823E-2</v>
      </c>
      <c r="AL288" s="106">
        <f t="shared" si="227"/>
        <v>-1.1714481100017449</v>
      </c>
      <c r="AM288" s="106">
        <f t="shared" si="228"/>
        <v>-0.66338041611077891</v>
      </c>
      <c r="AN288" s="113">
        <f t="shared" si="230"/>
        <v>55.427776547565252</v>
      </c>
      <c r="AO288" s="113">
        <f t="shared" si="230"/>
        <v>55.42777654757532</v>
      </c>
      <c r="AP288" s="113">
        <f t="shared" si="230"/>
        <v>55.427776547992913</v>
      </c>
      <c r="AQ288" s="113">
        <f t="shared" si="230"/>
        <v>55.427776565314943</v>
      </c>
      <c r="AR288" s="113">
        <f t="shared" si="230"/>
        <v>55.427777283835134</v>
      </c>
      <c r="AS288" s="113">
        <f t="shared" si="230"/>
        <v>55.427807087213836</v>
      </c>
      <c r="AT288" s="113">
        <f t="shared" si="230"/>
        <v>55.429041680786888</v>
      </c>
      <c r="AU288" s="113">
        <f t="shared" si="229"/>
        <v>55.477695791697784</v>
      </c>
    </row>
    <row r="289" spans="1:48" s="106" customFormat="1" ht="12.95" customHeight="1" x14ac:dyDescent="0.2">
      <c r="A289" s="172" t="s">
        <v>755</v>
      </c>
      <c r="B289" s="173" t="s">
        <v>159</v>
      </c>
      <c r="C289" s="174">
        <v>59127.9018</v>
      </c>
      <c r="D289" s="174">
        <v>1E-4</v>
      </c>
      <c r="E289" s="47">
        <f t="shared" si="216"/>
        <v>28426.990662059601</v>
      </c>
      <c r="F289" s="113">
        <f t="shared" si="217"/>
        <v>28427</v>
      </c>
      <c r="G289" s="113">
        <f t="shared" si="209"/>
        <v>-1.2445000000298023E-2</v>
      </c>
      <c r="H289" s="113"/>
      <c r="I289" s="113"/>
      <c r="J289" s="113"/>
      <c r="K289" s="113">
        <f t="shared" si="218"/>
        <v>-1.2445000000298023E-2</v>
      </c>
      <c r="M289" s="113"/>
      <c r="N289" s="113"/>
      <c r="O289" s="113">
        <f t="shared" ca="1" si="206"/>
        <v>-1.4766269088637313E-2</v>
      </c>
      <c r="P289" s="113"/>
      <c r="Q289" s="161">
        <f t="shared" si="219"/>
        <v>44109.4018</v>
      </c>
      <c r="R289" s="113"/>
      <c r="S289" s="8">
        <f t="shared" si="220"/>
        <v>1</v>
      </c>
      <c r="T289" s="113"/>
      <c r="Z289" s="106">
        <f t="shared" si="221"/>
        <v>28427</v>
      </c>
      <c r="AA289" s="113">
        <f t="shared" si="222"/>
        <v>-1.0287505836633404E-2</v>
      </c>
      <c r="AB289" s="113">
        <f t="shared" si="210"/>
        <v>-9.030321370382885E-3</v>
      </c>
      <c r="AC289" s="113">
        <f t="shared" si="211"/>
        <v>-1.2445000000298023E-2</v>
      </c>
      <c r="AD289" s="113">
        <f t="shared" si="212"/>
        <v>-2.1574941636646194E-3</v>
      </c>
      <c r="AE289" s="113">
        <f t="shared" si="213"/>
        <v>4.6547810662468953E-6</v>
      </c>
      <c r="AF289" s="106">
        <f t="shared" si="214"/>
        <v>-1.2445000000298023E-2</v>
      </c>
      <c r="AG289" s="8"/>
      <c r="AH289" s="106">
        <f t="shared" si="223"/>
        <v>-3.4146786299151391E-3</v>
      </c>
      <c r="AI289" s="106">
        <f t="shared" si="224"/>
        <v>1.0386968025826824</v>
      </c>
      <c r="AJ289" s="106">
        <f t="shared" si="225"/>
        <v>-0.74964700665177331</v>
      </c>
      <c r="AK289" s="106">
        <f t="shared" si="226"/>
        <v>-3.9694827582518369E-2</v>
      </c>
      <c r="AL289" s="106">
        <f t="shared" si="227"/>
        <v>-0.79812874549239143</v>
      </c>
      <c r="AM289" s="106">
        <f t="shared" si="228"/>
        <v>-0.42169078004877336</v>
      </c>
      <c r="AN289" s="113">
        <f t="shared" si="230"/>
        <v>55.789504857127447</v>
      </c>
      <c r="AO289" s="113">
        <f t="shared" si="230"/>
        <v>55.789504857285216</v>
      </c>
      <c r="AP289" s="113">
        <f t="shared" si="230"/>
        <v>55.789504861208485</v>
      </c>
      <c r="AQ289" s="113">
        <f t="shared" si="230"/>
        <v>55.789504958768774</v>
      </c>
      <c r="AR289" s="113">
        <f t="shared" si="230"/>
        <v>55.78950738480701</v>
      </c>
      <c r="AS289" s="113">
        <f t="shared" si="230"/>
        <v>55.789567711466198</v>
      </c>
      <c r="AT289" s="113">
        <f t="shared" si="230"/>
        <v>55.79106670560865</v>
      </c>
      <c r="AU289" s="113">
        <f t="shared" si="229"/>
        <v>55.827662081664755</v>
      </c>
    </row>
    <row r="290" spans="1:48" s="106" customFormat="1" ht="12.95" customHeight="1" x14ac:dyDescent="0.2">
      <c r="A290" s="177" t="s">
        <v>754</v>
      </c>
      <c r="B290" s="178" t="s">
        <v>159</v>
      </c>
      <c r="C290" s="179">
        <v>59213.196300000003</v>
      </c>
      <c r="D290" s="179" t="s">
        <v>200</v>
      </c>
      <c r="E290" s="47">
        <f t="shared" si="216"/>
        <v>28490.990256877776</v>
      </c>
      <c r="F290" s="113">
        <f t="shared" si="217"/>
        <v>28491</v>
      </c>
      <c r="G290" s="113">
        <f t="shared" si="209"/>
        <v>-1.2984999993932433E-2</v>
      </c>
      <c r="H290" s="113"/>
      <c r="I290" s="113"/>
      <c r="J290" s="113"/>
      <c r="K290" s="113">
        <f t="shared" si="218"/>
        <v>-1.2984999993932433E-2</v>
      </c>
      <c r="M290" s="113"/>
      <c r="N290" s="113"/>
      <c r="O290" s="113">
        <f t="shared" ca="1" si="206"/>
        <v>-1.4787487163810099E-2</v>
      </c>
      <c r="P290" s="113"/>
      <c r="Q290" s="161">
        <f t="shared" si="219"/>
        <v>44194.696300000003</v>
      </c>
      <c r="R290" s="113"/>
      <c r="S290" s="8">
        <f t="shared" si="220"/>
        <v>1</v>
      </c>
      <c r="T290" s="113"/>
      <c r="Z290" s="106">
        <f t="shared" si="221"/>
        <v>28491</v>
      </c>
      <c r="AA290" s="113">
        <f t="shared" si="222"/>
        <v>-1.0549006186091567E-2</v>
      </c>
      <c r="AB290" s="113">
        <f t="shared" si="210"/>
        <v>-9.2396783255200062E-3</v>
      </c>
      <c r="AC290" s="113">
        <f t="shared" si="211"/>
        <v>-1.2984999993932433E-2</v>
      </c>
      <c r="AD290" s="113">
        <f t="shared" si="212"/>
        <v>-2.4359938078408663E-3</v>
      </c>
      <c r="AE290" s="113">
        <f t="shared" si="213"/>
        <v>5.9340658318390436E-6</v>
      </c>
      <c r="AF290" s="106">
        <f t="shared" si="214"/>
        <v>-1.2984999993932433E-2</v>
      </c>
      <c r="AG290" s="8"/>
      <c r="AH290" s="106">
        <f t="shared" si="223"/>
        <v>-3.7453216684124272E-3</v>
      </c>
      <c r="AI290" s="106">
        <f t="shared" si="224"/>
        <v>1.0436799071850056</v>
      </c>
      <c r="AJ290" s="106">
        <f t="shared" si="225"/>
        <v>-0.83178373694069019</v>
      </c>
      <c r="AK290" s="106">
        <f t="shared" si="226"/>
        <v>-3.413484400489105E-2</v>
      </c>
      <c r="AL290" s="106">
        <f t="shared" si="227"/>
        <v>-0.66334395692977954</v>
      </c>
      <c r="AM290" s="106">
        <f t="shared" si="228"/>
        <v>-0.3443940802297506</v>
      </c>
      <c r="AN290" s="113">
        <f t="shared" si="230"/>
        <v>55.918751123440693</v>
      </c>
      <c r="AO290" s="113">
        <f t="shared" si="230"/>
        <v>55.918751123695863</v>
      </c>
      <c r="AP290" s="113">
        <f t="shared" si="230"/>
        <v>55.918751129391957</v>
      </c>
      <c r="AQ290" s="113">
        <f t="shared" si="230"/>
        <v>55.918751256547438</v>
      </c>
      <c r="AR290" s="113">
        <f t="shared" si="230"/>
        <v>55.918754095068763</v>
      </c>
      <c r="AS290" s="113">
        <f t="shared" si="230"/>
        <v>55.918817458510624</v>
      </c>
      <c r="AT290" s="113">
        <f t="shared" si="230"/>
        <v>55.920231140679419</v>
      </c>
      <c r="AU290" s="113">
        <f t="shared" si="229"/>
        <v>55.951407068172415</v>
      </c>
    </row>
    <row r="291" spans="1:48" s="106" customFormat="1" ht="12.95" customHeight="1" x14ac:dyDescent="0.2">
      <c r="A291" s="101" t="s">
        <v>758</v>
      </c>
      <c r="B291" s="102" t="s">
        <v>159</v>
      </c>
      <c r="C291" s="182">
        <v>59531.719700000001</v>
      </c>
      <c r="D291" s="101">
        <v>8.9999999999999998E-4</v>
      </c>
      <c r="E291" s="47">
        <f t="shared" si="216"/>
        <v>28729.990058038547</v>
      </c>
      <c r="F291" s="113">
        <f t="shared" si="217"/>
        <v>28730</v>
      </c>
      <c r="G291" s="113">
        <f t="shared" si="209"/>
        <v>-1.3249999996332917E-2</v>
      </c>
      <c r="H291" s="113"/>
      <c r="I291" s="113"/>
      <c r="J291" s="113"/>
      <c r="K291" s="113">
        <f t="shared" si="218"/>
        <v>-1.3249999996332917E-2</v>
      </c>
      <c r="M291" s="113"/>
      <c r="N291" s="113"/>
      <c r="O291" s="113">
        <f t="shared" ca="1" si="206"/>
        <v>-1.4866723413283472E-2</v>
      </c>
      <c r="P291" s="113"/>
      <c r="Q291" s="161">
        <f t="shared" si="219"/>
        <v>44513.219700000001</v>
      </c>
      <c r="R291" s="113"/>
      <c r="S291" s="8">
        <f t="shared" si="220"/>
        <v>1</v>
      </c>
      <c r="T291" s="113"/>
      <c r="Z291" s="106">
        <f t="shared" si="221"/>
        <v>28730</v>
      </c>
      <c r="AA291" s="113">
        <f t="shared" si="222"/>
        <v>-1.0939208034946656E-2</v>
      </c>
      <c r="AB291" s="113">
        <f t="shared" si="210"/>
        <v>-8.8530354185026444E-3</v>
      </c>
      <c r="AC291" s="113">
        <f t="shared" si="211"/>
        <v>-1.3249999996332917E-2</v>
      </c>
      <c r="AD291" s="113">
        <f t="shared" si="212"/>
        <v>-2.3107919613862618E-3</v>
      </c>
      <c r="AE291" s="113">
        <f t="shared" si="213"/>
        <v>5.3397594888073669E-6</v>
      </c>
      <c r="AF291" s="106">
        <f t="shared" si="214"/>
        <v>-1.3249999996332917E-2</v>
      </c>
      <c r="AG291" s="8"/>
      <c r="AH291" s="106">
        <f t="shared" si="223"/>
        <v>-4.3969645778302729E-3</v>
      </c>
      <c r="AI291" s="106">
        <f t="shared" si="224"/>
        <v>1.0548033949009523</v>
      </c>
      <c r="AJ291" s="106">
        <f t="shared" si="225"/>
        <v>-0.99708863044616369</v>
      </c>
      <c r="AK291" s="106">
        <f t="shared" si="226"/>
        <v>-8.3492379448204031E-3</v>
      </c>
      <c r="AL291" s="106">
        <f t="shared" si="227"/>
        <v>-0.1511863830890828</v>
      </c>
      <c r="AM291" s="106">
        <f t="shared" si="228"/>
        <v>-7.5737509588656923E-2</v>
      </c>
      <c r="AN291" s="113">
        <f t="shared" ref="AN291:AT300" si="231">$AU291+$AB$7*SIN(AO291)</f>
        <v>56.405613979391944</v>
      </c>
      <c r="AO291" s="113">
        <f t="shared" si="231"/>
        <v>56.405613979595898</v>
      </c>
      <c r="AP291" s="113">
        <f t="shared" si="231"/>
        <v>56.405613983313053</v>
      </c>
      <c r="AQ291" s="113">
        <f t="shared" si="231"/>
        <v>56.40561405105835</v>
      </c>
      <c r="AR291" s="113">
        <f t="shared" si="231"/>
        <v>56.405615285720863</v>
      </c>
      <c r="AS291" s="113">
        <f t="shared" si="231"/>
        <v>56.405637787487123</v>
      </c>
      <c r="AT291" s="113">
        <f t="shared" si="231"/>
        <v>56.406047870180657</v>
      </c>
      <c r="AU291" s="113">
        <f t="shared" si="229"/>
        <v>56.413517252161952</v>
      </c>
    </row>
    <row r="292" spans="1:48" s="106" customFormat="1" ht="12.95" customHeight="1" x14ac:dyDescent="0.2">
      <c r="A292" s="103" t="s">
        <v>759</v>
      </c>
      <c r="B292" s="102" t="s">
        <v>157</v>
      </c>
      <c r="C292" s="182">
        <v>59600.353041999973</v>
      </c>
      <c r="D292" s="182">
        <v>4.8999999999999998E-5</v>
      </c>
      <c r="E292" s="47">
        <f t="shared" si="216"/>
        <v>28781.488174318205</v>
      </c>
      <c r="F292" s="113">
        <f t="shared" si="217"/>
        <v>28781.5</v>
      </c>
      <c r="G292" s="113">
        <f t="shared" si="209"/>
        <v>-1.5760500027681701E-2</v>
      </c>
      <c r="H292" s="113"/>
      <c r="I292" s="113"/>
      <c r="J292" s="113"/>
      <c r="K292" s="113">
        <f t="shared" si="218"/>
        <v>-1.5760500027681701E-2</v>
      </c>
      <c r="M292" s="113"/>
      <c r="N292" s="113"/>
      <c r="O292" s="113">
        <f t="shared" ca="1" si="206"/>
        <v>-1.4883797333149072E-2</v>
      </c>
      <c r="P292" s="113"/>
      <c r="Q292" s="161">
        <f t="shared" si="219"/>
        <v>44581.853041999973</v>
      </c>
      <c r="R292" s="113"/>
      <c r="S292" s="8">
        <f t="shared" si="220"/>
        <v>1</v>
      </c>
      <c r="T292" s="113"/>
      <c r="Z292" s="106">
        <f t="shared" si="221"/>
        <v>28781.5</v>
      </c>
      <c r="AA292" s="113">
        <f t="shared" si="222"/>
        <v>-1.0889451511174791E-2</v>
      </c>
      <c r="AB292" s="113">
        <f t="shared" si="210"/>
        <v>-1.1356287748492629E-2</v>
      </c>
      <c r="AC292" s="113">
        <f t="shared" si="211"/>
        <v>-1.5760500027681701E-2</v>
      </c>
      <c r="AD292" s="113">
        <f t="shared" si="212"/>
        <v>-4.8710485165069095E-3</v>
      </c>
      <c r="AE292" s="113">
        <f t="shared" si="213"/>
        <v>2.3727113650164165E-5</v>
      </c>
      <c r="AF292" s="106">
        <f t="shared" si="214"/>
        <v>-1.5760500027681701E-2</v>
      </c>
      <c r="AG292" s="8"/>
      <c r="AH292" s="106">
        <f t="shared" si="223"/>
        <v>-4.4042122791890714E-3</v>
      </c>
      <c r="AI292" s="106">
        <f t="shared" si="224"/>
        <v>1.0553918223327516</v>
      </c>
      <c r="AJ292" s="106">
        <f t="shared" si="225"/>
        <v>-0.99938578627843555</v>
      </c>
      <c r="AK292" s="106">
        <f t="shared" si="226"/>
        <v>-2.2063285308047379E-3</v>
      </c>
      <c r="AL292" s="106">
        <f t="shared" si="227"/>
        <v>-3.9810259767394558E-2</v>
      </c>
      <c r="AM292" s="106">
        <f t="shared" si="228"/>
        <v>-1.990775919874915E-2</v>
      </c>
      <c r="AN292" s="113">
        <f t="shared" si="231"/>
        <v>56.511005980443713</v>
      </c>
      <c r="AO292" s="113">
        <f t="shared" si="231"/>
        <v>56.511005980500691</v>
      </c>
      <c r="AP292" s="113">
        <f t="shared" si="231"/>
        <v>56.511005981529337</v>
      </c>
      <c r="AQ292" s="113">
        <f t="shared" si="231"/>
        <v>56.511006000098092</v>
      </c>
      <c r="AR292" s="113">
        <f t="shared" si="231"/>
        <v>56.511006335295683</v>
      </c>
      <c r="AS292" s="113">
        <f t="shared" si="231"/>
        <v>56.511012386182422</v>
      </c>
      <c r="AT292" s="113">
        <f t="shared" si="231"/>
        <v>56.511121614743239</v>
      </c>
      <c r="AU292" s="113">
        <f t="shared" si="229"/>
        <v>56.513093295992334</v>
      </c>
      <c r="AV292" s="113"/>
    </row>
    <row r="293" spans="1:48" s="106" customFormat="1" ht="12.95" customHeight="1" x14ac:dyDescent="0.2">
      <c r="A293" s="180" t="s">
        <v>762</v>
      </c>
      <c r="B293" s="181" t="s">
        <v>159</v>
      </c>
      <c r="C293" s="183">
        <v>59617.012699999847</v>
      </c>
      <c r="D293" s="11"/>
      <c r="E293" s="47">
        <f t="shared" si="216"/>
        <v>28793.988527351536</v>
      </c>
      <c r="F293" s="113">
        <f t="shared" si="217"/>
        <v>28794</v>
      </c>
      <c r="G293" s="113">
        <f t="shared" si="209"/>
        <v>-1.5290000148524996E-2</v>
      </c>
      <c r="H293" s="113"/>
      <c r="I293" s="113"/>
      <c r="J293" s="113"/>
      <c r="K293" s="113">
        <f t="shared" si="218"/>
        <v>-1.5290000148524996E-2</v>
      </c>
      <c r="M293" s="113"/>
      <c r="N293" s="113"/>
      <c r="O293" s="113">
        <f t="shared" ca="1" si="206"/>
        <v>-1.4887941488456256E-2</v>
      </c>
      <c r="P293" s="113"/>
      <c r="Q293" s="161">
        <f t="shared" si="219"/>
        <v>44598.512699999847</v>
      </c>
      <c r="R293" s="113"/>
      <c r="S293" s="8">
        <f t="shared" si="220"/>
        <v>1</v>
      </c>
      <c r="T293" s="113"/>
      <c r="Z293" s="106">
        <f t="shared" si="221"/>
        <v>28794</v>
      </c>
      <c r="AA293" s="113">
        <f t="shared" si="222"/>
        <v>-1.08699576473897E-2</v>
      </c>
      <c r="AB293" s="113">
        <f t="shared" si="210"/>
        <v>-1.0891410003976854E-2</v>
      </c>
      <c r="AC293" s="113">
        <f t="shared" si="211"/>
        <v>-1.5290000148524996E-2</v>
      </c>
      <c r="AD293" s="113">
        <f t="shared" si="212"/>
        <v>-4.4200425011352955E-3</v>
      </c>
      <c r="AE293" s="113">
        <f t="shared" si="213"/>
        <v>1.9536775711842359E-5</v>
      </c>
      <c r="AF293" s="106">
        <f t="shared" si="214"/>
        <v>-1.5290000148524996E-2</v>
      </c>
      <c r="AG293" s="8"/>
      <c r="AH293" s="106">
        <f t="shared" si="223"/>
        <v>-4.3985901445481417E-3</v>
      </c>
      <c r="AI293" s="106">
        <f t="shared" si="224"/>
        <v>1.0554312297485697</v>
      </c>
      <c r="AJ293" s="106">
        <f t="shared" si="225"/>
        <v>-0.99807259436082141</v>
      </c>
      <c r="AK293" s="106">
        <f t="shared" si="226"/>
        <v>-7.0755599795255546E-4</v>
      </c>
      <c r="AL293" s="106">
        <f t="shared" si="227"/>
        <v>-1.2763880154381969E-2</v>
      </c>
      <c r="AM293" s="106">
        <f t="shared" si="228"/>
        <v>-6.3820267222869384E-3</v>
      </c>
      <c r="AN293" s="113">
        <f t="shared" si="231"/>
        <v>56.53659287439698</v>
      </c>
      <c r="AO293" s="113">
        <f t="shared" si="231"/>
        <v>56.536592874415327</v>
      </c>
      <c r="AP293" s="113">
        <f t="shared" si="231"/>
        <v>56.536592874746219</v>
      </c>
      <c r="AQ293" s="113">
        <f t="shared" si="231"/>
        <v>56.536592880715617</v>
      </c>
      <c r="AR293" s="113">
        <f t="shared" si="231"/>
        <v>56.536592988404884</v>
      </c>
      <c r="AS293" s="113">
        <f t="shared" si="231"/>
        <v>56.536594931142602</v>
      </c>
      <c r="AT293" s="113">
        <f t="shared" si="231"/>
        <v>56.536629978545434</v>
      </c>
      <c r="AU293" s="113">
        <f t="shared" si="229"/>
        <v>56.537262238669612</v>
      </c>
      <c r="AV293" s="113"/>
    </row>
    <row r="294" spans="1:48" s="106" customFormat="1" ht="12.95" customHeight="1" x14ac:dyDescent="0.2">
      <c r="A294" s="104" t="s">
        <v>761</v>
      </c>
      <c r="B294" s="105" t="s">
        <v>159</v>
      </c>
      <c r="C294" s="182">
        <v>59856.904600000002</v>
      </c>
      <c r="D294" s="101">
        <v>5.9999999999999995E-4</v>
      </c>
      <c r="E294" s="47">
        <f t="shared" si="216"/>
        <v>28973.988227216967</v>
      </c>
      <c r="F294" s="113">
        <f t="shared" si="217"/>
        <v>28974</v>
      </c>
      <c r="G294" s="113">
        <f t="shared" si="209"/>
        <v>-1.5690000000176951E-2</v>
      </c>
      <c r="H294" s="113"/>
      <c r="I294" s="113"/>
      <c r="J294" s="113"/>
      <c r="K294" s="113">
        <f t="shared" si="218"/>
        <v>-1.5690000000176951E-2</v>
      </c>
      <c r="M294" s="113"/>
      <c r="N294" s="113"/>
      <c r="O294" s="113">
        <f t="shared" ca="1" si="206"/>
        <v>-1.4947617324879717E-2</v>
      </c>
      <c r="P294" s="113"/>
      <c r="Q294" s="161">
        <f t="shared" si="219"/>
        <v>44838.404600000002</v>
      </c>
      <c r="R294" s="113"/>
      <c r="S294" s="8">
        <f t="shared" si="220"/>
        <v>1</v>
      </c>
      <c r="T294" s="113"/>
      <c r="Z294" s="106">
        <f t="shared" si="221"/>
        <v>28974</v>
      </c>
      <c r="AA294" s="113">
        <f t="shared" si="222"/>
        <v>-1.0274826953223525E-2</v>
      </c>
      <c r="AB294" s="113">
        <f t="shared" si="210"/>
        <v>-1.1685239134225426E-2</v>
      </c>
      <c r="AC294" s="113">
        <f t="shared" si="211"/>
        <v>-1.5690000000176951E-2</v>
      </c>
      <c r="AD294" s="113">
        <f t="shared" si="212"/>
        <v>-5.4151730469534261E-3</v>
      </c>
      <c r="AE294" s="113">
        <f t="shared" si="213"/>
        <v>2.9324099128450852E-5</v>
      </c>
      <c r="AF294" s="106">
        <f t="shared" si="214"/>
        <v>-1.5690000000176951E-2</v>
      </c>
      <c r="AG294" s="8"/>
      <c r="AH294" s="106">
        <f t="shared" si="223"/>
        <v>-4.0047608659515245E-3</v>
      </c>
      <c r="AI294" s="106">
        <f t="shared" si="224"/>
        <v>1.051567252393981</v>
      </c>
      <c r="AJ294" s="106">
        <f t="shared" si="225"/>
        <v>-0.90016216149412021</v>
      </c>
      <c r="AK294" s="106">
        <f t="shared" si="226"/>
        <v>2.0345524015478865E-2</v>
      </c>
      <c r="AL294" s="106">
        <f t="shared" si="227"/>
        <v>0.37579366156530847</v>
      </c>
      <c r="AM294" s="106">
        <f t="shared" si="228"/>
        <v>0.19013975717371989</v>
      </c>
      <c r="AN294" s="113">
        <f t="shared" si="231"/>
        <v>56.904613071822105</v>
      </c>
      <c r="AO294" s="113">
        <f t="shared" si="231"/>
        <v>56.904613071460304</v>
      </c>
      <c r="AP294" s="113">
        <f t="shared" si="231"/>
        <v>56.904613064497433</v>
      </c>
      <c r="AQ294" s="113">
        <f t="shared" si="231"/>
        <v>56.904612930495311</v>
      </c>
      <c r="AR294" s="113">
        <f t="shared" si="231"/>
        <v>56.904610351593327</v>
      </c>
      <c r="AS294" s="113">
        <f t="shared" si="231"/>
        <v>56.904560720507362</v>
      </c>
      <c r="AT294" s="113">
        <f t="shared" si="231"/>
        <v>56.903605746167003</v>
      </c>
      <c r="AU294" s="113">
        <f t="shared" si="229"/>
        <v>56.885295013222404</v>
      </c>
      <c r="AV294" s="113"/>
    </row>
    <row r="295" spans="1:48" s="106" customFormat="1" ht="12.95" customHeight="1" x14ac:dyDescent="0.2">
      <c r="A295" s="103" t="s">
        <v>764</v>
      </c>
      <c r="B295" s="189" t="s">
        <v>157</v>
      </c>
      <c r="C295" s="101">
        <v>60273.387499999997</v>
      </c>
      <c r="D295" s="101">
        <v>5.0000000000000001E-4</v>
      </c>
      <c r="E295" s="47">
        <f t="shared" si="216"/>
        <v>29286.490637673654</v>
      </c>
      <c r="F295" s="113">
        <f t="shared" si="217"/>
        <v>29286.5</v>
      </c>
      <c r="G295" s="113">
        <f t="shared" si="209"/>
        <v>-1.2477500000386499E-2</v>
      </c>
      <c r="H295" s="113"/>
      <c r="I295" s="113"/>
      <c r="J295" s="113"/>
      <c r="K295" s="113">
        <f t="shared" si="218"/>
        <v>-1.2477500000386499E-2</v>
      </c>
      <c r="M295" s="113"/>
      <c r="N295" s="113"/>
      <c r="O295" s="113">
        <f t="shared" ca="1" si="206"/>
        <v>-1.5051221207559336E-2</v>
      </c>
      <c r="P295" s="113"/>
      <c r="Q295" s="161">
        <f t="shared" si="219"/>
        <v>45254.887499999997</v>
      </c>
      <c r="R295" s="113"/>
      <c r="S295" s="8">
        <f t="shared" si="220"/>
        <v>1</v>
      </c>
      <c r="T295" s="113"/>
      <c r="Z295" s="106">
        <f t="shared" si="221"/>
        <v>29286.5</v>
      </c>
      <c r="AA295" s="113">
        <f t="shared" si="222"/>
        <v>-8.0611497898041111E-3</v>
      </c>
      <c r="AB295" s="113">
        <f t="shared" si="210"/>
        <v>-1.0330056570448779E-2</v>
      </c>
      <c r="AC295" s="113">
        <f t="shared" si="211"/>
        <v>-1.2477500000386499E-2</v>
      </c>
      <c r="AD295" s="113">
        <f t="shared" si="212"/>
        <v>-4.4163502105823878E-3</v>
      </c>
      <c r="AE295" s="113">
        <f t="shared" si="213"/>
        <v>1.95041491825111E-5</v>
      </c>
      <c r="AF295" s="106">
        <f t="shared" si="214"/>
        <v>-1.2477500000386499E-2</v>
      </c>
      <c r="AG295" s="8"/>
      <c r="AH295" s="106">
        <f t="shared" si="223"/>
        <v>-2.1474434299377193E-3</v>
      </c>
      <c r="AI295" s="106">
        <f t="shared" si="224"/>
        <v>1.0283437226398426</v>
      </c>
      <c r="AJ295" s="106">
        <f t="shared" si="225"/>
        <v>-0.44558155153250523</v>
      </c>
      <c r="AK295" s="106">
        <f t="shared" si="226"/>
        <v>4.7641948468179103E-2</v>
      </c>
      <c r="AL295" s="106">
        <f t="shared" si="227"/>
        <v>1.034111584576298</v>
      </c>
      <c r="AM295" s="106">
        <f t="shared" si="228"/>
        <v>0.56865899949723564</v>
      </c>
      <c r="AN295" s="113">
        <f t="shared" si="231"/>
        <v>57.535776155646403</v>
      </c>
      <c r="AO295" s="113">
        <f t="shared" si="231"/>
        <v>57.535776155608637</v>
      </c>
      <c r="AP295" s="113">
        <f t="shared" si="231"/>
        <v>57.535776154372343</v>
      </c>
      <c r="AQ295" s="113">
        <f t="shared" si="231"/>
        <v>57.535776113905747</v>
      </c>
      <c r="AR295" s="113">
        <f t="shared" si="231"/>
        <v>57.535774789344693</v>
      </c>
      <c r="AS295" s="113">
        <f t="shared" si="231"/>
        <v>57.535731435005822</v>
      </c>
      <c r="AT295" s="113">
        <f t="shared" si="231"/>
        <v>57.534313966891474</v>
      </c>
      <c r="AU295" s="113">
        <f t="shared" si="229"/>
        <v>57.489518580154332</v>
      </c>
    </row>
    <row r="296" spans="1:48" s="106" customFormat="1" ht="12.95" customHeight="1" x14ac:dyDescent="0.25">
      <c r="A296" s="104" t="s">
        <v>770</v>
      </c>
      <c r="B296" s="181" t="s">
        <v>159</v>
      </c>
      <c r="C296" s="200">
        <v>60308.705800000003</v>
      </c>
      <c r="D296" s="200">
        <v>1E-4</v>
      </c>
      <c r="E296" s="47">
        <f t="shared" si="216"/>
        <v>29312.991254825607</v>
      </c>
      <c r="F296" s="113">
        <f t="shared" si="217"/>
        <v>29313</v>
      </c>
      <c r="G296" s="113">
        <f t="shared" si="209"/>
        <v>-1.165499999478925E-2</v>
      </c>
      <c r="H296" s="113"/>
      <c r="I296" s="113"/>
      <c r="J296" s="113"/>
      <c r="K296" s="113">
        <f t="shared" si="218"/>
        <v>-1.165499999478925E-2</v>
      </c>
      <c r="M296" s="113"/>
      <c r="N296" s="113"/>
      <c r="O296" s="113">
        <f t="shared" ca="1" si="206"/>
        <v>-1.5060006816810568E-2</v>
      </c>
      <c r="P296" s="113"/>
      <c r="Q296" s="161">
        <f t="shared" si="219"/>
        <v>45290.205800000003</v>
      </c>
      <c r="R296" s="113"/>
      <c r="S296" s="8">
        <f t="shared" si="220"/>
        <v>1</v>
      </c>
      <c r="T296" s="113"/>
      <c r="Z296" s="106">
        <f t="shared" si="221"/>
        <v>29313</v>
      </c>
      <c r="AA296" s="113">
        <f t="shared" si="222"/>
        <v>-7.824477744888066E-3</v>
      </c>
      <c r="AB296" s="113">
        <f t="shared" si="210"/>
        <v>-9.7136078303516876E-3</v>
      </c>
      <c r="AC296" s="113">
        <f t="shared" si="211"/>
        <v>-1.165499999478925E-2</v>
      </c>
      <c r="AD296" s="113">
        <f t="shared" si="212"/>
        <v>-3.8305222499011842E-3</v>
      </c>
      <c r="AE296" s="113">
        <f t="shared" si="213"/>
        <v>1.467290070698803E-5</v>
      </c>
      <c r="AF296" s="106">
        <f t="shared" si="214"/>
        <v>-1.165499999478925E-2</v>
      </c>
      <c r="AG296" s="8"/>
      <c r="AH296" s="106">
        <f t="shared" si="223"/>
        <v>-1.9413921644375622E-3</v>
      </c>
      <c r="AI296" s="106">
        <f t="shared" si="224"/>
        <v>1.0257164450245206</v>
      </c>
      <c r="AJ296" s="106">
        <f t="shared" si="225"/>
        <v>-0.39634054388612106</v>
      </c>
      <c r="AK296" s="106">
        <f t="shared" si="226"/>
        <v>4.910994117518129E-2</v>
      </c>
      <c r="AL296" s="106">
        <f t="shared" si="227"/>
        <v>1.088407829140873</v>
      </c>
      <c r="AM296" s="106">
        <f t="shared" si="228"/>
        <v>0.60515854130883784</v>
      </c>
      <c r="AN296" s="113">
        <f t="shared" si="231"/>
        <v>57.588561785464769</v>
      </c>
      <c r="AO296" s="113">
        <f t="shared" si="231"/>
        <v>57.588561785441108</v>
      </c>
      <c r="AP296" s="113">
        <f t="shared" si="231"/>
        <v>57.58856178459807</v>
      </c>
      <c r="AQ296" s="113">
        <f t="shared" si="231"/>
        <v>57.588561754562242</v>
      </c>
      <c r="AR296" s="113">
        <f t="shared" si="231"/>
        <v>57.588560684445021</v>
      </c>
      <c r="AS296" s="113">
        <f t="shared" si="231"/>
        <v>57.588522559552736</v>
      </c>
      <c r="AT296" s="113">
        <f t="shared" si="231"/>
        <v>57.587165901139159</v>
      </c>
      <c r="AU296" s="113">
        <f t="shared" si="229"/>
        <v>57.540756738630158</v>
      </c>
    </row>
    <row r="297" spans="1:48" s="106" customFormat="1" ht="12.95" customHeight="1" x14ac:dyDescent="0.2">
      <c r="A297" s="185" t="s">
        <v>763</v>
      </c>
      <c r="B297" s="186" t="s">
        <v>157</v>
      </c>
      <c r="C297" s="188">
        <v>60325.363710999998</v>
      </c>
      <c r="D297" s="187">
        <v>4.8999999999999998E-5</v>
      </c>
      <c r="E297" s="47">
        <f t="shared" si="216"/>
        <v>29325.490297020788</v>
      </c>
      <c r="F297" s="113">
        <f t="shared" si="217"/>
        <v>29325.5</v>
      </c>
      <c r="G297" s="113">
        <f t="shared" si="209"/>
        <v>-1.2931500001286622E-2</v>
      </c>
      <c r="H297" s="113"/>
      <c r="I297" s="113"/>
      <c r="J297" s="113"/>
      <c r="K297" s="113">
        <f t="shared" si="218"/>
        <v>-1.2931500001286622E-2</v>
      </c>
      <c r="M297" s="113"/>
      <c r="N297" s="113"/>
      <c r="O297" s="113">
        <f t="shared" ca="1" si="206"/>
        <v>-1.5064150972117751E-2</v>
      </c>
      <c r="P297" s="113"/>
      <c r="Q297" s="161">
        <f t="shared" si="219"/>
        <v>45306.863710999998</v>
      </c>
      <c r="R297" s="113"/>
      <c r="S297" s="8">
        <f t="shared" si="220"/>
        <v>1</v>
      </c>
      <c r="T297" s="113"/>
      <c r="Z297" s="106">
        <f t="shared" si="221"/>
        <v>29325.5</v>
      </c>
      <c r="AA297" s="113">
        <f t="shared" si="222"/>
        <v>-7.7110945329857327E-3</v>
      </c>
      <c r="AB297" s="113">
        <f t="shared" si="210"/>
        <v>-1.1089025498396951E-2</v>
      </c>
      <c r="AC297" s="113">
        <f t="shared" si="211"/>
        <v>-1.2931500001286622E-2</v>
      </c>
      <c r="AD297" s="113">
        <f t="shared" si="212"/>
        <v>-5.2204054683008894E-3</v>
      </c>
      <c r="AE297" s="113">
        <f t="shared" si="213"/>
        <v>2.7252633253465828E-5</v>
      </c>
      <c r="AF297" s="106">
        <f t="shared" si="214"/>
        <v>-1.2931500001286622E-2</v>
      </c>
      <c r="AG297" s="8"/>
      <c r="AH297" s="106">
        <f t="shared" si="223"/>
        <v>-1.8424745028896704E-3</v>
      </c>
      <c r="AI297" s="106">
        <f t="shared" si="224"/>
        <v>1.0244552038045447</v>
      </c>
      <c r="AJ297" s="106">
        <f t="shared" si="225"/>
        <v>-0.37278929129017346</v>
      </c>
      <c r="AK297" s="106">
        <f t="shared" si="226"/>
        <v>4.9750023857352429E-2</v>
      </c>
      <c r="AL297" s="106">
        <f t="shared" si="227"/>
        <v>1.1139221573825417</v>
      </c>
      <c r="AM297" s="106">
        <f t="shared" si="228"/>
        <v>0.62272415535199466</v>
      </c>
      <c r="AN297" s="113">
        <f t="shared" si="231"/>
        <v>57.613413424752409</v>
      </c>
      <c r="AO297" s="113">
        <f t="shared" si="231"/>
        <v>57.613413424733849</v>
      </c>
      <c r="AP297" s="113">
        <f t="shared" si="231"/>
        <v>57.613413424043273</v>
      </c>
      <c r="AQ297" s="113">
        <f t="shared" si="231"/>
        <v>57.613413398343745</v>
      </c>
      <c r="AR297" s="113">
        <f t="shared" si="231"/>
        <v>57.613412441947496</v>
      </c>
      <c r="AS297" s="113">
        <f t="shared" si="231"/>
        <v>57.613376851264249</v>
      </c>
      <c r="AT297" s="113">
        <f t="shared" si="231"/>
        <v>57.612054024431984</v>
      </c>
      <c r="AU297" s="113">
        <f t="shared" si="229"/>
        <v>57.564925681307436</v>
      </c>
    </row>
    <row r="298" spans="1:48" s="106" customFormat="1" ht="12.95" customHeight="1" x14ac:dyDescent="0.2">
      <c r="A298" s="185" t="s">
        <v>763</v>
      </c>
      <c r="B298" s="186" t="s">
        <v>159</v>
      </c>
      <c r="C298" s="188">
        <v>60327.358079999998</v>
      </c>
      <c r="D298" s="187">
        <v>1.5999999999999999E-5</v>
      </c>
      <c r="E298" s="47">
        <f t="shared" si="216"/>
        <v>29326.986745301954</v>
      </c>
      <c r="F298" s="113">
        <f t="shared" si="217"/>
        <v>29327</v>
      </c>
      <c r="G298" s="113">
        <f t="shared" si="209"/>
        <v>-1.7664999999396969E-2</v>
      </c>
      <c r="H298" s="113"/>
      <c r="I298" s="113"/>
      <c r="J298" s="113"/>
      <c r="K298" s="113">
        <f t="shared" si="218"/>
        <v>-1.7664999999396969E-2</v>
      </c>
      <c r="M298" s="113"/>
      <c r="N298" s="113"/>
      <c r="O298" s="113">
        <f t="shared" ca="1" si="206"/>
        <v>-1.5064648270754615E-2</v>
      </c>
      <c r="P298" s="113"/>
      <c r="Q298" s="161">
        <f t="shared" si="219"/>
        <v>45308.858079999998</v>
      </c>
      <c r="R298" s="113"/>
      <c r="S298" s="8">
        <f t="shared" si="220"/>
        <v>1</v>
      </c>
      <c r="T298" s="113"/>
      <c r="Z298" s="106">
        <f t="shared" si="221"/>
        <v>29327</v>
      </c>
      <c r="AA298" s="113">
        <f t="shared" si="222"/>
        <v>-7.6974181886809295E-3</v>
      </c>
      <c r="AB298" s="113">
        <f t="shared" si="210"/>
        <v>-1.5834465036275086E-2</v>
      </c>
      <c r="AC298" s="113">
        <f t="shared" si="211"/>
        <v>-1.7664999999396969E-2</v>
      </c>
      <c r="AD298" s="113">
        <f t="shared" si="212"/>
        <v>-9.9675818107160391E-3</v>
      </c>
      <c r="AE298" s="113">
        <f t="shared" si="213"/>
        <v>9.9352687153317232E-5</v>
      </c>
      <c r="AF298" s="106">
        <f t="shared" si="214"/>
        <v>-1.7664999999396969E-2</v>
      </c>
      <c r="AG298" s="8"/>
      <c r="AH298" s="106">
        <f t="shared" si="223"/>
        <v>-1.8305349631218824E-3</v>
      </c>
      <c r="AI298" s="106">
        <f t="shared" si="224"/>
        <v>1.0243029794224636</v>
      </c>
      <c r="AJ298" s="106">
        <f t="shared" si="225"/>
        <v>-0.36995045719993158</v>
      </c>
      <c r="AK298" s="106">
        <f t="shared" si="226"/>
        <v>4.9824562799088069E-2</v>
      </c>
      <c r="AL298" s="106">
        <f t="shared" si="227"/>
        <v>1.1169796496324536</v>
      </c>
      <c r="AM298" s="106">
        <f t="shared" si="228"/>
        <v>0.6248477501535129</v>
      </c>
      <c r="AN298" s="113">
        <f t="shared" si="231"/>
        <v>57.616393562267731</v>
      </c>
      <c r="AO298" s="113">
        <f t="shared" si="231"/>
        <v>57.616393562249726</v>
      </c>
      <c r="AP298" s="113">
        <f t="shared" si="231"/>
        <v>57.616393561576082</v>
      </c>
      <c r="AQ298" s="113">
        <f t="shared" si="231"/>
        <v>57.616393536370893</v>
      </c>
      <c r="AR298" s="113">
        <f t="shared" si="231"/>
        <v>57.6163925932956</v>
      </c>
      <c r="AS298" s="113">
        <f t="shared" si="231"/>
        <v>57.616357308426004</v>
      </c>
      <c r="AT298" s="113">
        <f t="shared" si="231"/>
        <v>57.615038757451963</v>
      </c>
      <c r="AU298" s="113">
        <f t="shared" si="229"/>
        <v>57.567825954428706</v>
      </c>
    </row>
    <row r="299" spans="1:48" s="106" customFormat="1" ht="12.95" customHeight="1" x14ac:dyDescent="0.2">
      <c r="A299" s="103" t="s">
        <v>771</v>
      </c>
      <c r="B299" s="186" t="s">
        <v>159</v>
      </c>
      <c r="C299" s="201">
        <v>60339.360000000001</v>
      </c>
      <c r="D299" s="187">
        <v>2.0000000000000001E-4</v>
      </c>
      <c r="E299" s="47">
        <f t="shared" ref="E299" si="232">+(C299-C$7)/C$8</f>
        <v>29335.992226511647</v>
      </c>
      <c r="F299" s="113">
        <f t="shared" si="217"/>
        <v>29336</v>
      </c>
      <c r="G299" s="113">
        <f t="shared" ref="G299" si="233">+C299-(C$7+F299*C$8)</f>
        <v>-1.0360000000218861E-2</v>
      </c>
      <c r="H299" s="113"/>
      <c r="I299" s="113"/>
      <c r="J299" s="113"/>
      <c r="K299" s="113">
        <f t="shared" ref="K299" si="234">G299</f>
        <v>-1.0360000000218861E-2</v>
      </c>
      <c r="M299" s="113"/>
      <c r="N299" s="113"/>
      <c r="O299" s="113">
        <f t="shared" ref="O299" ca="1" si="235">+C$11+C$12*F299</f>
        <v>-1.5067632062575788E-2</v>
      </c>
      <c r="P299" s="113"/>
      <c r="Q299" s="161">
        <f t="shared" ref="Q299" si="236">+C299-15018.5</f>
        <v>45320.86</v>
      </c>
      <c r="R299" s="113"/>
      <c r="S299" s="8">
        <f t="shared" si="220"/>
        <v>1</v>
      </c>
      <c r="T299" s="113"/>
      <c r="Z299" s="106">
        <f t="shared" ref="Z299" si="237">F299</f>
        <v>29336</v>
      </c>
      <c r="AA299" s="113">
        <f t="shared" ref="AA299" si="238">AB$3+AB$4*Z299+AB$5*Z299^2+AH299</f>
        <v>-7.6150558951711836E-3</v>
      </c>
      <c r="AB299" s="113">
        <f t="shared" ref="AB299" si="239">IF(S299&lt;&gt;0,G299-AH299, -9999)</f>
        <v>-8.6014022801594783E-3</v>
      </c>
      <c r="AC299" s="113">
        <f t="shared" ref="AC299" si="240">+G299-P299</f>
        <v>-1.0360000000218861E-2</v>
      </c>
      <c r="AD299" s="113">
        <f t="shared" ref="AD299" si="241">IF(S299&lt;&gt;0,G299-AA299, -9999)</f>
        <v>-2.7449441050476772E-3</v>
      </c>
      <c r="AE299" s="113">
        <f t="shared" ref="AE299" si="242">+(G299-AA299)^2*S299</f>
        <v>7.5347181398359934E-6</v>
      </c>
      <c r="AF299" s="106">
        <f t="shared" ref="AF299" si="243">IF(S299&lt;&gt;0,G299-P299, -9999)</f>
        <v>-1.0360000000218861E-2</v>
      </c>
      <c r="AG299" s="8"/>
      <c r="AH299" s="106">
        <f t="shared" ref="AH299" si="244">$AB$6*($AB$11/AI299*AJ299+$AB$12)</f>
        <v>-1.7585977200593819E-3</v>
      </c>
      <c r="AI299" s="106">
        <f t="shared" ref="AI299" si="245">1+$AB$7*COS(AL299)</f>
        <v>1.0233858733590206</v>
      </c>
      <c r="AJ299" s="106">
        <f t="shared" ref="AJ299" si="246">SIN(AL299+RADIANS($AB$9))</f>
        <v>-0.35286365270275022</v>
      </c>
      <c r="AK299" s="106">
        <f t="shared" si="226"/>
        <v>5.0261543889586216E-2</v>
      </c>
      <c r="AL299" s="106">
        <f t="shared" si="227"/>
        <v>1.1353054778059377</v>
      </c>
      <c r="AM299" s="106">
        <f t="shared" si="228"/>
        <v>0.6376619090977802</v>
      </c>
      <c r="AN299" s="113">
        <f t="shared" si="231"/>
        <v>57.634265063621022</v>
      </c>
      <c r="AO299" s="113">
        <f t="shared" si="231"/>
        <v>57.634265063606072</v>
      </c>
      <c r="AP299" s="113">
        <f t="shared" si="231"/>
        <v>57.634265063028039</v>
      </c>
      <c r="AQ299" s="113">
        <f t="shared" si="231"/>
        <v>57.634265040670776</v>
      </c>
      <c r="AR299" s="113">
        <f t="shared" si="231"/>
        <v>57.634264175933041</v>
      </c>
      <c r="AS299" s="113">
        <f t="shared" si="231"/>
        <v>57.634230730565477</v>
      </c>
      <c r="AT299" s="113">
        <f t="shared" si="231"/>
        <v>57.632938791122641</v>
      </c>
      <c r="AU299" s="113">
        <f t="shared" ref="AU299" si="247">RADIANS($AB$9)+$AB$18*(F299-AB$15)</f>
        <v>57.585227593156347</v>
      </c>
    </row>
    <row r="300" spans="1:48" s="106" customFormat="1" ht="12.95" customHeight="1" x14ac:dyDescent="0.2">
      <c r="A300" s="113"/>
      <c r="B300" s="8"/>
      <c r="C300" s="11"/>
      <c r="D300" s="11"/>
      <c r="E300" s="47"/>
      <c r="F300" s="113"/>
      <c r="G300" s="113"/>
      <c r="H300" s="113"/>
      <c r="I300" s="113"/>
      <c r="J300" s="113"/>
      <c r="K300" s="113"/>
      <c r="M300" s="113"/>
      <c r="N300" s="113"/>
      <c r="O300" s="113"/>
      <c r="P300" s="113"/>
      <c r="Q300" s="161"/>
      <c r="R300" s="113"/>
      <c r="S300" s="8"/>
      <c r="T300" s="113"/>
      <c r="AA300" s="113"/>
      <c r="AB300" s="113"/>
      <c r="AC300" s="113"/>
      <c r="AD300" s="113"/>
      <c r="AE300" s="113"/>
      <c r="AG300" s="8"/>
      <c r="AN300" s="113"/>
      <c r="AO300" s="113"/>
      <c r="AP300" s="113"/>
      <c r="AQ300" s="113"/>
      <c r="AR300" s="113"/>
      <c r="AS300" s="113"/>
      <c r="AT300" s="113"/>
      <c r="AU300" s="113"/>
    </row>
    <row r="301" spans="1:48" s="106" customFormat="1" ht="12.95" customHeight="1" x14ac:dyDescent="0.2">
      <c r="A301" s="113"/>
      <c r="B301" s="8"/>
      <c r="C301" s="11"/>
      <c r="D301" s="11"/>
      <c r="E301" s="47"/>
      <c r="F301" s="113"/>
      <c r="G301" s="113"/>
      <c r="H301" s="113"/>
      <c r="I301" s="113"/>
      <c r="J301" s="113"/>
      <c r="K301" s="113"/>
      <c r="M301" s="113"/>
      <c r="N301" s="113"/>
      <c r="O301" s="113"/>
      <c r="P301" s="113"/>
      <c r="Q301" s="161"/>
      <c r="R301" s="113"/>
      <c r="S301" s="8"/>
      <c r="T301" s="113"/>
      <c r="AA301" s="113"/>
      <c r="AB301" s="113"/>
      <c r="AC301" s="113"/>
      <c r="AD301" s="113"/>
      <c r="AE301" s="113"/>
      <c r="AG301" s="8"/>
      <c r="AN301" s="113"/>
      <c r="AO301" s="113"/>
      <c r="AP301" s="113"/>
      <c r="AQ301" s="113"/>
      <c r="AR301" s="113"/>
      <c r="AS301" s="113"/>
      <c r="AT301" s="113"/>
      <c r="AU301" s="113"/>
    </row>
    <row r="302" spans="1:48" s="106" customFormat="1" ht="12.95" customHeight="1" x14ac:dyDescent="0.2">
      <c r="A302" s="113"/>
      <c r="B302" s="8"/>
      <c r="C302" s="11"/>
      <c r="D302" s="11"/>
      <c r="E302" s="47"/>
      <c r="F302" s="113"/>
      <c r="G302" s="113"/>
      <c r="H302" s="113"/>
      <c r="I302" s="113"/>
      <c r="J302" s="113"/>
      <c r="K302" s="113"/>
      <c r="M302" s="113"/>
      <c r="N302" s="113"/>
      <c r="O302" s="113"/>
      <c r="P302" s="113"/>
      <c r="Q302" s="161"/>
      <c r="R302" s="113"/>
      <c r="S302" s="8"/>
      <c r="T302" s="113"/>
      <c r="AA302" s="113"/>
      <c r="AB302" s="113"/>
      <c r="AC302" s="113"/>
      <c r="AD302" s="113"/>
      <c r="AE302" s="113"/>
      <c r="AG302" s="8"/>
      <c r="AN302" s="113"/>
      <c r="AO302" s="113"/>
      <c r="AP302" s="113"/>
      <c r="AQ302" s="113"/>
      <c r="AR302" s="113"/>
      <c r="AS302" s="113"/>
      <c r="AT302" s="113"/>
      <c r="AU302" s="113"/>
      <c r="AV302" s="113"/>
    </row>
    <row r="303" spans="1:48" s="106" customFormat="1" ht="12.95" customHeight="1" x14ac:dyDescent="0.2">
      <c r="A303" s="113"/>
      <c r="B303" s="8"/>
      <c r="C303" s="11"/>
      <c r="D303" s="11"/>
      <c r="E303" s="47"/>
      <c r="F303" s="113"/>
      <c r="G303" s="113"/>
      <c r="H303" s="113"/>
      <c r="I303" s="113"/>
      <c r="J303" s="113"/>
      <c r="K303" s="113"/>
      <c r="M303" s="113"/>
      <c r="N303" s="113"/>
      <c r="O303" s="113"/>
      <c r="P303" s="113"/>
      <c r="Q303" s="161"/>
      <c r="R303" s="113"/>
      <c r="S303" s="8"/>
      <c r="T303" s="113"/>
      <c r="AA303" s="113"/>
      <c r="AB303" s="113"/>
      <c r="AC303" s="113"/>
      <c r="AD303" s="113"/>
      <c r="AE303" s="113"/>
      <c r="AG303" s="8"/>
      <c r="AN303" s="113"/>
      <c r="AO303" s="113"/>
      <c r="AP303" s="113"/>
      <c r="AQ303" s="113"/>
      <c r="AR303" s="113"/>
      <c r="AS303" s="113"/>
      <c r="AT303" s="113"/>
      <c r="AU303" s="113"/>
      <c r="AV303" s="113"/>
    </row>
    <row r="304" spans="1:48" s="106" customFormat="1" ht="12.95" customHeight="1" x14ac:dyDescent="0.2">
      <c r="A304" s="113"/>
      <c r="B304" s="8"/>
      <c r="C304" s="11"/>
      <c r="D304" s="11"/>
      <c r="E304" s="47"/>
      <c r="F304" s="113"/>
      <c r="G304" s="113"/>
      <c r="H304" s="113"/>
      <c r="I304" s="113"/>
      <c r="J304" s="113"/>
      <c r="K304" s="113"/>
      <c r="M304" s="113"/>
      <c r="N304" s="113"/>
      <c r="O304" s="113"/>
      <c r="P304" s="113"/>
      <c r="Q304" s="161"/>
      <c r="R304" s="113"/>
      <c r="S304" s="8"/>
      <c r="T304" s="113"/>
      <c r="AA304" s="113"/>
      <c r="AB304" s="113"/>
      <c r="AC304" s="113"/>
      <c r="AD304" s="113"/>
      <c r="AE304" s="113"/>
      <c r="AG304" s="8"/>
      <c r="AN304" s="113"/>
      <c r="AO304" s="113"/>
      <c r="AP304" s="113"/>
      <c r="AQ304" s="113"/>
      <c r="AR304" s="113"/>
      <c r="AS304" s="113"/>
      <c r="AT304" s="113"/>
      <c r="AU304" s="113"/>
      <c r="AV304" s="113"/>
    </row>
    <row r="305" spans="1:48" s="106" customFormat="1" ht="12.95" customHeight="1" x14ac:dyDescent="0.2">
      <c r="A305" s="113"/>
      <c r="B305" s="8"/>
      <c r="C305" s="11"/>
      <c r="D305" s="11"/>
      <c r="E305" s="47"/>
      <c r="F305" s="113"/>
      <c r="G305" s="113"/>
      <c r="H305" s="113"/>
      <c r="I305" s="113"/>
      <c r="J305" s="113"/>
      <c r="K305" s="113"/>
      <c r="M305" s="113"/>
      <c r="N305" s="113"/>
      <c r="O305" s="113"/>
      <c r="P305" s="113"/>
      <c r="Q305" s="161"/>
      <c r="R305" s="113"/>
      <c r="S305" s="8"/>
      <c r="T305" s="113"/>
      <c r="AA305" s="113"/>
      <c r="AB305" s="113"/>
      <c r="AC305" s="113"/>
      <c r="AD305" s="113"/>
      <c r="AE305" s="113"/>
      <c r="AG305" s="8"/>
      <c r="AN305" s="113"/>
      <c r="AO305" s="113"/>
      <c r="AP305" s="113"/>
      <c r="AQ305" s="113"/>
      <c r="AR305" s="113"/>
      <c r="AS305" s="113"/>
      <c r="AT305" s="113"/>
      <c r="AU305" s="113"/>
    </row>
    <row r="306" spans="1:48" s="106" customFormat="1" ht="12.95" customHeight="1" x14ac:dyDescent="0.2">
      <c r="A306" s="113"/>
      <c r="B306" s="8"/>
      <c r="C306" s="11"/>
      <c r="D306" s="11"/>
      <c r="E306" s="47"/>
      <c r="F306" s="113"/>
      <c r="G306" s="113"/>
      <c r="H306" s="113"/>
      <c r="I306" s="113"/>
      <c r="J306" s="113"/>
      <c r="K306" s="113"/>
      <c r="M306" s="113"/>
      <c r="N306" s="113"/>
      <c r="O306" s="113"/>
      <c r="P306" s="113"/>
      <c r="Q306" s="161"/>
      <c r="R306" s="113"/>
      <c r="S306" s="8"/>
      <c r="T306" s="113"/>
      <c r="AA306" s="113"/>
      <c r="AB306" s="113"/>
      <c r="AC306" s="113"/>
      <c r="AD306" s="113"/>
      <c r="AE306" s="113"/>
      <c r="AG306" s="8"/>
      <c r="AN306" s="113"/>
      <c r="AO306" s="113"/>
      <c r="AP306" s="113"/>
      <c r="AQ306" s="113"/>
      <c r="AR306" s="113"/>
      <c r="AS306" s="113"/>
      <c r="AT306" s="113"/>
      <c r="AU306" s="113"/>
    </row>
    <row r="307" spans="1:48" s="106" customFormat="1" ht="12.95" customHeight="1" x14ac:dyDescent="0.2">
      <c r="A307" s="113"/>
      <c r="B307" s="8"/>
      <c r="C307" s="11"/>
      <c r="D307" s="11"/>
      <c r="E307" s="47"/>
      <c r="F307" s="113"/>
      <c r="G307" s="113"/>
      <c r="H307" s="113"/>
      <c r="I307" s="113"/>
      <c r="J307" s="113"/>
      <c r="K307" s="113"/>
      <c r="M307" s="113"/>
      <c r="N307" s="113"/>
      <c r="O307" s="113"/>
      <c r="P307" s="113"/>
      <c r="Q307" s="161"/>
      <c r="R307" s="113"/>
      <c r="S307" s="8"/>
      <c r="T307" s="113"/>
      <c r="AA307" s="113"/>
      <c r="AB307" s="113"/>
      <c r="AC307" s="113"/>
      <c r="AD307" s="113"/>
      <c r="AE307" s="113"/>
      <c r="AG307" s="8"/>
      <c r="AN307" s="113"/>
      <c r="AO307" s="113"/>
      <c r="AP307" s="113"/>
      <c r="AQ307" s="113"/>
      <c r="AR307" s="113"/>
      <c r="AS307" s="113"/>
      <c r="AT307" s="113"/>
      <c r="AU307" s="113"/>
    </row>
    <row r="308" spans="1:48" s="106" customFormat="1" ht="12.95" customHeight="1" x14ac:dyDescent="0.2">
      <c r="A308" s="113"/>
      <c r="B308" s="8"/>
      <c r="C308" s="11"/>
      <c r="D308" s="11"/>
      <c r="E308" s="47"/>
      <c r="F308" s="113"/>
      <c r="G308" s="113"/>
      <c r="H308" s="113"/>
      <c r="I308" s="113"/>
      <c r="J308" s="113"/>
      <c r="K308" s="113"/>
      <c r="M308" s="113"/>
      <c r="N308" s="113"/>
      <c r="O308" s="113"/>
      <c r="P308" s="113"/>
      <c r="Q308" s="161"/>
      <c r="R308" s="113"/>
      <c r="S308" s="8"/>
      <c r="T308" s="113"/>
      <c r="AA308" s="113"/>
      <c r="AB308" s="113"/>
      <c r="AC308" s="113"/>
      <c r="AD308" s="113"/>
      <c r="AE308" s="113"/>
      <c r="AG308" s="8"/>
      <c r="AN308" s="113"/>
      <c r="AO308" s="113"/>
      <c r="AP308" s="113"/>
      <c r="AQ308" s="113"/>
      <c r="AR308" s="113"/>
      <c r="AS308" s="113"/>
      <c r="AT308" s="113"/>
      <c r="AU308" s="113"/>
    </row>
    <row r="309" spans="1:48" s="106" customFormat="1" ht="12.95" customHeight="1" x14ac:dyDescent="0.2">
      <c r="A309" s="113"/>
      <c r="B309" s="8"/>
      <c r="C309" s="11"/>
      <c r="D309" s="11"/>
      <c r="E309" s="47"/>
      <c r="F309" s="113"/>
      <c r="G309" s="113"/>
      <c r="H309" s="113"/>
      <c r="I309" s="113"/>
      <c r="J309" s="113"/>
      <c r="K309" s="113"/>
      <c r="M309" s="113"/>
      <c r="N309" s="113"/>
      <c r="O309" s="113"/>
      <c r="P309" s="113"/>
      <c r="Q309" s="161"/>
      <c r="R309" s="113"/>
      <c r="S309" s="8"/>
      <c r="T309" s="113"/>
      <c r="AA309" s="113"/>
      <c r="AB309" s="113"/>
      <c r="AC309" s="113"/>
      <c r="AD309" s="113"/>
      <c r="AE309" s="113"/>
      <c r="AG309" s="8"/>
      <c r="AN309" s="113"/>
      <c r="AO309" s="113"/>
      <c r="AP309" s="113"/>
      <c r="AQ309" s="113"/>
      <c r="AR309" s="113"/>
      <c r="AS309" s="113"/>
      <c r="AT309" s="113"/>
      <c r="AU309" s="113"/>
    </row>
    <row r="310" spans="1:48" s="106" customFormat="1" ht="12.95" customHeight="1" x14ac:dyDescent="0.2">
      <c r="A310" s="113"/>
      <c r="B310" s="8"/>
      <c r="C310" s="11"/>
      <c r="D310" s="11"/>
      <c r="E310" s="47"/>
      <c r="F310" s="113"/>
      <c r="G310" s="113"/>
      <c r="H310" s="113"/>
      <c r="I310" s="113"/>
      <c r="J310" s="113"/>
      <c r="K310" s="113"/>
      <c r="M310" s="113"/>
      <c r="N310" s="113"/>
      <c r="O310" s="113"/>
      <c r="P310" s="113"/>
      <c r="Q310" s="161"/>
      <c r="R310" s="113"/>
      <c r="S310" s="8"/>
      <c r="T310" s="113"/>
      <c r="AA310" s="113"/>
      <c r="AB310" s="113"/>
      <c r="AC310" s="113"/>
      <c r="AD310" s="113"/>
      <c r="AE310" s="113"/>
      <c r="AG310" s="8"/>
      <c r="AN310" s="113"/>
      <c r="AO310" s="113"/>
      <c r="AP310" s="113"/>
      <c r="AQ310" s="113"/>
      <c r="AR310" s="113"/>
      <c r="AS310" s="113"/>
      <c r="AT310" s="113"/>
      <c r="AU310" s="113"/>
    </row>
    <row r="311" spans="1:48" s="106" customFormat="1" ht="12.95" customHeight="1" x14ac:dyDescent="0.2">
      <c r="A311" s="113"/>
      <c r="B311" s="8"/>
      <c r="C311" s="11"/>
      <c r="D311" s="11"/>
      <c r="E311" s="47"/>
      <c r="F311" s="113"/>
      <c r="G311" s="113"/>
      <c r="H311" s="113"/>
      <c r="I311" s="113"/>
      <c r="J311" s="113"/>
      <c r="K311" s="113"/>
      <c r="M311" s="113"/>
      <c r="N311" s="113"/>
      <c r="O311" s="113"/>
      <c r="P311" s="113"/>
      <c r="Q311" s="161"/>
      <c r="R311" s="113"/>
      <c r="S311" s="8"/>
      <c r="T311" s="113"/>
      <c r="AA311" s="113"/>
      <c r="AB311" s="113"/>
      <c r="AC311" s="113"/>
      <c r="AD311" s="113"/>
      <c r="AE311" s="113"/>
      <c r="AG311" s="8"/>
      <c r="AN311" s="113"/>
      <c r="AO311" s="113"/>
      <c r="AP311" s="113"/>
      <c r="AQ311" s="113"/>
      <c r="AR311" s="113"/>
      <c r="AS311" s="113"/>
      <c r="AT311" s="113"/>
      <c r="AU311" s="113"/>
    </row>
    <row r="312" spans="1:48" s="106" customFormat="1" ht="12.95" customHeight="1" x14ac:dyDescent="0.2">
      <c r="A312" s="113"/>
      <c r="B312" s="8"/>
      <c r="C312" s="11"/>
      <c r="D312" s="11"/>
      <c r="E312" s="47"/>
      <c r="F312" s="113"/>
      <c r="G312" s="113"/>
      <c r="H312" s="113"/>
      <c r="I312" s="113"/>
      <c r="J312" s="113"/>
      <c r="K312" s="113"/>
      <c r="M312" s="113"/>
      <c r="N312" s="113"/>
      <c r="O312" s="113"/>
      <c r="P312" s="113"/>
      <c r="Q312" s="161"/>
      <c r="R312" s="113"/>
      <c r="S312" s="8"/>
      <c r="T312" s="113"/>
      <c r="AA312" s="113"/>
      <c r="AB312" s="113"/>
      <c r="AC312" s="113"/>
      <c r="AD312" s="113"/>
      <c r="AE312" s="113"/>
      <c r="AG312" s="8"/>
      <c r="AN312" s="113"/>
      <c r="AO312" s="113"/>
      <c r="AP312" s="113"/>
      <c r="AQ312" s="113"/>
      <c r="AR312" s="113"/>
      <c r="AS312" s="113"/>
      <c r="AT312" s="113"/>
      <c r="AU312" s="113"/>
    </row>
    <row r="313" spans="1:48" s="106" customFormat="1" ht="12.95" customHeight="1" x14ac:dyDescent="0.2">
      <c r="A313" s="113"/>
      <c r="B313" s="8"/>
      <c r="C313" s="11"/>
      <c r="D313" s="11"/>
      <c r="E313" s="47"/>
      <c r="F313" s="113"/>
      <c r="G313" s="113"/>
      <c r="H313" s="113"/>
      <c r="I313" s="113"/>
      <c r="J313" s="113"/>
      <c r="K313" s="113"/>
      <c r="M313" s="113"/>
      <c r="N313" s="113"/>
      <c r="O313" s="113"/>
      <c r="P313" s="113"/>
      <c r="Q313" s="161"/>
      <c r="R313" s="113"/>
      <c r="S313" s="8"/>
      <c r="T313" s="113"/>
      <c r="AA313" s="113"/>
      <c r="AB313" s="113"/>
      <c r="AC313" s="113"/>
      <c r="AD313" s="113"/>
      <c r="AE313" s="113"/>
      <c r="AG313" s="8"/>
      <c r="AN313" s="113"/>
      <c r="AO313" s="113"/>
      <c r="AP313" s="113"/>
      <c r="AQ313" s="113"/>
      <c r="AR313" s="113"/>
      <c r="AS313" s="113"/>
      <c r="AT313" s="113"/>
      <c r="AU313" s="113"/>
    </row>
    <row r="314" spans="1:48" s="106" customFormat="1" ht="12.95" customHeight="1" x14ac:dyDescent="0.2">
      <c r="A314" s="113"/>
      <c r="B314" s="8"/>
      <c r="C314" s="11"/>
      <c r="D314" s="11"/>
      <c r="E314" s="47"/>
      <c r="F314" s="113"/>
      <c r="G314" s="113"/>
      <c r="H314" s="113"/>
      <c r="I314" s="113"/>
      <c r="J314" s="113"/>
      <c r="K314" s="113"/>
      <c r="M314" s="113"/>
      <c r="N314" s="113"/>
      <c r="O314" s="113"/>
      <c r="P314" s="113"/>
      <c r="Q314" s="161"/>
      <c r="R314" s="113"/>
      <c r="S314" s="8"/>
      <c r="T314" s="113"/>
      <c r="AA314" s="113"/>
      <c r="AB314" s="113"/>
      <c r="AC314" s="113"/>
      <c r="AD314" s="113"/>
      <c r="AE314" s="113"/>
      <c r="AG314" s="8"/>
      <c r="AN314" s="113"/>
      <c r="AO314" s="113"/>
      <c r="AP314" s="113"/>
      <c r="AQ314" s="113"/>
      <c r="AR314" s="113"/>
      <c r="AS314" s="113"/>
      <c r="AT314" s="113"/>
      <c r="AU314" s="113"/>
    </row>
    <row r="315" spans="1:48" s="106" customFormat="1" ht="12.95" customHeight="1" x14ac:dyDescent="0.2">
      <c r="A315" s="113"/>
      <c r="B315" s="8"/>
      <c r="C315" s="11"/>
      <c r="D315" s="11"/>
      <c r="E315" s="47"/>
      <c r="F315" s="113"/>
      <c r="G315" s="113"/>
      <c r="H315" s="113"/>
      <c r="I315" s="113"/>
      <c r="J315" s="113"/>
      <c r="K315" s="113"/>
      <c r="M315" s="113"/>
      <c r="N315" s="113"/>
      <c r="O315" s="113"/>
      <c r="P315" s="113"/>
      <c r="Q315" s="161"/>
      <c r="R315" s="113"/>
      <c r="S315" s="8"/>
      <c r="T315" s="113"/>
      <c r="AA315" s="113"/>
      <c r="AB315" s="113"/>
      <c r="AC315" s="113"/>
      <c r="AD315" s="113"/>
      <c r="AE315" s="113"/>
      <c r="AG315" s="8"/>
      <c r="AN315" s="113"/>
      <c r="AO315" s="113"/>
      <c r="AP315" s="113"/>
      <c r="AQ315" s="113"/>
      <c r="AR315" s="113"/>
      <c r="AS315" s="113"/>
      <c r="AT315" s="113"/>
      <c r="AU315" s="113"/>
    </row>
    <row r="316" spans="1:48" s="106" customFormat="1" ht="12.95" customHeight="1" x14ac:dyDescent="0.2">
      <c r="A316" s="113"/>
      <c r="B316" s="8"/>
      <c r="C316" s="11"/>
      <c r="D316" s="11"/>
      <c r="E316" s="47"/>
      <c r="F316" s="113"/>
      <c r="G316" s="113"/>
      <c r="H316" s="113"/>
      <c r="I316" s="113"/>
      <c r="J316" s="113"/>
      <c r="K316" s="113"/>
      <c r="M316" s="113"/>
      <c r="N316" s="113"/>
      <c r="O316" s="113"/>
      <c r="P316" s="113"/>
      <c r="Q316" s="161"/>
      <c r="R316" s="113"/>
      <c r="S316" s="8"/>
      <c r="T316" s="113"/>
      <c r="AA316" s="113"/>
      <c r="AB316" s="113"/>
      <c r="AC316" s="113"/>
      <c r="AD316" s="113"/>
      <c r="AE316" s="113"/>
      <c r="AG316" s="8"/>
      <c r="AN316" s="113"/>
      <c r="AO316" s="113"/>
      <c r="AP316" s="113"/>
      <c r="AQ316" s="113"/>
      <c r="AR316" s="113"/>
      <c r="AS316" s="113"/>
      <c r="AT316" s="113"/>
      <c r="AU316" s="113"/>
    </row>
    <row r="317" spans="1:48" s="106" customFormat="1" ht="12.95" customHeight="1" x14ac:dyDescent="0.2">
      <c r="A317" s="113"/>
      <c r="B317" s="8"/>
      <c r="C317" s="11"/>
      <c r="D317" s="11"/>
      <c r="E317" s="47"/>
      <c r="F317" s="113"/>
      <c r="G317" s="113"/>
      <c r="H317" s="113"/>
      <c r="I317" s="113"/>
      <c r="J317" s="113"/>
      <c r="K317" s="113"/>
      <c r="M317" s="113"/>
      <c r="N317" s="113"/>
      <c r="O317" s="113"/>
      <c r="P317" s="113"/>
      <c r="Q317" s="161"/>
      <c r="R317" s="113"/>
      <c r="S317" s="8"/>
      <c r="T317" s="113"/>
      <c r="AA317" s="113"/>
      <c r="AB317" s="113"/>
      <c r="AC317" s="113"/>
      <c r="AD317" s="113"/>
      <c r="AE317" s="113"/>
      <c r="AG317" s="8"/>
      <c r="AN317" s="113"/>
      <c r="AO317" s="113"/>
      <c r="AP317" s="113"/>
      <c r="AQ317" s="113"/>
      <c r="AR317" s="113"/>
      <c r="AS317" s="113"/>
      <c r="AT317" s="113"/>
      <c r="AU317" s="113"/>
    </row>
    <row r="318" spans="1:48" s="106" customFormat="1" ht="12.95" customHeight="1" x14ac:dyDescent="0.2">
      <c r="A318" s="113"/>
      <c r="B318" s="8"/>
      <c r="C318" s="11"/>
      <c r="D318" s="11"/>
      <c r="E318" s="47"/>
      <c r="F318" s="113"/>
      <c r="G318" s="113"/>
      <c r="H318" s="113"/>
      <c r="I318" s="113"/>
      <c r="J318" s="113"/>
      <c r="K318" s="113"/>
      <c r="M318" s="113"/>
      <c r="N318" s="113"/>
      <c r="O318" s="113"/>
      <c r="P318" s="113"/>
      <c r="Q318" s="161"/>
      <c r="R318" s="113"/>
      <c r="S318" s="8"/>
      <c r="T318" s="113"/>
      <c r="AA318" s="113"/>
      <c r="AB318" s="113"/>
      <c r="AC318" s="113"/>
      <c r="AD318" s="113"/>
      <c r="AE318" s="113"/>
      <c r="AG318" s="8"/>
      <c r="AN318" s="113"/>
      <c r="AO318" s="113"/>
      <c r="AP318" s="113"/>
      <c r="AQ318" s="113"/>
      <c r="AR318" s="113"/>
      <c r="AS318" s="113"/>
      <c r="AT318" s="113"/>
      <c r="AU318" s="113"/>
    </row>
    <row r="319" spans="1:48" s="106" customFormat="1" ht="12.95" customHeight="1" x14ac:dyDescent="0.2">
      <c r="A319" s="113"/>
      <c r="B319" s="8"/>
      <c r="C319" s="11"/>
      <c r="D319" s="11"/>
      <c r="E319" s="47"/>
      <c r="F319" s="113"/>
      <c r="G319" s="113"/>
      <c r="H319" s="113"/>
      <c r="I319" s="113"/>
      <c r="J319" s="113"/>
      <c r="K319" s="113"/>
      <c r="M319" s="113"/>
      <c r="N319" s="113"/>
      <c r="O319" s="113"/>
      <c r="P319" s="113"/>
      <c r="Q319" s="161"/>
      <c r="R319" s="113"/>
      <c r="S319" s="8"/>
      <c r="T319" s="113"/>
      <c r="AA319" s="113"/>
      <c r="AB319" s="113"/>
      <c r="AC319" s="113"/>
      <c r="AD319" s="113"/>
      <c r="AE319" s="113"/>
      <c r="AG319" s="8"/>
      <c r="AN319" s="113"/>
      <c r="AO319" s="113"/>
      <c r="AP319" s="113"/>
      <c r="AQ319" s="113"/>
      <c r="AR319" s="113"/>
      <c r="AS319" s="113"/>
      <c r="AT319" s="113"/>
      <c r="AU319" s="113"/>
    </row>
    <row r="320" spans="1:48" s="106" customFormat="1" ht="12.95" customHeight="1" x14ac:dyDescent="0.2">
      <c r="B320" s="108"/>
      <c r="C320" s="184"/>
      <c r="D320" s="184"/>
      <c r="E320" s="47"/>
      <c r="F320" s="113"/>
      <c r="G320" s="113"/>
      <c r="H320" s="113"/>
      <c r="I320" s="113"/>
      <c r="J320" s="113"/>
      <c r="K320" s="113"/>
      <c r="M320" s="113"/>
      <c r="N320" s="113"/>
      <c r="O320" s="113"/>
      <c r="P320" s="113"/>
      <c r="Q320" s="161"/>
      <c r="S320" s="108"/>
      <c r="AA320" s="113"/>
      <c r="AB320" s="113"/>
      <c r="AC320" s="113"/>
      <c r="AD320" s="113"/>
      <c r="AE320" s="113"/>
      <c r="AG320" s="8"/>
      <c r="AN320" s="113"/>
      <c r="AO320" s="113"/>
      <c r="AP320" s="113"/>
      <c r="AQ320" s="113"/>
      <c r="AR320" s="113"/>
      <c r="AS320" s="113"/>
      <c r="AT320" s="113"/>
      <c r="AU320" s="113"/>
      <c r="AV320" s="113"/>
    </row>
    <row r="321" spans="2:48" s="106" customFormat="1" ht="12.95" customHeight="1" x14ac:dyDescent="0.2">
      <c r="B321" s="108"/>
      <c r="C321" s="184"/>
      <c r="D321" s="184"/>
      <c r="E321" s="47"/>
      <c r="F321" s="113"/>
      <c r="G321" s="113"/>
      <c r="H321" s="113"/>
      <c r="I321" s="113"/>
      <c r="J321" s="113"/>
      <c r="K321" s="113"/>
      <c r="M321" s="113"/>
      <c r="N321" s="113"/>
      <c r="O321" s="113"/>
      <c r="P321" s="113"/>
      <c r="Q321" s="161"/>
      <c r="S321" s="108"/>
      <c r="AA321" s="113"/>
      <c r="AB321" s="113"/>
      <c r="AC321" s="113"/>
      <c r="AD321" s="113"/>
      <c r="AE321" s="113"/>
      <c r="AG321" s="8"/>
      <c r="AN321" s="113"/>
      <c r="AO321" s="113"/>
      <c r="AP321" s="113"/>
      <c r="AQ321" s="113"/>
      <c r="AR321" s="113"/>
      <c r="AS321" s="113"/>
      <c r="AT321" s="113"/>
      <c r="AU321" s="113"/>
    </row>
    <row r="322" spans="2:48" s="106" customFormat="1" ht="12.95" customHeight="1" x14ac:dyDescent="0.2">
      <c r="B322" s="108"/>
      <c r="C322" s="184"/>
      <c r="D322" s="184"/>
      <c r="E322" s="47"/>
      <c r="F322" s="113"/>
      <c r="G322" s="113"/>
      <c r="H322" s="113"/>
      <c r="I322" s="113"/>
      <c r="J322" s="113"/>
      <c r="K322" s="113"/>
      <c r="M322" s="113"/>
      <c r="N322" s="113"/>
      <c r="O322" s="113"/>
      <c r="P322" s="113"/>
      <c r="Q322" s="161"/>
      <c r="S322" s="108"/>
      <c r="AA322" s="113"/>
      <c r="AB322" s="113"/>
      <c r="AC322" s="113"/>
      <c r="AD322" s="113"/>
      <c r="AE322" s="113"/>
      <c r="AG322" s="8"/>
      <c r="AN322" s="113"/>
      <c r="AO322" s="113"/>
      <c r="AP322" s="113"/>
      <c r="AQ322" s="113"/>
      <c r="AR322" s="113"/>
      <c r="AS322" s="113"/>
      <c r="AT322" s="113"/>
      <c r="AU322" s="113"/>
    </row>
    <row r="323" spans="2:48" s="106" customFormat="1" ht="12.95" customHeight="1" x14ac:dyDescent="0.2">
      <c r="B323" s="108"/>
      <c r="C323" s="184"/>
      <c r="D323" s="184"/>
      <c r="E323" s="47"/>
      <c r="F323" s="113"/>
      <c r="G323" s="113"/>
      <c r="H323" s="113"/>
      <c r="I323" s="113"/>
      <c r="J323" s="113"/>
      <c r="K323" s="113"/>
      <c r="M323" s="113"/>
      <c r="N323" s="113"/>
      <c r="O323" s="113"/>
      <c r="P323" s="113"/>
      <c r="Q323" s="161"/>
      <c r="S323" s="108"/>
      <c r="AA323" s="113"/>
      <c r="AB323" s="113"/>
      <c r="AC323" s="113"/>
      <c r="AD323" s="113"/>
      <c r="AE323" s="113"/>
      <c r="AG323" s="8"/>
      <c r="AN323" s="113"/>
      <c r="AO323" s="113"/>
      <c r="AP323" s="113"/>
      <c r="AQ323" s="113"/>
      <c r="AR323" s="113"/>
      <c r="AS323" s="113"/>
      <c r="AT323" s="113"/>
      <c r="AU323" s="113"/>
    </row>
    <row r="324" spans="2:48" s="106" customFormat="1" ht="12.95" customHeight="1" x14ac:dyDescent="0.2">
      <c r="B324" s="108"/>
      <c r="C324" s="184"/>
      <c r="D324" s="184"/>
      <c r="E324" s="47"/>
      <c r="F324" s="113"/>
      <c r="G324" s="113"/>
      <c r="H324" s="113"/>
      <c r="I324" s="113"/>
      <c r="J324" s="113"/>
      <c r="K324" s="113"/>
      <c r="M324" s="113"/>
      <c r="N324" s="113"/>
      <c r="O324" s="113"/>
      <c r="P324" s="113"/>
      <c r="Q324" s="161"/>
      <c r="S324" s="108"/>
      <c r="AA324" s="113"/>
      <c r="AB324" s="113"/>
      <c r="AC324" s="113"/>
      <c r="AD324" s="113"/>
      <c r="AE324" s="113"/>
      <c r="AG324" s="8"/>
      <c r="AN324" s="113"/>
      <c r="AO324" s="113"/>
      <c r="AP324" s="113"/>
      <c r="AQ324" s="113"/>
      <c r="AR324" s="113"/>
      <c r="AS324" s="113"/>
      <c r="AT324" s="113"/>
      <c r="AU324" s="113"/>
    </row>
    <row r="325" spans="2:48" s="106" customFormat="1" ht="12.95" customHeight="1" x14ac:dyDescent="0.2">
      <c r="B325" s="108"/>
      <c r="C325" s="184"/>
      <c r="D325" s="184"/>
      <c r="E325" s="47"/>
      <c r="F325" s="113"/>
      <c r="G325" s="113"/>
      <c r="H325" s="113"/>
      <c r="I325" s="113"/>
      <c r="J325" s="113"/>
      <c r="K325" s="113"/>
      <c r="M325" s="113"/>
      <c r="N325" s="113"/>
      <c r="O325" s="113"/>
      <c r="P325" s="113"/>
      <c r="Q325" s="161"/>
      <c r="S325" s="108"/>
      <c r="AA325" s="113"/>
      <c r="AB325" s="113"/>
      <c r="AC325" s="113"/>
      <c r="AD325" s="113"/>
      <c r="AE325" s="113"/>
      <c r="AG325" s="8"/>
      <c r="AN325" s="113"/>
      <c r="AO325" s="113"/>
      <c r="AP325" s="113"/>
      <c r="AQ325" s="113"/>
      <c r="AR325" s="113"/>
      <c r="AS325" s="113"/>
      <c r="AT325" s="113"/>
      <c r="AU325" s="113"/>
    </row>
    <row r="326" spans="2:48" s="106" customFormat="1" ht="12.95" customHeight="1" x14ac:dyDescent="0.2">
      <c r="B326" s="108"/>
      <c r="C326" s="184"/>
      <c r="D326" s="184"/>
      <c r="E326" s="47"/>
      <c r="F326" s="113"/>
      <c r="G326" s="113"/>
      <c r="H326" s="113"/>
      <c r="I326" s="113"/>
      <c r="J326" s="113"/>
      <c r="K326" s="113"/>
      <c r="M326" s="113"/>
      <c r="N326" s="113"/>
      <c r="O326" s="113"/>
      <c r="P326" s="113"/>
      <c r="Q326" s="161"/>
      <c r="S326" s="108"/>
      <c r="AA326" s="113"/>
      <c r="AB326" s="113"/>
      <c r="AC326" s="113"/>
      <c r="AD326" s="113"/>
      <c r="AE326" s="113"/>
      <c r="AG326" s="8"/>
      <c r="AN326" s="113"/>
      <c r="AO326" s="113"/>
      <c r="AP326" s="113"/>
      <c r="AQ326" s="113"/>
      <c r="AR326" s="113"/>
      <c r="AS326" s="113"/>
      <c r="AT326" s="113"/>
      <c r="AU326" s="113"/>
    </row>
    <row r="327" spans="2:48" s="106" customFormat="1" ht="12.95" customHeight="1" x14ac:dyDescent="0.2">
      <c r="B327" s="108"/>
      <c r="C327" s="184"/>
      <c r="D327" s="184"/>
      <c r="E327" s="47"/>
      <c r="F327" s="113"/>
      <c r="G327" s="113"/>
      <c r="H327" s="113"/>
      <c r="I327" s="113"/>
      <c r="J327" s="113"/>
      <c r="K327" s="113"/>
      <c r="M327" s="113"/>
      <c r="N327" s="113"/>
      <c r="O327" s="113"/>
      <c r="P327" s="113"/>
      <c r="Q327" s="161"/>
      <c r="S327" s="108"/>
      <c r="AA327" s="113"/>
      <c r="AB327" s="113"/>
      <c r="AC327" s="113"/>
      <c r="AD327" s="113"/>
      <c r="AE327" s="113"/>
      <c r="AG327" s="8"/>
      <c r="AN327" s="113"/>
      <c r="AO327" s="113"/>
      <c r="AP327" s="113"/>
      <c r="AQ327" s="113"/>
      <c r="AR327" s="113"/>
      <c r="AS327" s="113"/>
      <c r="AT327" s="113"/>
      <c r="AU327" s="113"/>
    </row>
    <row r="328" spans="2:48" s="106" customFormat="1" ht="12.95" customHeight="1" x14ac:dyDescent="0.2">
      <c r="B328" s="108"/>
      <c r="C328" s="184"/>
      <c r="D328" s="184"/>
      <c r="E328" s="47"/>
      <c r="F328" s="113"/>
      <c r="G328" s="113"/>
      <c r="H328" s="113"/>
      <c r="I328" s="113"/>
      <c r="J328" s="113"/>
      <c r="K328" s="113"/>
      <c r="M328" s="113"/>
      <c r="N328" s="113"/>
      <c r="O328" s="113"/>
      <c r="P328" s="113"/>
      <c r="Q328" s="161"/>
      <c r="S328" s="108"/>
      <c r="AA328" s="113"/>
      <c r="AB328" s="113"/>
      <c r="AC328" s="113"/>
      <c r="AD328" s="113"/>
      <c r="AE328" s="113"/>
      <c r="AG328" s="8"/>
      <c r="AN328" s="113"/>
      <c r="AO328" s="113"/>
      <c r="AP328" s="113"/>
      <c r="AQ328" s="113"/>
      <c r="AR328" s="113"/>
      <c r="AS328" s="113"/>
      <c r="AT328" s="113"/>
      <c r="AU328" s="113"/>
    </row>
    <row r="329" spans="2:48" s="106" customFormat="1" ht="12.95" customHeight="1" x14ac:dyDescent="0.2">
      <c r="B329" s="108"/>
      <c r="C329" s="184"/>
      <c r="D329" s="184"/>
      <c r="E329" s="47"/>
      <c r="F329" s="113"/>
      <c r="G329" s="113"/>
      <c r="H329" s="113"/>
      <c r="I329" s="113"/>
      <c r="J329" s="113"/>
      <c r="K329" s="113"/>
      <c r="M329" s="113"/>
      <c r="N329" s="113"/>
      <c r="O329" s="113"/>
      <c r="P329" s="113"/>
      <c r="Q329" s="161"/>
      <c r="S329" s="108"/>
      <c r="AA329" s="113"/>
      <c r="AB329" s="113"/>
      <c r="AC329" s="113"/>
      <c r="AD329" s="113"/>
      <c r="AE329" s="113"/>
      <c r="AG329" s="8"/>
      <c r="AN329" s="113"/>
      <c r="AO329" s="113"/>
      <c r="AP329" s="113"/>
      <c r="AQ329" s="113"/>
      <c r="AR329" s="113"/>
      <c r="AS329" s="113"/>
      <c r="AT329" s="113"/>
      <c r="AU329" s="113"/>
    </row>
    <row r="330" spans="2:48" s="106" customFormat="1" ht="12.95" customHeight="1" x14ac:dyDescent="0.2">
      <c r="B330" s="108"/>
      <c r="C330" s="184"/>
      <c r="D330" s="184"/>
      <c r="E330" s="47"/>
      <c r="F330" s="113"/>
      <c r="G330" s="113"/>
      <c r="H330" s="113"/>
      <c r="I330" s="113"/>
      <c r="J330" s="113"/>
      <c r="K330" s="113"/>
      <c r="M330" s="113"/>
      <c r="N330" s="113"/>
      <c r="O330" s="113"/>
      <c r="P330" s="113"/>
      <c r="Q330" s="161"/>
      <c r="S330" s="108"/>
      <c r="AA330" s="113"/>
      <c r="AB330" s="113"/>
      <c r="AC330" s="113"/>
      <c r="AD330" s="113"/>
      <c r="AE330" s="113"/>
      <c r="AG330" s="8"/>
      <c r="AN330" s="113"/>
      <c r="AO330" s="113"/>
      <c r="AP330" s="113"/>
      <c r="AQ330" s="113"/>
      <c r="AR330" s="113"/>
      <c r="AS330" s="113"/>
      <c r="AT330" s="113"/>
      <c r="AU330" s="113"/>
    </row>
    <row r="331" spans="2:48" s="106" customFormat="1" ht="12.95" customHeight="1" x14ac:dyDescent="0.2">
      <c r="B331" s="108"/>
      <c r="C331" s="184"/>
      <c r="D331" s="184"/>
      <c r="E331" s="47"/>
      <c r="F331" s="113"/>
      <c r="G331" s="113"/>
      <c r="H331" s="113"/>
      <c r="I331" s="113"/>
      <c r="J331" s="113"/>
      <c r="K331" s="113"/>
      <c r="M331" s="113"/>
      <c r="N331" s="113"/>
      <c r="O331" s="113"/>
      <c r="P331" s="113"/>
      <c r="Q331" s="161"/>
      <c r="S331" s="108"/>
      <c r="AA331" s="113"/>
      <c r="AB331" s="113"/>
      <c r="AC331" s="113"/>
      <c r="AD331" s="113"/>
      <c r="AE331" s="113"/>
      <c r="AG331" s="8"/>
      <c r="AN331" s="113"/>
      <c r="AO331" s="113"/>
      <c r="AP331" s="113"/>
      <c r="AQ331" s="113"/>
      <c r="AR331" s="113"/>
      <c r="AS331" s="113"/>
      <c r="AT331" s="113"/>
      <c r="AU331" s="113"/>
    </row>
    <row r="332" spans="2:48" s="106" customFormat="1" ht="12.95" customHeight="1" x14ac:dyDescent="0.2">
      <c r="B332" s="108"/>
      <c r="C332" s="184"/>
      <c r="D332" s="184"/>
      <c r="E332" s="47"/>
      <c r="F332" s="113"/>
      <c r="G332" s="113"/>
      <c r="H332" s="113"/>
      <c r="I332" s="113"/>
      <c r="J332" s="113"/>
      <c r="K332" s="113"/>
      <c r="M332" s="113"/>
      <c r="N332" s="113"/>
      <c r="O332" s="113"/>
      <c r="P332" s="113"/>
      <c r="Q332" s="161"/>
      <c r="S332" s="108"/>
      <c r="AA332" s="113"/>
      <c r="AB332" s="113"/>
      <c r="AC332" s="113"/>
      <c r="AD332" s="113"/>
      <c r="AE332" s="113"/>
      <c r="AG332" s="8"/>
      <c r="AN332" s="113"/>
      <c r="AO332" s="113"/>
      <c r="AP332" s="113"/>
      <c r="AQ332" s="113"/>
      <c r="AR332" s="113"/>
      <c r="AS332" s="113"/>
      <c r="AT332" s="113"/>
      <c r="AU332" s="113"/>
    </row>
    <row r="333" spans="2:48" s="106" customFormat="1" ht="12.95" customHeight="1" x14ac:dyDescent="0.2">
      <c r="B333" s="108"/>
      <c r="C333" s="184"/>
      <c r="D333" s="184"/>
      <c r="E333" s="47"/>
      <c r="F333" s="113"/>
      <c r="G333" s="113"/>
      <c r="H333" s="113"/>
      <c r="I333" s="113"/>
      <c r="J333" s="113"/>
      <c r="K333" s="113"/>
      <c r="M333" s="113"/>
      <c r="N333" s="113"/>
      <c r="O333" s="113"/>
      <c r="P333" s="113"/>
      <c r="Q333" s="161"/>
      <c r="S333" s="108"/>
      <c r="AA333" s="113"/>
      <c r="AB333" s="113"/>
      <c r="AC333" s="113"/>
      <c r="AD333" s="113"/>
      <c r="AE333" s="113"/>
      <c r="AG333" s="8"/>
      <c r="AN333" s="113"/>
      <c r="AO333" s="113"/>
      <c r="AP333" s="113"/>
      <c r="AQ333" s="113"/>
      <c r="AR333" s="113"/>
      <c r="AS333" s="113"/>
      <c r="AT333" s="113"/>
      <c r="AU333" s="113"/>
    </row>
    <row r="334" spans="2:48" s="106" customFormat="1" ht="12.95" customHeight="1" x14ac:dyDescent="0.2">
      <c r="B334" s="108"/>
      <c r="C334" s="184"/>
      <c r="D334" s="184"/>
      <c r="E334" s="47"/>
      <c r="F334" s="113"/>
      <c r="G334" s="113"/>
      <c r="H334" s="113"/>
      <c r="I334" s="113"/>
      <c r="J334" s="113"/>
      <c r="K334" s="113"/>
      <c r="M334" s="113"/>
      <c r="N334" s="113"/>
      <c r="O334" s="113"/>
      <c r="P334" s="113"/>
      <c r="Q334" s="161"/>
      <c r="S334" s="108"/>
      <c r="AA334" s="113"/>
      <c r="AB334" s="113"/>
      <c r="AC334" s="113"/>
      <c r="AD334" s="113"/>
      <c r="AE334" s="113"/>
      <c r="AG334" s="8"/>
      <c r="AN334" s="113"/>
      <c r="AO334" s="113"/>
      <c r="AP334" s="113"/>
      <c r="AQ334" s="113"/>
      <c r="AR334" s="113"/>
      <c r="AS334" s="113"/>
      <c r="AT334" s="113"/>
      <c r="AU334" s="113"/>
      <c r="AV334" s="113"/>
    </row>
    <row r="335" spans="2:48" s="106" customFormat="1" ht="12.95" customHeight="1" x14ac:dyDescent="0.2">
      <c r="B335" s="108"/>
      <c r="C335" s="184"/>
      <c r="D335" s="184"/>
      <c r="E335" s="47"/>
      <c r="F335" s="113"/>
      <c r="G335" s="113"/>
      <c r="H335" s="113"/>
      <c r="I335" s="113"/>
      <c r="J335" s="113"/>
      <c r="K335" s="113"/>
      <c r="M335" s="113"/>
      <c r="N335" s="113"/>
      <c r="O335" s="113"/>
      <c r="P335" s="113"/>
      <c r="Q335" s="161"/>
      <c r="S335" s="108"/>
      <c r="AA335" s="113"/>
      <c r="AB335" s="113"/>
      <c r="AC335" s="113"/>
      <c r="AD335" s="113"/>
      <c r="AE335" s="113"/>
      <c r="AG335" s="8"/>
      <c r="AN335" s="113"/>
      <c r="AO335" s="113"/>
      <c r="AP335" s="113"/>
      <c r="AQ335" s="113"/>
      <c r="AR335" s="113"/>
      <c r="AS335" s="113"/>
      <c r="AT335" s="113"/>
      <c r="AU335" s="113"/>
    </row>
    <row r="336" spans="2:48" s="106" customFormat="1" ht="12.95" customHeight="1" x14ac:dyDescent="0.2">
      <c r="B336" s="108"/>
      <c r="C336" s="184"/>
      <c r="D336" s="184"/>
      <c r="S336" s="108"/>
      <c r="AA336" s="113"/>
      <c r="AB336" s="113"/>
      <c r="AC336" s="113"/>
      <c r="AD336" s="113"/>
      <c r="AE336" s="113"/>
      <c r="AG336" s="8"/>
      <c r="AN336" s="113"/>
      <c r="AO336" s="113"/>
      <c r="AP336" s="113"/>
      <c r="AQ336" s="113"/>
      <c r="AR336" s="113"/>
      <c r="AS336" s="113"/>
      <c r="AT336" s="113"/>
      <c r="AU336" s="113"/>
    </row>
    <row r="337" spans="2:48" s="106" customFormat="1" ht="12.95" customHeight="1" x14ac:dyDescent="0.2">
      <c r="B337" s="108"/>
      <c r="C337" s="184"/>
      <c r="D337" s="184"/>
      <c r="S337" s="108"/>
      <c r="AA337" s="113"/>
      <c r="AB337" s="113"/>
      <c r="AC337" s="113"/>
      <c r="AD337" s="113"/>
      <c r="AE337" s="113"/>
      <c r="AG337" s="8"/>
      <c r="AN337" s="113"/>
      <c r="AO337" s="113"/>
      <c r="AP337" s="113"/>
      <c r="AQ337" s="113"/>
      <c r="AR337" s="113"/>
      <c r="AS337" s="113"/>
      <c r="AT337" s="113"/>
      <c r="AU337" s="113"/>
    </row>
    <row r="338" spans="2:48" s="106" customFormat="1" ht="12.95" customHeight="1" x14ac:dyDescent="0.2">
      <c r="B338" s="108"/>
      <c r="C338" s="184"/>
      <c r="D338" s="184"/>
      <c r="S338" s="108"/>
      <c r="AA338" s="113"/>
      <c r="AB338" s="113"/>
      <c r="AC338" s="113"/>
      <c r="AD338" s="113"/>
      <c r="AE338" s="113"/>
      <c r="AG338" s="8"/>
      <c r="AN338" s="113"/>
      <c r="AO338" s="113"/>
      <c r="AP338" s="113"/>
      <c r="AQ338" s="113"/>
      <c r="AR338" s="113"/>
      <c r="AS338" s="113"/>
      <c r="AT338" s="113"/>
      <c r="AU338" s="113"/>
    </row>
    <row r="339" spans="2:48" s="106" customFormat="1" ht="12.95" customHeight="1" x14ac:dyDescent="0.2">
      <c r="B339" s="108"/>
      <c r="C339" s="184"/>
      <c r="D339" s="184"/>
      <c r="S339" s="108"/>
      <c r="AA339" s="113"/>
      <c r="AB339" s="113"/>
      <c r="AC339" s="113"/>
      <c r="AD339" s="113"/>
      <c r="AE339" s="113"/>
      <c r="AG339" s="8"/>
      <c r="AN339" s="113"/>
      <c r="AO339" s="113"/>
      <c r="AP339" s="113"/>
      <c r="AQ339" s="113"/>
      <c r="AR339" s="113"/>
      <c r="AS339" s="113"/>
      <c r="AT339" s="113"/>
      <c r="AU339" s="113"/>
    </row>
    <row r="340" spans="2:48" s="106" customFormat="1" ht="12.95" customHeight="1" x14ac:dyDescent="0.2">
      <c r="B340" s="108"/>
      <c r="C340" s="184"/>
      <c r="D340" s="184"/>
      <c r="S340" s="108"/>
      <c r="AA340" s="113"/>
      <c r="AB340" s="113"/>
      <c r="AC340" s="113"/>
      <c r="AD340" s="113"/>
      <c r="AE340" s="113"/>
      <c r="AG340" s="8"/>
      <c r="AN340" s="113"/>
      <c r="AO340" s="113"/>
      <c r="AP340" s="113"/>
      <c r="AQ340" s="113"/>
      <c r="AR340" s="113"/>
      <c r="AS340" s="113"/>
      <c r="AT340" s="113"/>
      <c r="AU340" s="113"/>
    </row>
    <row r="341" spans="2:48" s="106" customFormat="1" ht="12.95" customHeight="1" x14ac:dyDescent="0.2">
      <c r="B341" s="108"/>
      <c r="C341" s="184"/>
      <c r="D341" s="184"/>
      <c r="S341" s="108"/>
      <c r="AA341" s="113"/>
      <c r="AB341" s="113"/>
      <c r="AC341" s="113"/>
      <c r="AD341" s="113"/>
      <c r="AE341" s="113"/>
      <c r="AG341" s="8"/>
      <c r="AN341" s="113"/>
      <c r="AO341" s="113"/>
      <c r="AP341" s="113"/>
      <c r="AQ341" s="113"/>
      <c r="AR341" s="113"/>
      <c r="AS341" s="113"/>
      <c r="AT341" s="113"/>
      <c r="AU341" s="113"/>
    </row>
    <row r="342" spans="2:48" s="106" customFormat="1" ht="12.95" customHeight="1" x14ac:dyDescent="0.2">
      <c r="B342" s="108"/>
      <c r="C342" s="184"/>
      <c r="D342" s="184"/>
      <c r="S342" s="108"/>
      <c r="AA342" s="113"/>
      <c r="AB342" s="113"/>
      <c r="AC342" s="113"/>
      <c r="AD342" s="113"/>
      <c r="AE342" s="113"/>
      <c r="AG342" s="8"/>
      <c r="AN342" s="113"/>
      <c r="AO342" s="113"/>
      <c r="AP342" s="113"/>
      <c r="AQ342" s="113"/>
      <c r="AR342" s="113"/>
      <c r="AS342" s="113"/>
      <c r="AT342" s="113"/>
      <c r="AU342" s="113"/>
    </row>
    <row r="343" spans="2:48" s="106" customFormat="1" ht="12.95" customHeight="1" x14ac:dyDescent="0.2">
      <c r="B343" s="108"/>
      <c r="C343" s="184"/>
      <c r="D343" s="184"/>
      <c r="S343" s="108"/>
      <c r="AA343" s="113"/>
      <c r="AB343" s="113"/>
      <c r="AC343" s="113"/>
      <c r="AD343" s="113"/>
      <c r="AE343" s="113"/>
      <c r="AG343" s="8"/>
      <c r="AN343" s="113"/>
      <c r="AO343" s="113"/>
      <c r="AP343" s="113"/>
      <c r="AQ343" s="113"/>
      <c r="AR343" s="113"/>
      <c r="AS343" s="113"/>
      <c r="AT343" s="113"/>
      <c r="AU343" s="113"/>
    </row>
    <row r="344" spans="2:48" s="106" customFormat="1" ht="12.95" customHeight="1" x14ac:dyDescent="0.2">
      <c r="B344" s="108"/>
      <c r="C344" s="184"/>
      <c r="D344" s="184"/>
      <c r="S344" s="108"/>
      <c r="AA344" s="113"/>
      <c r="AB344" s="113"/>
      <c r="AC344" s="113"/>
      <c r="AD344" s="113"/>
      <c r="AE344" s="113"/>
      <c r="AG344" s="8"/>
      <c r="AN344" s="113"/>
      <c r="AO344" s="113"/>
      <c r="AP344" s="113"/>
      <c r="AQ344" s="113"/>
      <c r="AR344" s="113"/>
      <c r="AS344" s="113"/>
      <c r="AT344" s="113"/>
      <c r="AU344" s="113"/>
    </row>
    <row r="345" spans="2:48" s="106" customFormat="1" ht="12.95" customHeight="1" x14ac:dyDescent="0.2">
      <c r="B345" s="108"/>
      <c r="C345" s="184"/>
      <c r="D345" s="184"/>
      <c r="S345" s="108"/>
      <c r="AA345" s="113"/>
      <c r="AB345" s="113"/>
      <c r="AC345" s="113"/>
      <c r="AD345" s="113"/>
      <c r="AE345" s="113"/>
      <c r="AG345" s="8"/>
      <c r="AN345" s="113"/>
      <c r="AO345" s="113"/>
      <c r="AP345" s="113"/>
      <c r="AQ345" s="113"/>
      <c r="AR345" s="113"/>
      <c r="AS345" s="113"/>
      <c r="AT345" s="113"/>
      <c r="AU345" s="113"/>
    </row>
    <row r="346" spans="2:48" s="106" customFormat="1" ht="12.95" customHeight="1" x14ac:dyDescent="0.2">
      <c r="B346" s="108"/>
      <c r="C346" s="184"/>
      <c r="D346" s="184"/>
      <c r="S346" s="108"/>
      <c r="AA346" s="113"/>
      <c r="AB346" s="113"/>
      <c r="AC346" s="113"/>
      <c r="AD346" s="113"/>
      <c r="AE346" s="113"/>
      <c r="AG346" s="8"/>
      <c r="AN346" s="113"/>
      <c r="AO346" s="113"/>
      <c r="AP346" s="113"/>
      <c r="AQ346" s="113"/>
      <c r="AR346" s="113"/>
      <c r="AS346" s="113"/>
      <c r="AT346" s="113"/>
      <c r="AU346" s="113"/>
    </row>
    <row r="347" spans="2:48" s="106" customFormat="1" ht="12.95" customHeight="1" x14ac:dyDescent="0.2">
      <c r="B347" s="108"/>
      <c r="C347" s="184"/>
      <c r="D347" s="184"/>
      <c r="S347" s="108"/>
      <c r="AA347" s="113"/>
      <c r="AB347" s="113"/>
      <c r="AC347" s="113"/>
      <c r="AD347" s="113"/>
      <c r="AE347" s="113"/>
      <c r="AG347" s="8"/>
      <c r="AN347" s="113"/>
      <c r="AO347" s="113"/>
      <c r="AP347" s="113"/>
      <c r="AQ347" s="113"/>
      <c r="AR347" s="113"/>
      <c r="AS347" s="113"/>
      <c r="AT347" s="113"/>
      <c r="AU347" s="113"/>
    </row>
    <row r="348" spans="2:48" s="106" customFormat="1" ht="12.95" customHeight="1" x14ac:dyDescent="0.2">
      <c r="B348" s="108"/>
      <c r="C348" s="184"/>
      <c r="D348" s="184"/>
      <c r="S348" s="108"/>
      <c r="AA348" s="113"/>
      <c r="AB348" s="113"/>
      <c r="AC348" s="113"/>
      <c r="AD348" s="113"/>
      <c r="AE348" s="113"/>
      <c r="AG348" s="8"/>
      <c r="AN348" s="113"/>
      <c r="AO348" s="113"/>
      <c r="AP348" s="113"/>
      <c r="AQ348" s="113"/>
      <c r="AR348" s="113"/>
      <c r="AS348" s="113"/>
      <c r="AT348" s="113"/>
      <c r="AU348" s="113"/>
    </row>
    <row r="349" spans="2:48" s="106" customFormat="1" ht="12.95" customHeight="1" x14ac:dyDescent="0.2">
      <c r="B349" s="108"/>
      <c r="C349" s="184"/>
      <c r="D349" s="184"/>
      <c r="S349" s="108"/>
      <c r="AA349" s="113"/>
      <c r="AB349" s="113"/>
      <c r="AC349" s="113"/>
      <c r="AD349" s="113"/>
      <c r="AE349" s="113"/>
      <c r="AG349" s="8"/>
      <c r="AN349" s="113"/>
      <c r="AO349" s="113"/>
      <c r="AP349" s="113"/>
      <c r="AQ349" s="113"/>
      <c r="AR349" s="113"/>
      <c r="AS349" s="113"/>
      <c r="AT349" s="113"/>
      <c r="AU349" s="113"/>
    </row>
    <row r="350" spans="2:48" s="106" customFormat="1" ht="12.95" customHeight="1" x14ac:dyDescent="0.2">
      <c r="B350" s="108"/>
      <c r="C350" s="184"/>
      <c r="D350" s="184"/>
      <c r="S350" s="108"/>
      <c r="AA350" s="113"/>
      <c r="AB350" s="113"/>
      <c r="AC350" s="113"/>
      <c r="AD350" s="113"/>
      <c r="AE350" s="113"/>
      <c r="AG350" s="8"/>
      <c r="AN350" s="113"/>
      <c r="AO350" s="113"/>
      <c r="AP350" s="113"/>
      <c r="AQ350" s="113"/>
      <c r="AR350" s="113"/>
      <c r="AS350" s="113"/>
      <c r="AT350" s="113"/>
      <c r="AU350" s="113"/>
    </row>
    <row r="351" spans="2:48" s="106" customFormat="1" ht="12.95" customHeight="1" x14ac:dyDescent="0.2">
      <c r="B351" s="108"/>
      <c r="C351" s="184"/>
      <c r="D351" s="184"/>
      <c r="S351" s="108"/>
      <c r="AA351" s="113"/>
      <c r="AB351" s="113"/>
      <c r="AC351" s="113"/>
      <c r="AD351" s="113"/>
      <c r="AE351" s="113"/>
      <c r="AG351" s="8"/>
      <c r="AN351" s="113"/>
      <c r="AO351" s="113"/>
      <c r="AP351" s="113"/>
      <c r="AQ351" s="113"/>
      <c r="AR351" s="113"/>
      <c r="AS351" s="113"/>
      <c r="AT351" s="113"/>
      <c r="AU351" s="113"/>
    </row>
    <row r="352" spans="2:48" s="106" customFormat="1" ht="12.95" customHeight="1" x14ac:dyDescent="0.2">
      <c r="B352" s="108"/>
      <c r="C352" s="184"/>
      <c r="D352" s="184"/>
      <c r="S352" s="108"/>
      <c r="AA352" s="113"/>
      <c r="AB352" s="113"/>
      <c r="AC352" s="113"/>
      <c r="AD352" s="113"/>
      <c r="AE352" s="113"/>
      <c r="AG352" s="8"/>
      <c r="AN352" s="113"/>
      <c r="AO352" s="113"/>
      <c r="AP352" s="113"/>
      <c r="AQ352" s="113"/>
      <c r="AR352" s="113"/>
      <c r="AS352" s="113"/>
      <c r="AT352" s="113"/>
      <c r="AU352" s="113"/>
      <c r="AV352" s="113"/>
    </row>
    <row r="353" spans="2:64" s="106" customFormat="1" ht="12.95" customHeight="1" x14ac:dyDescent="0.2">
      <c r="B353" s="108"/>
      <c r="C353" s="184"/>
      <c r="D353" s="184"/>
      <c r="S353" s="108"/>
      <c r="AA353" s="113"/>
      <c r="AB353" s="113"/>
      <c r="AC353" s="113"/>
      <c r="AD353" s="113"/>
      <c r="AE353" s="113"/>
      <c r="AG353" s="8"/>
      <c r="AN353" s="113"/>
      <c r="AO353" s="113"/>
      <c r="AP353" s="113"/>
      <c r="AQ353" s="113"/>
      <c r="AR353" s="113"/>
      <c r="AS353" s="113"/>
      <c r="AT353" s="113"/>
      <c r="AU353" s="113"/>
    </row>
    <row r="354" spans="2:64" s="106" customFormat="1" ht="12.95" customHeight="1" x14ac:dyDescent="0.2">
      <c r="B354" s="108"/>
      <c r="C354" s="184"/>
      <c r="D354" s="184"/>
      <c r="S354" s="108"/>
      <c r="AA354" s="113"/>
      <c r="AB354" s="113"/>
      <c r="AC354" s="113"/>
      <c r="AD354" s="113"/>
      <c r="AE354" s="113"/>
      <c r="AG354" s="8"/>
      <c r="AN354" s="113"/>
      <c r="AO354" s="113"/>
      <c r="AP354" s="113"/>
      <c r="AQ354" s="113"/>
      <c r="AR354" s="113"/>
      <c r="AS354" s="113"/>
      <c r="AT354" s="113"/>
      <c r="AU354" s="113"/>
    </row>
    <row r="355" spans="2:64" s="106" customFormat="1" ht="12.95" customHeight="1" x14ac:dyDescent="0.2">
      <c r="B355" s="108"/>
      <c r="C355" s="184"/>
      <c r="D355" s="184"/>
      <c r="S355" s="108"/>
      <c r="AA355" s="113"/>
      <c r="AB355" s="113"/>
      <c r="AC355" s="113"/>
      <c r="AD355" s="113"/>
      <c r="AE355" s="113"/>
      <c r="AG355" s="8"/>
      <c r="AN355" s="113"/>
      <c r="AO355" s="113"/>
      <c r="AP355" s="113"/>
      <c r="AQ355" s="113"/>
      <c r="AR355" s="113"/>
      <c r="AS355" s="113"/>
      <c r="AT355" s="113"/>
      <c r="AU355" s="113"/>
    </row>
    <row r="356" spans="2:64" s="106" customFormat="1" ht="12.95" customHeight="1" x14ac:dyDescent="0.2">
      <c r="B356" s="108"/>
      <c r="C356" s="184"/>
      <c r="D356" s="184"/>
      <c r="S356" s="108"/>
      <c r="AA356" s="113"/>
      <c r="AB356" s="113"/>
      <c r="AC356" s="113"/>
      <c r="AD356" s="113"/>
      <c r="AE356" s="113"/>
      <c r="AG356" s="8"/>
      <c r="AN356" s="113"/>
      <c r="AO356" s="113"/>
      <c r="AP356" s="113"/>
      <c r="AQ356" s="113"/>
      <c r="AR356" s="113"/>
      <c r="AS356" s="113"/>
      <c r="AT356" s="113"/>
      <c r="AU356" s="113"/>
    </row>
    <row r="357" spans="2:64" s="106" customFormat="1" ht="12.95" customHeight="1" x14ac:dyDescent="0.2">
      <c r="B357" s="108"/>
      <c r="C357" s="184"/>
      <c r="D357" s="184"/>
      <c r="S357" s="108"/>
      <c r="AA357" s="113"/>
      <c r="AB357" s="113"/>
      <c r="AC357" s="113"/>
      <c r="AD357" s="113"/>
      <c r="AE357" s="113"/>
      <c r="AG357" s="8"/>
      <c r="AN357" s="113"/>
      <c r="AO357" s="113"/>
      <c r="AP357" s="113"/>
      <c r="AQ357" s="113"/>
      <c r="AR357" s="113"/>
      <c r="AS357" s="113"/>
      <c r="AT357" s="113"/>
      <c r="AU357" s="113"/>
    </row>
    <row r="358" spans="2:64" s="106" customFormat="1" ht="12.95" customHeight="1" x14ac:dyDescent="0.2">
      <c r="B358" s="108"/>
      <c r="C358" s="184"/>
      <c r="D358" s="184"/>
      <c r="S358" s="108"/>
      <c r="AA358" s="113"/>
      <c r="AB358" s="113"/>
      <c r="AC358" s="113"/>
      <c r="AD358" s="113"/>
      <c r="AE358" s="113"/>
      <c r="AG358" s="8"/>
      <c r="AN358" s="113"/>
      <c r="AO358" s="113"/>
      <c r="AP358" s="113"/>
      <c r="AQ358" s="113"/>
      <c r="AR358" s="113"/>
      <c r="AS358" s="113"/>
      <c r="AT358" s="113"/>
      <c r="AU358" s="113"/>
    </row>
    <row r="359" spans="2:64" s="106" customFormat="1" ht="12.95" customHeight="1" x14ac:dyDescent="0.2">
      <c r="B359" s="108"/>
      <c r="C359" s="184"/>
      <c r="D359" s="184"/>
      <c r="S359" s="108"/>
      <c r="AA359" s="113"/>
      <c r="AB359" s="113"/>
      <c r="AC359" s="113"/>
      <c r="AD359" s="113"/>
      <c r="AE359" s="113"/>
      <c r="AG359" s="8"/>
      <c r="AN359" s="113"/>
      <c r="AO359" s="113"/>
      <c r="AP359" s="113"/>
      <c r="AQ359" s="113"/>
      <c r="AR359" s="113"/>
      <c r="AS359" s="113"/>
      <c r="AT359" s="113"/>
      <c r="AU359" s="113"/>
    </row>
    <row r="360" spans="2:64" s="106" customFormat="1" ht="12.95" customHeight="1" x14ac:dyDescent="0.2">
      <c r="B360" s="108"/>
      <c r="C360" s="184"/>
      <c r="D360" s="184"/>
      <c r="S360" s="108"/>
      <c r="AA360" s="113"/>
      <c r="AB360" s="113"/>
      <c r="AC360" s="113"/>
      <c r="AD360" s="113"/>
      <c r="AE360" s="113"/>
      <c r="AG360" s="8"/>
      <c r="AN360" s="113"/>
      <c r="AO360" s="113"/>
      <c r="AP360" s="113"/>
      <c r="AQ360" s="113"/>
      <c r="AR360" s="113"/>
      <c r="AS360" s="113"/>
      <c r="AT360" s="113"/>
      <c r="AU360" s="113"/>
    </row>
    <row r="361" spans="2:64" s="106" customFormat="1" ht="12.95" customHeight="1" x14ac:dyDescent="0.2">
      <c r="B361" s="108"/>
      <c r="C361" s="184"/>
      <c r="D361" s="184"/>
      <c r="S361" s="108"/>
      <c r="AA361" s="113"/>
      <c r="AB361" s="113"/>
      <c r="AC361" s="113"/>
      <c r="AD361" s="113"/>
      <c r="AE361" s="113"/>
      <c r="AG361" s="8"/>
      <c r="AN361" s="113"/>
      <c r="AO361" s="113"/>
      <c r="AP361" s="113"/>
      <c r="AQ361" s="113"/>
      <c r="AR361" s="113"/>
      <c r="AS361" s="113"/>
      <c r="AT361" s="113"/>
      <c r="AU361" s="113"/>
    </row>
    <row r="362" spans="2:64" s="106" customFormat="1" ht="12.95" customHeight="1" x14ac:dyDescent="0.2">
      <c r="B362" s="108"/>
      <c r="C362" s="184"/>
      <c r="D362" s="184"/>
      <c r="S362" s="108"/>
      <c r="AA362" s="113"/>
      <c r="AB362" s="113"/>
      <c r="AC362" s="113"/>
      <c r="AD362" s="113"/>
      <c r="AE362" s="113"/>
      <c r="AG362" s="8"/>
      <c r="AN362" s="113"/>
      <c r="AO362" s="113"/>
      <c r="AP362" s="113"/>
      <c r="AQ362" s="113"/>
      <c r="AR362" s="113"/>
      <c r="AS362" s="113"/>
      <c r="AT362" s="113"/>
      <c r="AU362" s="113"/>
    </row>
    <row r="363" spans="2:64" s="106" customFormat="1" ht="12.95" customHeight="1" x14ac:dyDescent="0.2">
      <c r="B363" s="108"/>
      <c r="C363" s="184"/>
      <c r="D363" s="184"/>
      <c r="S363" s="108"/>
      <c r="AA363" s="113"/>
      <c r="AB363" s="113"/>
      <c r="AC363" s="113"/>
      <c r="AD363" s="113"/>
      <c r="AE363" s="113"/>
      <c r="AG363" s="8"/>
      <c r="AN363" s="113"/>
      <c r="AO363" s="113"/>
      <c r="AP363" s="113"/>
      <c r="AQ363" s="113"/>
      <c r="AR363" s="113"/>
      <c r="AS363" s="113"/>
      <c r="AT363" s="113"/>
      <c r="AU363" s="113"/>
    </row>
    <row r="364" spans="2:64" s="106" customFormat="1" ht="12.95" customHeight="1" x14ac:dyDescent="0.2">
      <c r="B364" s="108"/>
      <c r="C364" s="184"/>
      <c r="D364" s="184"/>
      <c r="S364" s="108"/>
      <c r="AA364" s="113"/>
      <c r="AB364" s="113"/>
      <c r="AC364" s="113"/>
      <c r="AD364" s="113"/>
      <c r="AE364" s="113"/>
      <c r="AG364" s="8"/>
      <c r="AN364" s="113"/>
      <c r="AO364" s="113"/>
      <c r="AP364" s="113"/>
      <c r="AQ364" s="113"/>
      <c r="AR364" s="113"/>
      <c r="AS364" s="113"/>
      <c r="AT364" s="113"/>
      <c r="AU364" s="113"/>
    </row>
    <row r="365" spans="2:64" s="106" customFormat="1" ht="12.95" customHeight="1" x14ac:dyDescent="0.2">
      <c r="B365" s="108"/>
      <c r="C365" s="184"/>
      <c r="D365" s="184"/>
      <c r="S365" s="108"/>
      <c r="AA365" s="113"/>
      <c r="AB365" s="113"/>
      <c r="AC365" s="113"/>
      <c r="AD365" s="113"/>
      <c r="AE365" s="113"/>
      <c r="AG365" s="8"/>
      <c r="AN365" s="113"/>
      <c r="AO365" s="113"/>
      <c r="AP365" s="113"/>
      <c r="AQ365" s="113"/>
      <c r="AR365" s="113"/>
      <c r="AS365" s="113"/>
      <c r="AT365" s="113"/>
      <c r="AU365" s="113"/>
    </row>
    <row r="366" spans="2:64" s="106" customFormat="1" ht="12.95" customHeight="1" x14ac:dyDescent="0.2">
      <c r="B366" s="108"/>
      <c r="C366" s="184"/>
      <c r="D366" s="184"/>
      <c r="S366" s="108"/>
      <c r="AA366" s="113"/>
      <c r="AB366" s="113"/>
      <c r="AC366" s="113"/>
      <c r="AD366" s="113"/>
      <c r="AE366" s="113"/>
      <c r="AG366" s="8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</row>
    <row r="367" spans="2:64" s="106" customFormat="1" ht="12.95" customHeight="1" x14ac:dyDescent="0.2">
      <c r="B367" s="108"/>
      <c r="C367" s="184"/>
      <c r="D367" s="184"/>
      <c r="S367" s="108"/>
      <c r="AA367" s="113"/>
      <c r="AB367" s="113"/>
      <c r="AC367" s="113"/>
      <c r="AD367" s="113"/>
      <c r="AE367" s="113"/>
      <c r="AG367" s="8"/>
      <c r="AN367" s="113"/>
      <c r="AO367" s="113"/>
      <c r="AP367" s="113"/>
      <c r="AQ367" s="113"/>
      <c r="AR367" s="113"/>
      <c r="AS367" s="113"/>
      <c r="AT367" s="113"/>
      <c r="AU367" s="113"/>
    </row>
    <row r="368" spans="2:64" s="106" customFormat="1" ht="12.95" customHeight="1" x14ac:dyDescent="0.2">
      <c r="B368" s="108"/>
      <c r="C368" s="184"/>
      <c r="D368" s="184"/>
      <c r="S368" s="108"/>
      <c r="AA368" s="113"/>
      <c r="AB368" s="113"/>
      <c r="AC368" s="113"/>
      <c r="AD368" s="113"/>
      <c r="AE368" s="113"/>
      <c r="AG368" s="8"/>
      <c r="AN368" s="113"/>
      <c r="AO368" s="113"/>
      <c r="AP368" s="113"/>
      <c r="AQ368" s="113"/>
      <c r="AR368" s="113"/>
      <c r="AS368" s="113"/>
      <c r="AT368" s="113"/>
      <c r="AU368" s="113"/>
    </row>
    <row r="369" spans="2:47" s="106" customFormat="1" ht="12.95" customHeight="1" x14ac:dyDescent="0.2">
      <c r="B369" s="108"/>
      <c r="C369" s="184"/>
      <c r="D369" s="184"/>
      <c r="S369" s="108"/>
      <c r="AA369" s="113"/>
      <c r="AB369" s="113"/>
      <c r="AC369" s="113"/>
      <c r="AD369" s="113"/>
      <c r="AE369" s="113"/>
      <c r="AG369" s="8"/>
      <c r="AN369" s="113"/>
      <c r="AO369" s="113"/>
      <c r="AP369" s="113"/>
      <c r="AQ369" s="113"/>
      <c r="AR369" s="113"/>
      <c r="AS369" s="113"/>
      <c r="AT369" s="113"/>
      <c r="AU369" s="113"/>
    </row>
    <row r="370" spans="2:47" s="106" customFormat="1" ht="12.95" customHeight="1" x14ac:dyDescent="0.2">
      <c r="B370" s="108"/>
      <c r="C370" s="184"/>
      <c r="D370" s="184"/>
      <c r="S370" s="108"/>
      <c r="AA370" s="113"/>
      <c r="AB370" s="113"/>
      <c r="AC370" s="113"/>
      <c r="AD370" s="113"/>
      <c r="AE370" s="113"/>
      <c r="AG370" s="8"/>
      <c r="AN370" s="113"/>
      <c r="AO370" s="113"/>
      <c r="AP370" s="113"/>
      <c r="AQ370" s="113"/>
      <c r="AR370" s="113"/>
      <c r="AS370" s="113"/>
      <c r="AT370" s="113"/>
      <c r="AU370" s="113"/>
    </row>
    <row r="371" spans="2:47" s="106" customFormat="1" ht="12.95" customHeight="1" x14ac:dyDescent="0.2">
      <c r="B371" s="108"/>
      <c r="C371" s="184"/>
      <c r="D371" s="184"/>
      <c r="S371" s="108"/>
      <c r="AA371" s="113"/>
      <c r="AB371" s="113"/>
      <c r="AC371" s="113"/>
      <c r="AD371" s="113"/>
      <c r="AE371" s="113"/>
      <c r="AG371" s="8"/>
      <c r="AN371" s="113"/>
      <c r="AO371" s="113"/>
      <c r="AP371" s="113"/>
      <c r="AQ371" s="113"/>
      <c r="AR371" s="113"/>
      <c r="AS371" s="113"/>
      <c r="AT371" s="113"/>
      <c r="AU371" s="113"/>
    </row>
    <row r="372" spans="2:47" s="106" customFormat="1" ht="12.95" customHeight="1" x14ac:dyDescent="0.2">
      <c r="B372" s="108"/>
      <c r="C372" s="184"/>
      <c r="D372" s="184"/>
      <c r="S372" s="108"/>
      <c r="AA372" s="113"/>
      <c r="AB372" s="113"/>
      <c r="AC372" s="113"/>
      <c r="AD372" s="113"/>
      <c r="AE372" s="113"/>
      <c r="AG372" s="8"/>
      <c r="AN372" s="113"/>
      <c r="AO372" s="113"/>
      <c r="AP372" s="113"/>
      <c r="AQ372" s="113"/>
      <c r="AR372" s="113"/>
      <c r="AS372" s="113"/>
      <c r="AT372" s="113"/>
      <c r="AU372" s="113"/>
    </row>
    <row r="373" spans="2:47" s="106" customFormat="1" ht="12.95" customHeight="1" x14ac:dyDescent="0.2">
      <c r="B373" s="108"/>
      <c r="C373" s="184"/>
      <c r="D373" s="184"/>
      <c r="S373" s="108"/>
      <c r="AA373" s="113"/>
      <c r="AB373" s="113"/>
      <c r="AC373" s="113"/>
      <c r="AD373" s="113"/>
      <c r="AE373" s="113"/>
      <c r="AG373" s="8"/>
      <c r="AN373" s="113"/>
      <c r="AO373" s="113"/>
      <c r="AP373" s="113"/>
      <c r="AQ373" s="113"/>
      <c r="AR373" s="113"/>
      <c r="AS373" s="113"/>
      <c r="AT373" s="113"/>
      <c r="AU373" s="113"/>
    </row>
    <row r="374" spans="2:47" s="106" customFormat="1" ht="12.95" customHeight="1" x14ac:dyDescent="0.2">
      <c r="B374" s="108"/>
      <c r="C374" s="184"/>
      <c r="D374" s="184"/>
      <c r="S374" s="108"/>
      <c r="AA374" s="113"/>
      <c r="AB374" s="113"/>
      <c r="AC374" s="113"/>
      <c r="AD374" s="113"/>
      <c r="AE374" s="113"/>
      <c r="AG374" s="8"/>
      <c r="AN374" s="113"/>
      <c r="AO374" s="113"/>
      <c r="AP374" s="113"/>
      <c r="AQ374" s="113"/>
      <c r="AR374" s="113"/>
      <c r="AS374" s="113"/>
      <c r="AT374" s="113"/>
      <c r="AU374" s="113"/>
    </row>
    <row r="375" spans="2:47" s="106" customFormat="1" ht="12.95" customHeight="1" x14ac:dyDescent="0.2">
      <c r="B375" s="108"/>
      <c r="C375" s="184"/>
      <c r="D375" s="184"/>
      <c r="S375" s="108"/>
      <c r="AA375" s="113"/>
      <c r="AB375" s="113"/>
      <c r="AC375" s="113"/>
      <c r="AD375" s="113"/>
      <c r="AE375" s="113"/>
      <c r="AG375" s="8"/>
      <c r="AN375" s="113"/>
      <c r="AO375" s="113"/>
      <c r="AP375" s="113"/>
      <c r="AQ375" s="113"/>
      <c r="AR375" s="113"/>
      <c r="AS375" s="113"/>
      <c r="AT375" s="113"/>
      <c r="AU375" s="113"/>
    </row>
    <row r="376" spans="2:47" s="106" customFormat="1" ht="12.95" customHeight="1" x14ac:dyDescent="0.2">
      <c r="B376" s="108"/>
      <c r="C376" s="184"/>
      <c r="D376" s="184"/>
      <c r="S376" s="108"/>
      <c r="AA376" s="113"/>
      <c r="AB376" s="113"/>
      <c r="AC376" s="113"/>
      <c r="AD376" s="113"/>
      <c r="AE376" s="113"/>
      <c r="AG376" s="8"/>
      <c r="AN376" s="113"/>
      <c r="AO376" s="113"/>
      <c r="AP376" s="113"/>
      <c r="AQ376" s="113"/>
      <c r="AR376" s="113"/>
      <c r="AS376" s="113"/>
      <c r="AT376" s="113"/>
      <c r="AU376" s="113"/>
    </row>
    <row r="377" spans="2:47" s="106" customFormat="1" ht="12.95" customHeight="1" x14ac:dyDescent="0.2">
      <c r="B377" s="108"/>
      <c r="C377" s="184"/>
      <c r="D377" s="184"/>
      <c r="S377" s="108"/>
      <c r="AA377" s="113"/>
      <c r="AB377" s="113"/>
      <c r="AC377" s="113"/>
      <c r="AD377" s="113"/>
      <c r="AE377" s="113"/>
      <c r="AG377" s="8"/>
      <c r="AN377" s="113"/>
      <c r="AO377" s="113"/>
      <c r="AP377" s="113"/>
      <c r="AQ377" s="113"/>
      <c r="AR377" s="113"/>
      <c r="AS377" s="113"/>
      <c r="AT377" s="113"/>
      <c r="AU377" s="113"/>
    </row>
    <row r="378" spans="2:47" s="106" customFormat="1" ht="12.95" customHeight="1" x14ac:dyDescent="0.2">
      <c r="B378" s="108"/>
      <c r="C378" s="184"/>
      <c r="D378" s="184"/>
      <c r="S378" s="108"/>
      <c r="AA378" s="113"/>
      <c r="AB378" s="113"/>
      <c r="AC378" s="113"/>
      <c r="AD378" s="113"/>
      <c r="AE378" s="113"/>
      <c r="AG378" s="8"/>
      <c r="AN378" s="113"/>
      <c r="AO378" s="113"/>
      <c r="AP378" s="113"/>
      <c r="AQ378" s="113"/>
      <c r="AR378" s="113"/>
      <c r="AS378" s="113"/>
      <c r="AT378" s="113"/>
      <c r="AU378" s="113"/>
    </row>
    <row r="379" spans="2:47" s="106" customFormat="1" ht="12.95" customHeight="1" x14ac:dyDescent="0.2">
      <c r="B379" s="108"/>
      <c r="C379" s="184"/>
      <c r="D379" s="184"/>
      <c r="S379" s="108"/>
      <c r="AA379" s="113"/>
      <c r="AB379" s="113"/>
      <c r="AC379" s="113"/>
      <c r="AD379" s="113"/>
      <c r="AE379" s="113"/>
      <c r="AG379" s="8"/>
      <c r="AN379" s="113"/>
      <c r="AO379" s="113"/>
      <c r="AP379" s="113"/>
      <c r="AQ379" s="113"/>
      <c r="AR379" s="113"/>
      <c r="AS379" s="113"/>
      <c r="AT379" s="113"/>
      <c r="AU379" s="113"/>
    </row>
    <row r="380" spans="2:47" s="106" customFormat="1" ht="12.95" customHeight="1" x14ac:dyDescent="0.2">
      <c r="B380" s="108"/>
      <c r="C380" s="184"/>
      <c r="D380" s="184"/>
      <c r="S380" s="108"/>
      <c r="AA380" s="113"/>
      <c r="AB380" s="113"/>
      <c r="AC380" s="113"/>
      <c r="AD380" s="113"/>
      <c r="AE380" s="113"/>
      <c r="AG380" s="8"/>
      <c r="AN380" s="113"/>
      <c r="AO380" s="113"/>
      <c r="AP380" s="113"/>
      <c r="AQ380" s="113"/>
      <c r="AR380" s="113"/>
      <c r="AS380" s="113"/>
      <c r="AT380" s="113"/>
      <c r="AU380" s="113"/>
    </row>
    <row r="381" spans="2:47" s="106" customFormat="1" ht="12.95" customHeight="1" x14ac:dyDescent="0.2">
      <c r="B381" s="108"/>
      <c r="C381" s="184"/>
      <c r="D381" s="184"/>
      <c r="S381" s="108"/>
      <c r="AA381" s="113"/>
      <c r="AB381" s="113"/>
      <c r="AC381" s="113"/>
      <c r="AD381" s="113"/>
      <c r="AE381" s="113"/>
      <c r="AG381" s="8"/>
      <c r="AN381" s="113"/>
      <c r="AO381" s="113"/>
      <c r="AP381" s="113"/>
      <c r="AQ381" s="113"/>
      <c r="AR381" s="113"/>
      <c r="AS381" s="113"/>
      <c r="AT381" s="113"/>
      <c r="AU381" s="113"/>
    </row>
    <row r="382" spans="2:47" s="106" customFormat="1" ht="12.95" customHeight="1" x14ac:dyDescent="0.2">
      <c r="B382" s="108"/>
      <c r="C382" s="184"/>
      <c r="D382" s="184"/>
      <c r="S382" s="108"/>
      <c r="AA382" s="113"/>
      <c r="AB382" s="113"/>
      <c r="AC382" s="113"/>
      <c r="AD382" s="113"/>
      <c r="AE382" s="113"/>
      <c r="AG382" s="8"/>
      <c r="AN382" s="113"/>
      <c r="AO382" s="113"/>
      <c r="AP382" s="113"/>
      <c r="AQ382" s="113"/>
      <c r="AR382" s="113"/>
      <c r="AS382" s="113"/>
      <c r="AT382" s="113"/>
      <c r="AU382" s="113"/>
    </row>
    <row r="383" spans="2:47" s="106" customFormat="1" ht="12.95" customHeight="1" x14ac:dyDescent="0.2">
      <c r="B383" s="108"/>
      <c r="C383" s="184"/>
      <c r="D383" s="184"/>
      <c r="S383" s="108"/>
      <c r="AA383" s="113"/>
      <c r="AB383" s="113"/>
      <c r="AC383" s="113"/>
      <c r="AD383" s="113"/>
      <c r="AE383" s="113"/>
      <c r="AG383" s="8"/>
      <c r="AN383" s="113"/>
      <c r="AO383" s="113"/>
      <c r="AP383" s="113"/>
      <c r="AQ383" s="113"/>
      <c r="AR383" s="113"/>
      <c r="AS383" s="113"/>
      <c r="AT383" s="113"/>
      <c r="AU383" s="113"/>
    </row>
    <row r="384" spans="2:47" s="106" customFormat="1" ht="12.95" customHeight="1" x14ac:dyDescent="0.2">
      <c r="B384" s="108"/>
      <c r="C384" s="184"/>
      <c r="D384" s="184"/>
      <c r="S384" s="108"/>
      <c r="AA384" s="113"/>
      <c r="AB384" s="113"/>
      <c r="AC384" s="113"/>
      <c r="AD384" s="113"/>
      <c r="AE384" s="113"/>
      <c r="AG384" s="8"/>
      <c r="AN384" s="113"/>
      <c r="AO384" s="113"/>
      <c r="AP384" s="113"/>
      <c r="AQ384" s="113"/>
      <c r="AR384" s="113"/>
      <c r="AS384" s="113"/>
      <c r="AT384" s="113"/>
      <c r="AU384" s="113"/>
    </row>
    <row r="385" spans="2:64" s="106" customFormat="1" ht="12.95" customHeight="1" x14ac:dyDescent="0.2">
      <c r="B385" s="108"/>
      <c r="C385" s="184"/>
      <c r="D385" s="184"/>
      <c r="S385" s="108"/>
      <c r="AA385" s="113"/>
      <c r="AB385" s="113"/>
      <c r="AC385" s="113"/>
      <c r="AD385" s="113"/>
      <c r="AE385" s="113"/>
      <c r="AG385" s="8"/>
      <c r="AN385" s="113"/>
      <c r="AO385" s="113"/>
      <c r="AP385" s="113"/>
      <c r="AQ385" s="113"/>
      <c r="AR385" s="113"/>
      <c r="AS385" s="113"/>
      <c r="AT385" s="113"/>
      <c r="AU385" s="113"/>
    </row>
    <row r="386" spans="2:64" s="106" customFormat="1" ht="12.95" customHeight="1" x14ac:dyDescent="0.2">
      <c r="B386" s="108"/>
      <c r="C386" s="184"/>
      <c r="D386" s="184"/>
      <c r="S386" s="108"/>
      <c r="AA386" s="113"/>
      <c r="AB386" s="113"/>
      <c r="AC386" s="113"/>
      <c r="AD386" s="113"/>
      <c r="AE386" s="113"/>
      <c r="AG386" s="8"/>
      <c r="AN386" s="113"/>
      <c r="AO386" s="113"/>
      <c r="AP386" s="113"/>
      <c r="AQ386" s="113"/>
      <c r="AR386" s="113"/>
      <c r="AS386" s="113"/>
      <c r="AT386" s="113"/>
      <c r="AU386" s="113"/>
    </row>
    <row r="387" spans="2:64" s="106" customFormat="1" ht="12.95" customHeight="1" x14ac:dyDescent="0.2">
      <c r="B387" s="108"/>
      <c r="C387" s="184"/>
      <c r="D387" s="184"/>
      <c r="S387" s="108"/>
      <c r="AA387" s="113"/>
      <c r="AB387" s="113"/>
      <c r="AC387" s="113"/>
      <c r="AD387" s="113"/>
      <c r="AE387" s="113"/>
      <c r="AG387" s="8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</row>
    <row r="388" spans="2:64" s="106" customFormat="1" ht="12.95" customHeight="1" x14ac:dyDescent="0.2">
      <c r="B388" s="108"/>
      <c r="C388" s="184"/>
      <c r="D388" s="184"/>
      <c r="S388" s="108"/>
      <c r="AA388" s="113"/>
      <c r="AB388" s="113"/>
      <c r="AC388" s="113"/>
      <c r="AD388" s="113"/>
      <c r="AE388" s="113"/>
      <c r="AG388" s="8"/>
      <c r="AN388" s="113"/>
      <c r="AO388" s="113"/>
      <c r="AP388" s="113"/>
      <c r="AQ388" s="113"/>
      <c r="AR388" s="113"/>
      <c r="AS388" s="113"/>
      <c r="AT388" s="113"/>
      <c r="AU388" s="113"/>
    </row>
    <row r="389" spans="2:64" s="106" customFormat="1" ht="12.95" customHeight="1" x14ac:dyDescent="0.2">
      <c r="B389" s="108"/>
      <c r="C389" s="184"/>
      <c r="D389" s="184"/>
      <c r="S389" s="108"/>
      <c r="AA389" s="113"/>
      <c r="AB389" s="113"/>
      <c r="AC389" s="113"/>
      <c r="AD389" s="113"/>
      <c r="AE389" s="113"/>
      <c r="AG389" s="8"/>
      <c r="AN389" s="113"/>
      <c r="AO389" s="113"/>
      <c r="AP389" s="113"/>
      <c r="AQ389" s="113"/>
      <c r="AR389" s="113"/>
      <c r="AS389" s="113"/>
      <c r="AT389" s="113"/>
      <c r="AU389" s="113"/>
      <c r="AV389" s="113"/>
    </row>
    <row r="390" spans="2:64" s="106" customFormat="1" ht="12.95" customHeight="1" x14ac:dyDescent="0.2">
      <c r="B390" s="108"/>
      <c r="C390" s="184"/>
      <c r="D390" s="184"/>
      <c r="S390" s="108"/>
      <c r="AA390" s="113"/>
      <c r="AB390" s="113"/>
      <c r="AC390" s="113"/>
      <c r="AD390" s="113"/>
      <c r="AE390" s="113"/>
      <c r="AG390" s="8"/>
      <c r="AN390" s="113"/>
      <c r="AO390" s="113"/>
      <c r="AP390" s="113"/>
      <c r="AQ390" s="113"/>
      <c r="AR390" s="113"/>
      <c r="AS390" s="113"/>
      <c r="AT390" s="113"/>
      <c r="AU390" s="113"/>
    </row>
    <row r="391" spans="2:64" s="106" customFormat="1" ht="12.95" customHeight="1" x14ac:dyDescent="0.2">
      <c r="B391" s="108"/>
      <c r="C391" s="184"/>
      <c r="D391" s="184"/>
      <c r="S391" s="108"/>
      <c r="AA391" s="113"/>
      <c r="AB391" s="113"/>
      <c r="AC391" s="113"/>
      <c r="AD391" s="113"/>
      <c r="AE391" s="113"/>
      <c r="AG391" s="8"/>
      <c r="AN391" s="113"/>
      <c r="AO391" s="113"/>
      <c r="AP391" s="113"/>
      <c r="AQ391" s="113"/>
      <c r="AR391" s="113"/>
      <c r="AS391" s="113"/>
      <c r="AT391" s="113"/>
      <c r="AU391" s="113"/>
    </row>
    <row r="392" spans="2:64" s="106" customFormat="1" ht="12.95" customHeight="1" x14ac:dyDescent="0.2">
      <c r="B392" s="108"/>
      <c r="C392" s="184"/>
      <c r="D392" s="184"/>
      <c r="S392" s="108"/>
      <c r="AA392" s="113"/>
      <c r="AB392" s="113"/>
      <c r="AC392" s="113"/>
      <c r="AD392" s="113"/>
      <c r="AE392" s="113"/>
      <c r="AG392" s="8"/>
      <c r="AN392" s="113"/>
      <c r="AO392" s="113"/>
      <c r="AP392" s="113"/>
      <c r="AQ392" s="113"/>
      <c r="AR392" s="113"/>
      <c r="AS392" s="113"/>
      <c r="AT392" s="113"/>
      <c r="AU392" s="113"/>
    </row>
    <row r="393" spans="2:64" s="106" customFormat="1" ht="12.95" customHeight="1" x14ac:dyDescent="0.2">
      <c r="B393" s="108"/>
      <c r="C393" s="184"/>
      <c r="D393" s="184"/>
      <c r="S393" s="108"/>
      <c r="AA393" s="113"/>
      <c r="AB393" s="113"/>
      <c r="AC393" s="113"/>
      <c r="AD393" s="113"/>
      <c r="AE393" s="113"/>
      <c r="AG393" s="8"/>
      <c r="AN393" s="113"/>
      <c r="AO393" s="113"/>
      <c r="AP393" s="113"/>
      <c r="AQ393" s="113"/>
      <c r="AR393" s="113"/>
      <c r="AS393" s="113"/>
      <c r="AT393" s="113"/>
      <c r="AU393" s="113"/>
    </row>
    <row r="394" spans="2:64" s="106" customFormat="1" ht="12.95" customHeight="1" x14ac:dyDescent="0.2">
      <c r="B394" s="108"/>
      <c r="C394" s="184"/>
      <c r="D394" s="184"/>
      <c r="S394" s="108"/>
      <c r="AA394" s="113"/>
      <c r="AB394" s="113"/>
      <c r="AC394" s="113"/>
      <c r="AD394" s="113"/>
      <c r="AE394" s="113"/>
      <c r="AG394" s="8"/>
      <c r="AN394" s="113"/>
      <c r="AO394" s="113"/>
      <c r="AP394" s="113"/>
      <c r="AQ394" s="113"/>
      <c r="AR394" s="113"/>
      <c r="AS394" s="113"/>
      <c r="AT394" s="113"/>
      <c r="AU394" s="113"/>
    </row>
    <row r="395" spans="2:64" s="106" customFormat="1" ht="12.95" customHeight="1" x14ac:dyDescent="0.2">
      <c r="B395" s="108"/>
      <c r="C395" s="184"/>
      <c r="D395" s="184"/>
      <c r="S395" s="108"/>
      <c r="AA395" s="113"/>
      <c r="AB395" s="113"/>
      <c r="AC395" s="113"/>
      <c r="AD395" s="113"/>
      <c r="AE395" s="113"/>
      <c r="AG395" s="8"/>
      <c r="AN395" s="113"/>
      <c r="AO395" s="113"/>
      <c r="AP395" s="113"/>
      <c r="AQ395" s="113"/>
      <c r="AR395" s="113"/>
      <c r="AS395" s="113"/>
      <c r="AT395" s="113"/>
      <c r="AU395" s="113"/>
    </row>
    <row r="396" spans="2:64" s="106" customFormat="1" ht="12.95" customHeight="1" x14ac:dyDescent="0.2">
      <c r="B396" s="108"/>
      <c r="C396" s="184"/>
      <c r="D396" s="184"/>
      <c r="S396" s="108"/>
      <c r="AA396" s="113"/>
      <c r="AB396" s="113"/>
      <c r="AC396" s="113"/>
      <c r="AD396" s="113"/>
      <c r="AE396" s="113"/>
      <c r="AG396" s="8"/>
      <c r="AN396" s="113"/>
      <c r="AO396" s="113"/>
      <c r="AP396" s="113"/>
      <c r="AQ396" s="113"/>
      <c r="AR396" s="113"/>
      <c r="AS396" s="113"/>
      <c r="AT396" s="113"/>
      <c r="AU396" s="113"/>
    </row>
    <row r="397" spans="2:64" s="106" customFormat="1" ht="12.95" customHeight="1" x14ac:dyDescent="0.2">
      <c r="B397" s="108"/>
      <c r="C397" s="184"/>
      <c r="D397" s="184"/>
      <c r="S397" s="108"/>
      <c r="AA397" s="113"/>
      <c r="AB397" s="113"/>
      <c r="AC397" s="113"/>
      <c r="AD397" s="113"/>
      <c r="AE397" s="113"/>
      <c r="AG397" s="8"/>
      <c r="AN397" s="113"/>
      <c r="AO397" s="113"/>
      <c r="AP397" s="113"/>
      <c r="AQ397" s="113"/>
      <c r="AR397" s="113"/>
      <c r="AS397" s="113"/>
      <c r="AT397" s="113"/>
      <c r="AU397" s="113"/>
    </row>
    <row r="398" spans="2:64" s="106" customFormat="1" ht="12.95" customHeight="1" x14ac:dyDescent="0.2">
      <c r="B398" s="108"/>
      <c r="C398" s="184"/>
      <c r="D398" s="184"/>
      <c r="S398" s="108"/>
      <c r="AA398" s="113"/>
      <c r="AB398" s="113"/>
      <c r="AC398" s="113"/>
      <c r="AD398" s="113"/>
      <c r="AE398" s="113"/>
      <c r="AG398" s="8"/>
      <c r="AN398" s="113"/>
      <c r="AO398" s="113"/>
      <c r="AP398" s="113"/>
      <c r="AQ398" s="113"/>
      <c r="AR398" s="113"/>
      <c r="AS398" s="113"/>
      <c r="AT398" s="113"/>
      <c r="AU398" s="113"/>
    </row>
    <row r="399" spans="2:64" s="106" customFormat="1" ht="12.95" customHeight="1" x14ac:dyDescent="0.2">
      <c r="B399" s="108"/>
      <c r="C399" s="184"/>
      <c r="D399" s="184"/>
      <c r="S399" s="108"/>
      <c r="AA399" s="113"/>
      <c r="AB399" s="113"/>
      <c r="AC399" s="113"/>
      <c r="AD399" s="113"/>
      <c r="AE399" s="113"/>
      <c r="AG399" s="8"/>
      <c r="AN399" s="113"/>
      <c r="AO399" s="113"/>
      <c r="AP399" s="113"/>
      <c r="AQ399" s="113"/>
      <c r="AR399" s="113"/>
      <c r="AS399" s="113"/>
      <c r="AT399" s="113"/>
      <c r="AU399" s="113"/>
    </row>
    <row r="400" spans="2:64" s="106" customFormat="1" ht="12.95" customHeight="1" x14ac:dyDescent="0.2">
      <c r="B400" s="108"/>
      <c r="C400" s="184"/>
      <c r="D400" s="184"/>
      <c r="S400" s="108"/>
      <c r="AA400" s="113"/>
      <c r="AB400" s="113"/>
      <c r="AC400" s="113"/>
      <c r="AD400" s="113"/>
      <c r="AE400" s="113"/>
      <c r="AG400" s="8"/>
      <c r="AN400" s="113"/>
      <c r="AO400" s="113"/>
      <c r="AP400" s="113"/>
      <c r="AQ400" s="113"/>
      <c r="AR400" s="113"/>
      <c r="AS400" s="113"/>
      <c r="AT400" s="113"/>
      <c r="AU400" s="113"/>
    </row>
    <row r="401" spans="2:64" s="106" customFormat="1" ht="12.95" customHeight="1" x14ac:dyDescent="0.2">
      <c r="B401" s="108"/>
      <c r="C401" s="184"/>
      <c r="D401" s="184"/>
      <c r="S401" s="108"/>
      <c r="AA401" s="113"/>
      <c r="AB401" s="113"/>
      <c r="AC401" s="113"/>
      <c r="AD401" s="113"/>
      <c r="AE401" s="113"/>
      <c r="AG401" s="8"/>
      <c r="AN401" s="113"/>
      <c r="AO401" s="113"/>
      <c r="AP401" s="113"/>
      <c r="AQ401" s="113"/>
      <c r="AR401" s="113"/>
      <c r="AS401" s="113"/>
      <c r="AT401" s="113"/>
      <c r="AU401" s="113"/>
    </row>
    <row r="402" spans="2:64" s="106" customFormat="1" ht="12.95" customHeight="1" x14ac:dyDescent="0.2">
      <c r="B402" s="108"/>
      <c r="C402" s="184"/>
      <c r="D402" s="184"/>
      <c r="S402" s="108"/>
      <c r="AA402" s="113"/>
      <c r="AB402" s="113"/>
      <c r="AC402" s="113"/>
      <c r="AD402" s="113"/>
      <c r="AE402" s="113"/>
      <c r="AG402" s="8"/>
      <c r="AN402" s="113"/>
      <c r="AO402" s="113"/>
      <c r="AP402" s="113"/>
      <c r="AQ402" s="113"/>
      <c r="AR402" s="113"/>
      <c r="AS402" s="113"/>
      <c r="AT402" s="113"/>
      <c r="AU402" s="113"/>
    </row>
    <row r="403" spans="2:64" s="106" customFormat="1" ht="12.95" customHeight="1" x14ac:dyDescent="0.2">
      <c r="B403" s="108"/>
      <c r="C403" s="184"/>
      <c r="D403" s="184"/>
      <c r="S403" s="108"/>
      <c r="AA403" s="113"/>
      <c r="AB403" s="113"/>
      <c r="AC403" s="113"/>
      <c r="AD403" s="113"/>
      <c r="AE403" s="113"/>
      <c r="AG403" s="8"/>
      <c r="AN403" s="113"/>
      <c r="AO403" s="113"/>
      <c r="AP403" s="113"/>
      <c r="AQ403" s="113"/>
      <c r="AR403" s="113"/>
      <c r="AS403" s="113"/>
      <c r="AT403" s="113"/>
      <c r="AU403" s="113"/>
    </row>
    <row r="404" spans="2:64" s="106" customFormat="1" ht="12.95" customHeight="1" x14ac:dyDescent="0.2">
      <c r="B404" s="108"/>
      <c r="C404" s="184"/>
      <c r="D404" s="184"/>
      <c r="S404" s="108"/>
      <c r="AA404" s="113"/>
      <c r="AB404" s="113"/>
      <c r="AC404" s="113"/>
      <c r="AD404" s="113"/>
      <c r="AE404" s="113"/>
      <c r="AG404" s="8"/>
      <c r="AN404" s="113"/>
      <c r="AO404" s="113"/>
      <c r="AP404" s="113"/>
      <c r="AQ404" s="113"/>
      <c r="AR404" s="113"/>
      <c r="AS404" s="113"/>
      <c r="AT404" s="113"/>
      <c r="AU404" s="113"/>
    </row>
    <row r="405" spans="2:64" s="106" customFormat="1" ht="12.95" customHeight="1" x14ac:dyDescent="0.2">
      <c r="B405" s="108"/>
      <c r="C405" s="184"/>
      <c r="D405" s="184"/>
      <c r="S405" s="108"/>
      <c r="AA405" s="113"/>
      <c r="AB405" s="113"/>
      <c r="AC405" s="113"/>
      <c r="AD405" s="113"/>
      <c r="AE405" s="113"/>
      <c r="AG405" s="8"/>
      <c r="AN405" s="113"/>
      <c r="AO405" s="113"/>
      <c r="AP405" s="113"/>
      <c r="AQ405" s="113"/>
      <c r="AR405" s="113"/>
      <c r="AS405" s="113"/>
      <c r="AT405" s="113"/>
      <c r="AU405" s="113"/>
    </row>
    <row r="406" spans="2:64" s="106" customFormat="1" ht="12.95" customHeight="1" x14ac:dyDescent="0.2">
      <c r="B406" s="108"/>
      <c r="C406" s="184"/>
      <c r="D406" s="184"/>
      <c r="S406" s="108"/>
      <c r="AA406" s="113"/>
      <c r="AB406" s="113"/>
      <c r="AC406" s="113"/>
      <c r="AD406" s="113"/>
      <c r="AE406" s="113"/>
      <c r="AG406" s="8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</row>
    <row r="407" spans="2:64" s="106" customFormat="1" ht="12.95" customHeight="1" x14ac:dyDescent="0.2">
      <c r="B407" s="108"/>
      <c r="C407" s="184"/>
      <c r="D407" s="184"/>
      <c r="S407" s="108"/>
      <c r="AA407" s="113"/>
      <c r="AB407" s="113"/>
      <c r="AC407" s="113"/>
      <c r="AD407" s="113"/>
      <c r="AE407" s="113"/>
      <c r="AG407" s="8"/>
      <c r="AN407" s="113"/>
      <c r="AO407" s="113"/>
      <c r="AP407" s="113"/>
      <c r="AQ407" s="113"/>
      <c r="AR407" s="113"/>
      <c r="AS407" s="113"/>
      <c r="AT407" s="113"/>
      <c r="AU407" s="113"/>
      <c r="AV407" s="113"/>
    </row>
    <row r="408" spans="2:64" s="106" customFormat="1" ht="12.95" customHeight="1" x14ac:dyDescent="0.2">
      <c r="B408" s="108"/>
      <c r="C408" s="184"/>
      <c r="D408" s="184"/>
      <c r="S408" s="108"/>
      <c r="AA408" s="113"/>
      <c r="AB408" s="113"/>
      <c r="AC408" s="113"/>
      <c r="AD408" s="113"/>
      <c r="AE408" s="113"/>
      <c r="AG408" s="8"/>
      <c r="AN408" s="113"/>
      <c r="AO408" s="113"/>
      <c r="AP408" s="113"/>
      <c r="AQ408" s="113"/>
      <c r="AR408" s="113"/>
      <c r="AS408" s="113"/>
      <c r="AT408" s="113"/>
      <c r="AU408" s="113"/>
      <c r="AV408" s="113"/>
      <c r="AX408" s="113"/>
    </row>
    <row r="409" spans="2:64" s="106" customFormat="1" ht="12.95" customHeight="1" x14ac:dyDescent="0.2">
      <c r="B409" s="108"/>
      <c r="C409" s="184"/>
      <c r="D409" s="184"/>
      <c r="S409" s="108"/>
      <c r="AA409" s="113"/>
      <c r="AB409" s="113"/>
      <c r="AC409" s="113"/>
      <c r="AD409" s="113"/>
      <c r="AE409" s="113"/>
      <c r="AG409" s="8"/>
      <c r="AN409" s="113"/>
      <c r="AO409" s="113"/>
      <c r="AP409" s="113"/>
      <c r="AQ409" s="113"/>
      <c r="AR409" s="113"/>
      <c r="AS409" s="113"/>
      <c r="AT409" s="113"/>
      <c r="AU409" s="113"/>
    </row>
    <row r="410" spans="2:64" s="106" customFormat="1" ht="12.95" customHeight="1" x14ac:dyDescent="0.2">
      <c r="B410" s="108"/>
      <c r="C410" s="184"/>
      <c r="D410" s="184"/>
      <c r="S410" s="108"/>
      <c r="AA410" s="113"/>
      <c r="AB410" s="113"/>
      <c r="AC410" s="113"/>
      <c r="AD410" s="113"/>
      <c r="AE410" s="113"/>
      <c r="AG410" s="8"/>
      <c r="AN410" s="113"/>
      <c r="AO410" s="113"/>
      <c r="AP410" s="113"/>
      <c r="AQ410" s="113"/>
      <c r="AR410" s="113"/>
      <c r="AS410" s="113"/>
      <c r="AT410" s="113"/>
      <c r="AU410" s="113"/>
    </row>
    <row r="411" spans="2:64" s="106" customFormat="1" ht="12.95" customHeight="1" x14ac:dyDescent="0.2">
      <c r="B411" s="108"/>
      <c r="C411" s="184"/>
      <c r="D411" s="184"/>
      <c r="S411" s="108"/>
      <c r="AA411" s="113"/>
      <c r="AB411" s="113"/>
      <c r="AC411" s="113"/>
      <c r="AD411" s="113"/>
      <c r="AE411" s="113"/>
      <c r="AG411" s="8"/>
      <c r="AN411" s="113"/>
      <c r="AO411" s="113"/>
      <c r="AP411" s="113"/>
      <c r="AQ411" s="113"/>
      <c r="AR411" s="113"/>
      <c r="AS411" s="113"/>
      <c r="AT411" s="113"/>
      <c r="AU411" s="113"/>
    </row>
    <row r="412" spans="2:64" s="106" customFormat="1" ht="12.95" customHeight="1" x14ac:dyDescent="0.2">
      <c r="B412" s="108"/>
      <c r="C412" s="184"/>
      <c r="D412" s="184"/>
      <c r="S412" s="108"/>
      <c r="AA412" s="113"/>
      <c r="AB412" s="113"/>
      <c r="AC412" s="113"/>
      <c r="AD412" s="113"/>
      <c r="AE412" s="113"/>
      <c r="AG412" s="8"/>
      <c r="AN412" s="113"/>
      <c r="AO412" s="113"/>
      <c r="AP412" s="113"/>
      <c r="AQ412" s="113"/>
      <c r="AR412" s="113"/>
      <c r="AS412" s="113"/>
      <c r="AT412" s="113"/>
      <c r="AU412" s="113"/>
      <c r="AV412" s="113"/>
    </row>
    <row r="413" spans="2:64" s="106" customFormat="1" ht="12.95" customHeight="1" x14ac:dyDescent="0.2">
      <c r="B413" s="108"/>
      <c r="C413" s="184"/>
      <c r="D413" s="184"/>
      <c r="S413" s="108"/>
      <c r="AA413" s="113"/>
      <c r="AB413" s="113"/>
      <c r="AC413" s="113"/>
      <c r="AD413" s="113"/>
      <c r="AE413" s="113"/>
      <c r="AG413" s="8"/>
      <c r="AN413" s="113"/>
      <c r="AO413" s="113"/>
      <c r="AP413" s="113"/>
      <c r="AQ413" s="113"/>
      <c r="AR413" s="113"/>
      <c r="AS413" s="113"/>
      <c r="AT413" s="113"/>
      <c r="AU413" s="113"/>
    </row>
    <row r="414" spans="2:64" s="106" customFormat="1" ht="12.95" customHeight="1" x14ac:dyDescent="0.2">
      <c r="B414" s="108"/>
      <c r="C414" s="184"/>
      <c r="D414" s="184"/>
      <c r="S414" s="108"/>
      <c r="AA414" s="113"/>
      <c r="AB414" s="113"/>
      <c r="AC414" s="113"/>
      <c r="AD414" s="113"/>
      <c r="AE414" s="113"/>
      <c r="AG414" s="8"/>
      <c r="AN414" s="113"/>
      <c r="AO414" s="113"/>
      <c r="AP414" s="113"/>
      <c r="AQ414" s="113"/>
      <c r="AR414" s="113"/>
      <c r="AS414" s="113"/>
      <c r="AT414" s="113"/>
      <c r="AU414" s="113"/>
    </row>
    <row r="415" spans="2:64" s="106" customFormat="1" ht="12.95" customHeight="1" x14ac:dyDescent="0.2">
      <c r="B415" s="108"/>
      <c r="C415" s="184"/>
      <c r="D415" s="184"/>
      <c r="S415" s="108"/>
      <c r="AA415" s="113"/>
      <c r="AB415" s="113"/>
      <c r="AC415" s="113"/>
      <c r="AD415" s="113"/>
      <c r="AE415" s="113"/>
      <c r="AG415" s="8"/>
      <c r="AN415" s="113"/>
      <c r="AO415" s="113"/>
      <c r="AP415" s="113"/>
      <c r="AQ415" s="113"/>
      <c r="AR415" s="113"/>
      <c r="AS415" s="113"/>
      <c r="AT415" s="113"/>
      <c r="AU415" s="113"/>
    </row>
    <row r="416" spans="2:64" s="106" customFormat="1" ht="12.95" customHeight="1" x14ac:dyDescent="0.2">
      <c r="B416" s="108"/>
      <c r="C416" s="184"/>
      <c r="D416" s="184"/>
      <c r="S416" s="108"/>
      <c r="AA416" s="113"/>
      <c r="AB416" s="113"/>
      <c r="AC416" s="113"/>
      <c r="AD416" s="113"/>
      <c r="AE416" s="113"/>
      <c r="AG416" s="8"/>
      <c r="AN416" s="113"/>
      <c r="AO416" s="113"/>
      <c r="AP416" s="113"/>
      <c r="AQ416" s="113"/>
      <c r="AR416" s="113"/>
      <c r="AS416" s="113"/>
      <c r="AT416" s="113"/>
      <c r="AU416" s="113"/>
    </row>
    <row r="417" spans="2:47" s="106" customFormat="1" ht="12.95" customHeight="1" x14ac:dyDescent="0.2">
      <c r="B417" s="108"/>
      <c r="C417" s="184"/>
      <c r="D417" s="184"/>
      <c r="S417" s="108"/>
      <c r="AA417" s="113"/>
      <c r="AB417" s="113"/>
      <c r="AC417" s="113"/>
      <c r="AD417" s="113"/>
      <c r="AE417" s="113"/>
      <c r="AG417" s="8"/>
      <c r="AN417" s="113"/>
      <c r="AO417" s="113"/>
      <c r="AP417" s="113"/>
      <c r="AQ417" s="113"/>
      <c r="AR417" s="113"/>
      <c r="AS417" s="113"/>
      <c r="AT417" s="113"/>
      <c r="AU417" s="113"/>
    </row>
    <row r="418" spans="2:47" s="106" customFormat="1" ht="12.95" customHeight="1" x14ac:dyDescent="0.2">
      <c r="B418" s="108"/>
      <c r="C418" s="184"/>
      <c r="D418" s="184"/>
      <c r="S418" s="108"/>
      <c r="AA418" s="113"/>
      <c r="AB418" s="113"/>
      <c r="AC418" s="113"/>
      <c r="AD418" s="113"/>
      <c r="AE418" s="113"/>
      <c r="AG418" s="8"/>
      <c r="AN418" s="113"/>
      <c r="AO418" s="113"/>
      <c r="AP418" s="113"/>
      <c r="AQ418" s="113"/>
      <c r="AR418" s="113"/>
      <c r="AS418" s="113"/>
      <c r="AT418" s="113"/>
      <c r="AU418" s="113"/>
    </row>
    <row r="419" spans="2:47" s="106" customFormat="1" ht="12.95" customHeight="1" x14ac:dyDescent="0.2">
      <c r="B419" s="108"/>
      <c r="C419" s="184"/>
      <c r="D419" s="184"/>
      <c r="S419" s="108"/>
      <c r="AA419" s="113"/>
      <c r="AB419" s="113"/>
      <c r="AC419" s="113"/>
      <c r="AD419" s="113"/>
      <c r="AE419" s="113"/>
      <c r="AG419" s="8"/>
      <c r="AN419" s="113"/>
      <c r="AO419" s="113"/>
      <c r="AP419" s="113"/>
      <c r="AQ419" s="113"/>
      <c r="AR419" s="113"/>
      <c r="AS419" s="113"/>
      <c r="AT419" s="113"/>
      <c r="AU419" s="113"/>
    </row>
    <row r="420" spans="2:47" s="106" customFormat="1" ht="12.95" customHeight="1" x14ac:dyDescent="0.2">
      <c r="B420" s="108"/>
      <c r="C420" s="184"/>
      <c r="D420" s="184"/>
      <c r="S420" s="108"/>
      <c r="AA420" s="113"/>
      <c r="AB420" s="113"/>
      <c r="AC420" s="113"/>
      <c r="AD420" s="113"/>
      <c r="AE420" s="113"/>
      <c r="AG420" s="8"/>
      <c r="AN420" s="113"/>
      <c r="AO420" s="113"/>
      <c r="AP420" s="113"/>
      <c r="AQ420" s="113"/>
      <c r="AR420" s="113"/>
      <c r="AS420" s="113"/>
      <c r="AT420" s="113"/>
      <c r="AU420" s="113"/>
    </row>
    <row r="421" spans="2:47" s="106" customFormat="1" ht="12.95" customHeight="1" x14ac:dyDescent="0.2">
      <c r="B421" s="108"/>
      <c r="C421" s="184"/>
      <c r="D421" s="184"/>
      <c r="S421" s="108"/>
      <c r="AA421" s="113"/>
      <c r="AB421" s="113"/>
      <c r="AC421" s="113"/>
      <c r="AD421" s="113"/>
      <c r="AE421" s="113"/>
      <c r="AG421" s="8"/>
      <c r="AN421" s="113"/>
      <c r="AO421" s="113"/>
      <c r="AP421" s="113"/>
      <c r="AQ421" s="113"/>
      <c r="AR421" s="113"/>
      <c r="AS421" s="113"/>
      <c r="AT421" s="113"/>
      <c r="AU421" s="113"/>
    </row>
    <row r="422" spans="2:47" s="106" customFormat="1" ht="12.95" customHeight="1" x14ac:dyDescent="0.2">
      <c r="B422" s="108"/>
      <c r="C422" s="184"/>
      <c r="D422" s="184"/>
      <c r="S422" s="108"/>
      <c r="AA422" s="113"/>
      <c r="AB422" s="113"/>
      <c r="AC422" s="113"/>
      <c r="AD422" s="113"/>
      <c r="AE422" s="113"/>
      <c r="AG422" s="8"/>
      <c r="AN422" s="113"/>
      <c r="AO422" s="113"/>
      <c r="AP422" s="113"/>
      <c r="AQ422" s="113"/>
      <c r="AR422" s="113"/>
      <c r="AS422" s="113"/>
      <c r="AT422" s="113"/>
      <c r="AU422" s="113"/>
    </row>
    <row r="423" spans="2:47" s="106" customFormat="1" ht="12.95" customHeight="1" x14ac:dyDescent="0.2">
      <c r="B423" s="108"/>
      <c r="C423" s="184"/>
      <c r="D423" s="184"/>
      <c r="S423" s="108"/>
      <c r="AA423" s="113"/>
      <c r="AB423" s="113"/>
      <c r="AC423" s="113"/>
      <c r="AD423" s="113"/>
      <c r="AE423" s="113"/>
      <c r="AG423" s="8"/>
      <c r="AN423" s="113"/>
      <c r="AO423" s="113"/>
      <c r="AP423" s="113"/>
      <c r="AQ423" s="113"/>
      <c r="AR423" s="113"/>
      <c r="AS423" s="113"/>
      <c r="AT423" s="113"/>
      <c r="AU423" s="113"/>
    </row>
    <row r="424" spans="2:47" s="106" customFormat="1" ht="12.95" customHeight="1" x14ac:dyDescent="0.2">
      <c r="B424" s="108"/>
      <c r="C424" s="184"/>
      <c r="D424" s="184"/>
      <c r="S424" s="108"/>
      <c r="AA424" s="113"/>
      <c r="AB424" s="113"/>
      <c r="AC424" s="113"/>
      <c r="AD424" s="113"/>
      <c r="AE424" s="113"/>
      <c r="AG424" s="8"/>
      <c r="AN424" s="113"/>
      <c r="AO424" s="113"/>
      <c r="AP424" s="113"/>
      <c r="AQ424" s="113"/>
      <c r="AR424" s="113"/>
      <c r="AS424" s="113"/>
      <c r="AT424" s="113"/>
      <c r="AU424" s="113"/>
    </row>
    <row r="425" spans="2:47" s="106" customFormat="1" ht="12.95" customHeight="1" x14ac:dyDescent="0.2">
      <c r="B425" s="108"/>
      <c r="C425" s="184"/>
      <c r="D425" s="184"/>
      <c r="S425" s="108"/>
      <c r="AA425" s="113"/>
      <c r="AB425" s="113"/>
      <c r="AC425" s="113"/>
      <c r="AD425" s="113"/>
      <c r="AE425" s="113"/>
      <c r="AG425" s="8"/>
      <c r="AN425" s="113"/>
      <c r="AO425" s="113"/>
      <c r="AP425" s="113"/>
      <c r="AQ425" s="113"/>
      <c r="AR425" s="113"/>
      <c r="AS425" s="113"/>
      <c r="AT425" s="113"/>
      <c r="AU425" s="113"/>
    </row>
    <row r="426" spans="2:47" s="106" customFormat="1" ht="12.95" customHeight="1" x14ac:dyDescent="0.2">
      <c r="B426" s="108"/>
      <c r="C426" s="184"/>
      <c r="D426" s="184"/>
      <c r="S426" s="108"/>
      <c r="AA426" s="113"/>
      <c r="AB426" s="113"/>
      <c r="AC426" s="113"/>
      <c r="AD426" s="113"/>
      <c r="AE426" s="113"/>
      <c r="AG426" s="8"/>
      <c r="AN426" s="113"/>
      <c r="AO426" s="113"/>
      <c r="AP426" s="113"/>
      <c r="AQ426" s="113"/>
      <c r="AR426" s="113"/>
      <c r="AS426" s="113"/>
      <c r="AT426" s="113"/>
      <c r="AU426" s="113"/>
    </row>
    <row r="427" spans="2:47" s="106" customFormat="1" ht="12.95" customHeight="1" x14ac:dyDescent="0.2">
      <c r="B427" s="108"/>
      <c r="C427" s="184"/>
      <c r="D427" s="184"/>
      <c r="S427" s="108"/>
      <c r="AA427" s="113"/>
      <c r="AB427" s="113"/>
      <c r="AC427" s="113"/>
      <c r="AD427" s="113"/>
      <c r="AE427" s="113"/>
      <c r="AG427" s="8"/>
      <c r="AN427" s="113"/>
      <c r="AO427" s="113"/>
      <c r="AP427" s="113"/>
      <c r="AQ427" s="113"/>
      <c r="AR427" s="113"/>
      <c r="AS427" s="113"/>
      <c r="AT427" s="113"/>
      <c r="AU427" s="113"/>
    </row>
    <row r="428" spans="2:47" s="106" customFormat="1" ht="12.95" customHeight="1" x14ac:dyDescent="0.2">
      <c r="B428" s="108"/>
      <c r="C428" s="184"/>
      <c r="D428" s="184"/>
      <c r="S428" s="108"/>
      <c r="AA428" s="113"/>
      <c r="AB428" s="113"/>
      <c r="AC428" s="113"/>
      <c r="AD428" s="113"/>
      <c r="AE428" s="113"/>
      <c r="AG428" s="8"/>
      <c r="AN428" s="113"/>
      <c r="AO428" s="113"/>
      <c r="AP428" s="113"/>
      <c r="AQ428" s="113"/>
      <c r="AR428" s="113"/>
      <c r="AS428" s="113"/>
      <c r="AT428" s="113"/>
      <c r="AU428" s="113"/>
    </row>
    <row r="429" spans="2:47" s="106" customFormat="1" ht="12.95" customHeight="1" x14ac:dyDescent="0.2">
      <c r="B429" s="108"/>
      <c r="C429" s="184"/>
      <c r="D429" s="184"/>
      <c r="S429" s="108"/>
      <c r="AA429" s="113"/>
      <c r="AB429" s="113"/>
      <c r="AC429" s="113"/>
      <c r="AD429" s="113"/>
      <c r="AE429" s="113"/>
      <c r="AG429" s="8"/>
      <c r="AN429" s="113"/>
      <c r="AO429" s="113"/>
      <c r="AP429" s="113"/>
      <c r="AQ429" s="113"/>
      <c r="AR429" s="113"/>
      <c r="AS429" s="113"/>
      <c r="AT429" s="113"/>
      <c r="AU429" s="113"/>
    </row>
    <row r="430" spans="2:47" s="106" customFormat="1" ht="12.95" customHeight="1" x14ac:dyDescent="0.2">
      <c r="B430" s="108"/>
      <c r="C430" s="184"/>
      <c r="D430" s="184"/>
      <c r="S430" s="108"/>
      <c r="AA430" s="113"/>
      <c r="AB430" s="113"/>
      <c r="AC430" s="113"/>
      <c r="AD430" s="113"/>
      <c r="AE430" s="113"/>
      <c r="AG430" s="8"/>
      <c r="AN430" s="113"/>
      <c r="AO430" s="113"/>
      <c r="AP430" s="113"/>
      <c r="AQ430" s="113"/>
      <c r="AR430" s="113"/>
      <c r="AS430" s="113"/>
      <c r="AT430" s="113"/>
      <c r="AU430" s="113"/>
    </row>
    <row r="431" spans="2:47" s="106" customFormat="1" ht="12.95" customHeight="1" x14ac:dyDescent="0.2">
      <c r="B431" s="108"/>
      <c r="C431" s="184"/>
      <c r="D431" s="184"/>
      <c r="S431" s="108"/>
      <c r="AA431" s="113"/>
      <c r="AB431" s="113"/>
      <c r="AC431" s="113"/>
      <c r="AD431" s="113"/>
      <c r="AE431" s="113"/>
      <c r="AG431" s="8"/>
      <c r="AN431" s="113"/>
      <c r="AO431" s="113"/>
      <c r="AP431" s="113"/>
      <c r="AQ431" s="113"/>
      <c r="AR431" s="113"/>
      <c r="AS431" s="113"/>
      <c r="AT431" s="113"/>
      <c r="AU431" s="113"/>
    </row>
    <row r="432" spans="2:47" s="106" customFormat="1" ht="12.95" customHeight="1" x14ac:dyDescent="0.2">
      <c r="B432" s="108"/>
      <c r="C432" s="184"/>
      <c r="D432" s="184"/>
      <c r="S432" s="108"/>
      <c r="AA432" s="113"/>
      <c r="AB432" s="113"/>
      <c r="AC432" s="113"/>
      <c r="AD432" s="113"/>
      <c r="AE432" s="113"/>
      <c r="AG432" s="8"/>
      <c r="AN432" s="113"/>
      <c r="AO432" s="113"/>
      <c r="AP432" s="113"/>
      <c r="AQ432" s="113"/>
      <c r="AR432" s="113"/>
      <c r="AS432" s="113"/>
      <c r="AT432" s="113"/>
      <c r="AU432" s="113"/>
    </row>
    <row r="433" spans="2:47" s="106" customFormat="1" ht="12.95" customHeight="1" x14ac:dyDescent="0.2">
      <c r="B433" s="108"/>
      <c r="C433" s="184"/>
      <c r="D433" s="184"/>
      <c r="S433" s="108"/>
      <c r="AA433" s="113"/>
      <c r="AB433" s="113"/>
      <c r="AC433" s="113"/>
      <c r="AD433" s="113"/>
      <c r="AE433" s="113"/>
      <c r="AG433" s="8"/>
      <c r="AN433" s="113"/>
      <c r="AO433" s="113"/>
      <c r="AP433" s="113"/>
      <c r="AQ433" s="113"/>
      <c r="AR433" s="113"/>
      <c r="AS433" s="113"/>
      <c r="AT433" s="113"/>
      <c r="AU433" s="113"/>
    </row>
    <row r="434" spans="2:47" s="106" customFormat="1" ht="12.95" customHeight="1" x14ac:dyDescent="0.2">
      <c r="B434" s="108"/>
      <c r="C434" s="184"/>
      <c r="D434" s="184"/>
      <c r="S434" s="108"/>
      <c r="AA434" s="113"/>
      <c r="AB434" s="113"/>
      <c r="AC434" s="113"/>
      <c r="AD434" s="113"/>
      <c r="AE434" s="113"/>
      <c r="AG434" s="8"/>
      <c r="AN434" s="113"/>
      <c r="AO434" s="113"/>
      <c r="AP434" s="113"/>
      <c r="AQ434" s="113"/>
      <c r="AR434" s="113"/>
      <c r="AS434" s="113"/>
      <c r="AT434" s="113"/>
      <c r="AU434" s="113"/>
    </row>
    <row r="435" spans="2:47" s="106" customFormat="1" ht="12.95" customHeight="1" x14ac:dyDescent="0.2">
      <c r="B435" s="108"/>
      <c r="C435" s="184"/>
      <c r="D435" s="184"/>
      <c r="S435" s="108"/>
      <c r="AA435" s="113"/>
      <c r="AB435" s="113"/>
      <c r="AC435" s="113"/>
      <c r="AD435" s="113"/>
      <c r="AE435" s="113"/>
      <c r="AG435" s="8"/>
      <c r="AN435" s="113"/>
      <c r="AO435" s="113"/>
      <c r="AP435" s="113"/>
      <c r="AQ435" s="113"/>
      <c r="AR435" s="113"/>
      <c r="AS435" s="113"/>
      <c r="AT435" s="113"/>
      <c r="AU435" s="113"/>
    </row>
    <row r="436" spans="2:47" s="106" customFormat="1" ht="12.95" customHeight="1" x14ac:dyDescent="0.2">
      <c r="B436" s="108"/>
      <c r="S436" s="108"/>
      <c r="AA436" s="113"/>
      <c r="AB436" s="113"/>
      <c r="AC436" s="113"/>
      <c r="AD436" s="113"/>
      <c r="AE436" s="113"/>
      <c r="AG436" s="8"/>
      <c r="AN436" s="113"/>
      <c r="AO436" s="113"/>
      <c r="AP436" s="113"/>
      <c r="AQ436" s="113"/>
      <c r="AR436" s="113"/>
      <c r="AS436" s="113"/>
      <c r="AT436" s="113"/>
      <c r="AU436" s="113"/>
    </row>
    <row r="437" spans="2:47" s="106" customFormat="1" ht="12.95" customHeight="1" x14ac:dyDescent="0.2">
      <c r="B437" s="108"/>
      <c r="S437" s="108"/>
      <c r="AA437" s="113"/>
      <c r="AB437" s="113"/>
      <c r="AC437" s="113"/>
      <c r="AD437" s="113"/>
      <c r="AE437" s="113"/>
      <c r="AG437" s="8"/>
      <c r="AN437" s="113"/>
      <c r="AO437" s="113"/>
      <c r="AP437" s="113"/>
      <c r="AQ437" s="113"/>
      <c r="AR437" s="113"/>
      <c r="AS437" s="113"/>
      <c r="AT437" s="113"/>
      <c r="AU437" s="113"/>
    </row>
    <row r="438" spans="2:47" s="106" customFormat="1" ht="12.95" customHeight="1" x14ac:dyDescent="0.2">
      <c r="B438" s="108"/>
      <c r="S438" s="108"/>
      <c r="AA438" s="113"/>
      <c r="AB438" s="113"/>
      <c r="AC438" s="113"/>
      <c r="AD438" s="113"/>
      <c r="AE438" s="113"/>
      <c r="AG438" s="8"/>
      <c r="AN438" s="113"/>
      <c r="AO438" s="113"/>
      <c r="AP438" s="113"/>
      <c r="AQ438" s="113"/>
      <c r="AR438" s="113"/>
      <c r="AS438" s="113"/>
      <c r="AT438" s="113"/>
      <c r="AU438" s="113"/>
    </row>
    <row r="439" spans="2:47" s="106" customFormat="1" ht="12.95" customHeight="1" x14ac:dyDescent="0.2">
      <c r="B439" s="108"/>
      <c r="S439" s="108"/>
      <c r="AA439" s="113"/>
      <c r="AB439" s="113"/>
      <c r="AC439" s="113"/>
      <c r="AD439" s="113"/>
      <c r="AE439" s="113"/>
      <c r="AG439" s="8"/>
      <c r="AN439" s="113"/>
      <c r="AO439" s="113"/>
      <c r="AP439" s="113"/>
      <c r="AQ439" s="113"/>
      <c r="AR439" s="113"/>
      <c r="AS439" s="113"/>
      <c r="AT439" s="113"/>
      <c r="AU439" s="113"/>
    </row>
    <row r="440" spans="2:47" s="106" customFormat="1" ht="12.95" customHeight="1" x14ac:dyDescent="0.2">
      <c r="B440" s="108"/>
      <c r="S440" s="108"/>
      <c r="AA440" s="113"/>
      <c r="AB440" s="113"/>
      <c r="AC440" s="113"/>
      <c r="AD440" s="113"/>
      <c r="AE440" s="113"/>
      <c r="AG440" s="8"/>
      <c r="AN440" s="113"/>
      <c r="AO440" s="113"/>
      <c r="AP440" s="113"/>
      <c r="AQ440" s="113"/>
      <c r="AR440" s="113"/>
      <c r="AS440" s="113"/>
      <c r="AT440" s="113"/>
      <c r="AU440" s="113"/>
    </row>
    <row r="441" spans="2:47" s="106" customFormat="1" ht="12.95" customHeight="1" x14ac:dyDescent="0.2">
      <c r="B441" s="108"/>
      <c r="S441" s="108"/>
      <c r="AA441" s="113"/>
      <c r="AB441" s="113"/>
      <c r="AC441" s="113"/>
      <c r="AD441" s="113"/>
      <c r="AE441" s="113"/>
      <c r="AG441" s="8"/>
      <c r="AN441" s="113"/>
      <c r="AO441" s="113"/>
      <c r="AP441" s="113"/>
      <c r="AQ441" s="113"/>
      <c r="AR441" s="113"/>
      <c r="AS441" s="113"/>
      <c r="AT441" s="113"/>
      <c r="AU441" s="113"/>
    </row>
    <row r="442" spans="2:47" s="106" customFormat="1" ht="12.95" customHeight="1" x14ac:dyDescent="0.2">
      <c r="B442" s="108"/>
      <c r="S442" s="108"/>
      <c r="AA442" s="113"/>
      <c r="AB442" s="113"/>
      <c r="AC442" s="113"/>
      <c r="AD442" s="113"/>
      <c r="AE442" s="113"/>
      <c r="AG442" s="8"/>
      <c r="AN442" s="113"/>
      <c r="AO442" s="113"/>
      <c r="AP442" s="113"/>
      <c r="AQ442" s="113"/>
      <c r="AR442" s="113"/>
      <c r="AS442" s="113"/>
      <c r="AT442" s="113"/>
      <c r="AU442" s="113"/>
    </row>
    <row r="443" spans="2:47" s="106" customFormat="1" ht="12.95" customHeight="1" x14ac:dyDescent="0.2">
      <c r="B443" s="108"/>
      <c r="S443" s="108"/>
      <c r="AA443" s="113"/>
      <c r="AB443" s="113"/>
      <c r="AC443" s="113"/>
      <c r="AD443" s="113"/>
      <c r="AE443" s="113"/>
      <c r="AG443" s="8"/>
      <c r="AN443" s="113"/>
      <c r="AO443" s="113"/>
      <c r="AP443" s="113"/>
      <c r="AQ443" s="113"/>
      <c r="AR443" s="113"/>
      <c r="AS443" s="113"/>
      <c r="AT443" s="113"/>
      <c r="AU443" s="113"/>
    </row>
    <row r="444" spans="2:47" s="106" customFormat="1" ht="12.95" customHeight="1" x14ac:dyDescent="0.2">
      <c r="B444" s="108"/>
      <c r="S444" s="108"/>
      <c r="AA444" s="113"/>
      <c r="AB444" s="113"/>
      <c r="AC444" s="113"/>
      <c r="AD444" s="113"/>
      <c r="AE444" s="113"/>
      <c r="AG444" s="8"/>
      <c r="AN444" s="113"/>
      <c r="AO444" s="113"/>
      <c r="AP444" s="113"/>
      <c r="AQ444" s="113"/>
      <c r="AR444" s="113"/>
      <c r="AS444" s="113"/>
      <c r="AT444" s="113"/>
      <c r="AU444" s="113"/>
    </row>
    <row r="445" spans="2:47" s="106" customFormat="1" ht="12.95" customHeight="1" x14ac:dyDescent="0.2">
      <c r="B445" s="108"/>
      <c r="S445" s="108"/>
      <c r="AA445" s="113"/>
      <c r="AB445" s="113"/>
      <c r="AC445" s="113"/>
      <c r="AD445" s="113"/>
      <c r="AE445" s="113"/>
      <c r="AG445" s="8"/>
      <c r="AN445" s="113"/>
      <c r="AO445" s="113"/>
      <c r="AP445" s="113"/>
      <c r="AQ445" s="113"/>
      <c r="AR445" s="113"/>
      <c r="AS445" s="113"/>
      <c r="AT445" s="113"/>
      <c r="AU445" s="113"/>
    </row>
    <row r="446" spans="2:47" x14ac:dyDescent="0.2">
      <c r="B446" s="19"/>
      <c r="AA446" s="37"/>
      <c r="AB446" s="37"/>
      <c r="AC446" s="37"/>
      <c r="AD446" s="37"/>
      <c r="AE446" s="37"/>
      <c r="AG446" s="40"/>
      <c r="AN446" s="37"/>
      <c r="AO446" s="37"/>
      <c r="AP446" s="37"/>
      <c r="AQ446" s="37"/>
      <c r="AR446" s="37"/>
      <c r="AS446" s="37"/>
      <c r="AT446" s="37"/>
      <c r="AU446" s="37"/>
    </row>
    <row r="447" spans="2:47" x14ac:dyDescent="0.2">
      <c r="B447" s="19"/>
      <c r="AA447" s="37"/>
      <c r="AB447" s="37"/>
      <c r="AC447" s="37"/>
      <c r="AD447" s="37"/>
      <c r="AE447" s="37"/>
      <c r="AG447" s="40"/>
      <c r="AN447" s="37"/>
      <c r="AO447" s="37"/>
      <c r="AP447" s="37"/>
      <c r="AQ447" s="37"/>
      <c r="AR447" s="37"/>
      <c r="AS447" s="37"/>
      <c r="AT447" s="37"/>
      <c r="AU447" s="37"/>
    </row>
    <row r="448" spans="2:47" x14ac:dyDescent="0.2">
      <c r="B448" s="19"/>
      <c r="AA448" s="37"/>
      <c r="AB448" s="37"/>
      <c r="AC448" s="37"/>
      <c r="AD448" s="37"/>
      <c r="AE448" s="37"/>
      <c r="AG448" s="40"/>
      <c r="AN448" s="37"/>
      <c r="AO448" s="37"/>
      <c r="AP448" s="37"/>
      <c r="AQ448" s="37"/>
      <c r="AR448" s="37"/>
      <c r="AS448" s="37"/>
      <c r="AT448" s="37"/>
      <c r="AU448" s="37"/>
    </row>
    <row r="449" spans="2:47" x14ac:dyDescent="0.2">
      <c r="B449" s="19"/>
      <c r="AA449" s="37"/>
      <c r="AB449" s="37"/>
      <c r="AC449" s="37"/>
      <c r="AD449" s="37"/>
      <c r="AE449" s="37"/>
      <c r="AG449" s="40"/>
      <c r="AN449" s="37"/>
      <c r="AO449" s="37"/>
      <c r="AP449" s="37"/>
      <c r="AQ449" s="37"/>
      <c r="AR449" s="37"/>
      <c r="AS449" s="37"/>
      <c r="AT449" s="37"/>
      <c r="AU449" s="37"/>
    </row>
    <row r="450" spans="2:47" x14ac:dyDescent="0.2">
      <c r="B450" s="19"/>
      <c r="AA450" s="37"/>
      <c r="AB450" s="37"/>
      <c r="AC450" s="37"/>
      <c r="AD450" s="37"/>
      <c r="AE450" s="37"/>
      <c r="AG450" s="40"/>
      <c r="AN450" s="37"/>
      <c r="AO450" s="37"/>
      <c r="AP450" s="37"/>
      <c r="AQ450" s="37"/>
      <c r="AR450" s="37"/>
      <c r="AS450" s="37"/>
      <c r="AT450" s="37"/>
      <c r="AU450" s="37"/>
    </row>
    <row r="451" spans="2:47" x14ac:dyDescent="0.2">
      <c r="B451" s="19"/>
      <c r="AA451" s="37"/>
      <c r="AB451" s="37"/>
      <c r="AC451" s="37"/>
      <c r="AD451" s="37"/>
      <c r="AE451" s="37"/>
      <c r="AG451" s="40"/>
      <c r="AN451" s="37"/>
      <c r="AO451" s="37"/>
      <c r="AP451" s="37"/>
      <c r="AQ451" s="37"/>
      <c r="AR451" s="37"/>
      <c r="AS451" s="37"/>
      <c r="AT451" s="37"/>
      <c r="AU451" s="37"/>
    </row>
    <row r="452" spans="2:47" x14ac:dyDescent="0.2">
      <c r="B452" s="19"/>
      <c r="AA452" s="37"/>
      <c r="AB452" s="37"/>
      <c r="AC452" s="37"/>
      <c r="AD452" s="37"/>
      <c r="AE452" s="37"/>
      <c r="AG452" s="40"/>
      <c r="AN452" s="37"/>
      <c r="AO452" s="37"/>
      <c r="AP452" s="37"/>
      <c r="AQ452" s="37"/>
      <c r="AR452" s="37"/>
      <c r="AS452" s="37"/>
      <c r="AT452" s="37"/>
      <c r="AU452" s="37"/>
    </row>
    <row r="453" spans="2:47" x14ac:dyDescent="0.2">
      <c r="B453" s="19"/>
      <c r="AA453" s="37"/>
      <c r="AB453" s="37"/>
      <c r="AC453" s="37"/>
      <c r="AD453" s="37"/>
      <c r="AE453" s="37"/>
      <c r="AG453" s="40"/>
      <c r="AN453" s="37"/>
      <c r="AO453" s="37"/>
      <c r="AP453" s="37"/>
      <c r="AQ453" s="37"/>
      <c r="AR453" s="37"/>
      <c r="AS453" s="37"/>
      <c r="AT453" s="37"/>
      <c r="AU453" s="37"/>
    </row>
    <row r="454" spans="2:47" x14ac:dyDescent="0.2">
      <c r="B454" s="19"/>
      <c r="AA454" s="37"/>
      <c r="AB454" s="37"/>
      <c r="AC454" s="37"/>
      <c r="AD454" s="37"/>
      <c r="AE454" s="37"/>
      <c r="AG454" s="40"/>
      <c r="AN454" s="37"/>
      <c r="AO454" s="37"/>
      <c r="AP454" s="37"/>
      <c r="AQ454" s="37"/>
      <c r="AR454" s="37"/>
      <c r="AS454" s="37"/>
      <c r="AT454" s="37"/>
      <c r="AU454" s="37"/>
    </row>
    <row r="455" spans="2:47" x14ac:dyDescent="0.2">
      <c r="B455" s="19"/>
      <c r="AA455" s="37"/>
      <c r="AB455" s="37"/>
      <c r="AC455" s="37"/>
      <c r="AD455" s="37"/>
      <c r="AE455" s="37"/>
      <c r="AG455" s="40"/>
      <c r="AN455" s="37"/>
      <c r="AO455" s="37"/>
      <c r="AP455" s="37"/>
      <c r="AQ455" s="37"/>
      <c r="AR455" s="37"/>
      <c r="AS455" s="37"/>
      <c r="AT455" s="37"/>
      <c r="AU455" s="37"/>
    </row>
    <row r="456" spans="2:47" x14ac:dyDescent="0.2">
      <c r="B456" s="19"/>
      <c r="AA456" s="37"/>
      <c r="AB456" s="37"/>
      <c r="AC456" s="37"/>
      <c r="AD456" s="37"/>
      <c r="AE456" s="37"/>
      <c r="AG456" s="40"/>
      <c r="AN456" s="37"/>
      <c r="AO456" s="37"/>
      <c r="AP456" s="37"/>
      <c r="AQ456" s="37"/>
      <c r="AR456" s="37"/>
      <c r="AS456" s="37"/>
      <c r="AT456" s="37"/>
      <c r="AU456" s="37"/>
    </row>
    <row r="457" spans="2:47" x14ac:dyDescent="0.2">
      <c r="AA457" s="37"/>
      <c r="AB457" s="37"/>
      <c r="AC457" s="37"/>
      <c r="AD457" s="37"/>
      <c r="AE457" s="37"/>
      <c r="AG457" s="40"/>
      <c r="AN457" s="37"/>
      <c r="AO457" s="37"/>
      <c r="AP457" s="37"/>
      <c r="AQ457" s="37"/>
      <c r="AR457" s="37"/>
      <c r="AS457" s="37"/>
      <c r="AT457" s="37"/>
      <c r="AU457" s="37"/>
    </row>
    <row r="458" spans="2:47" x14ac:dyDescent="0.2">
      <c r="AA458" s="37"/>
      <c r="AB458" s="37"/>
      <c r="AC458" s="37"/>
      <c r="AD458" s="37"/>
      <c r="AE458" s="37"/>
      <c r="AG458" s="40"/>
      <c r="AN458" s="37"/>
      <c r="AO458" s="37"/>
      <c r="AP458" s="37"/>
      <c r="AQ458" s="37"/>
      <c r="AR458" s="37"/>
      <c r="AS458" s="37"/>
      <c r="AT458" s="37"/>
      <c r="AU458" s="37"/>
    </row>
    <row r="459" spans="2:47" x14ac:dyDescent="0.2">
      <c r="AA459" s="37"/>
      <c r="AB459" s="37"/>
      <c r="AC459" s="37"/>
      <c r="AD459" s="37"/>
      <c r="AE459" s="37"/>
      <c r="AG459" s="40"/>
      <c r="AN459" s="37"/>
      <c r="AO459" s="37"/>
      <c r="AP459" s="37"/>
      <c r="AQ459" s="37"/>
      <c r="AR459" s="37"/>
      <c r="AS459" s="37"/>
      <c r="AT459" s="37"/>
      <c r="AU459" s="37"/>
    </row>
    <row r="460" spans="2:47" x14ac:dyDescent="0.2">
      <c r="AA460" s="37"/>
      <c r="AB460" s="37"/>
      <c r="AC460" s="37"/>
      <c r="AD460" s="37"/>
      <c r="AE460" s="37"/>
      <c r="AG460" s="40"/>
      <c r="AN460" s="37"/>
      <c r="AO460" s="37"/>
      <c r="AP460" s="37"/>
      <c r="AQ460" s="37"/>
      <c r="AR460" s="37"/>
      <c r="AS460" s="37"/>
      <c r="AT460" s="37"/>
      <c r="AU460" s="37"/>
    </row>
    <row r="461" spans="2:47" x14ac:dyDescent="0.2">
      <c r="AA461" s="37"/>
      <c r="AB461" s="37"/>
      <c r="AC461" s="37"/>
      <c r="AD461" s="37"/>
      <c r="AE461" s="37"/>
      <c r="AG461" s="40"/>
      <c r="AN461" s="37"/>
      <c r="AO461" s="37"/>
      <c r="AP461" s="37"/>
      <c r="AQ461" s="37"/>
      <c r="AR461" s="37"/>
      <c r="AS461" s="37"/>
      <c r="AT461" s="37"/>
      <c r="AU461" s="37"/>
    </row>
    <row r="462" spans="2:47" x14ac:dyDescent="0.2">
      <c r="AA462" s="37"/>
      <c r="AB462" s="37"/>
      <c r="AC462" s="37"/>
      <c r="AD462" s="37"/>
      <c r="AE462" s="37"/>
      <c r="AG462" s="40"/>
      <c r="AN462" s="37"/>
      <c r="AO462" s="37"/>
      <c r="AP462" s="37"/>
      <c r="AQ462" s="37"/>
      <c r="AR462" s="37"/>
      <c r="AS462" s="37"/>
      <c r="AT462" s="37"/>
      <c r="AU462" s="37"/>
    </row>
    <row r="463" spans="2:47" x14ac:dyDescent="0.2">
      <c r="AA463" s="37"/>
      <c r="AB463" s="37"/>
      <c r="AC463" s="37"/>
      <c r="AD463" s="37"/>
      <c r="AE463" s="37"/>
      <c r="AG463" s="40"/>
      <c r="AN463" s="37"/>
      <c r="AO463" s="37"/>
      <c r="AP463" s="37"/>
      <c r="AQ463" s="37"/>
      <c r="AR463" s="37"/>
      <c r="AS463" s="37"/>
      <c r="AT463" s="37"/>
      <c r="AU463" s="37"/>
    </row>
    <row r="464" spans="2:47" x14ac:dyDescent="0.2">
      <c r="AA464" s="37"/>
      <c r="AB464" s="37"/>
      <c r="AC464" s="37"/>
      <c r="AD464" s="37"/>
      <c r="AE464" s="37"/>
      <c r="AG464" s="40"/>
      <c r="AN464" s="37"/>
      <c r="AO464" s="37"/>
      <c r="AP464" s="37"/>
      <c r="AQ464" s="37"/>
      <c r="AR464" s="37"/>
      <c r="AS464" s="37"/>
      <c r="AT464" s="37"/>
      <c r="AU464" s="37"/>
    </row>
    <row r="465" spans="27:50" x14ac:dyDescent="0.2">
      <c r="AA465" s="37"/>
      <c r="AB465" s="37"/>
      <c r="AC465" s="37"/>
      <c r="AD465" s="37"/>
      <c r="AE465" s="37"/>
      <c r="AG465" s="40"/>
      <c r="AN465" s="37"/>
      <c r="AO465" s="37"/>
      <c r="AP465" s="37"/>
      <c r="AQ465" s="37"/>
      <c r="AR465" s="37"/>
      <c r="AS465" s="37"/>
      <c r="AT465" s="37"/>
      <c r="AU465" s="37"/>
    </row>
    <row r="466" spans="27:50" x14ac:dyDescent="0.2">
      <c r="AA466" s="37"/>
      <c r="AB466" s="37"/>
      <c r="AC466" s="37"/>
      <c r="AD466" s="37"/>
      <c r="AE466" s="37"/>
      <c r="AG466" s="40"/>
      <c r="AN466" s="37"/>
      <c r="AO466" s="37"/>
      <c r="AP466" s="37"/>
      <c r="AQ466" s="37"/>
      <c r="AR466" s="37"/>
      <c r="AS466" s="37"/>
      <c r="AT466" s="37"/>
      <c r="AU466" s="37"/>
    </row>
    <row r="467" spans="27:50" x14ac:dyDescent="0.2">
      <c r="AA467" s="37"/>
      <c r="AB467" s="37"/>
      <c r="AC467" s="37"/>
      <c r="AD467" s="37"/>
      <c r="AE467" s="37"/>
      <c r="AG467" s="40"/>
      <c r="AN467" s="37"/>
      <c r="AO467" s="37"/>
      <c r="AP467" s="37"/>
      <c r="AQ467" s="37"/>
      <c r="AR467" s="37"/>
      <c r="AS467" s="37"/>
      <c r="AT467" s="37"/>
      <c r="AU467" s="37"/>
    </row>
    <row r="468" spans="27:50" x14ac:dyDescent="0.2">
      <c r="AA468" s="37"/>
      <c r="AB468" s="37"/>
      <c r="AC468" s="37"/>
      <c r="AD468" s="37"/>
      <c r="AE468" s="37"/>
      <c r="AG468" s="40"/>
      <c r="AN468" s="37"/>
      <c r="AO468" s="37"/>
      <c r="AP468" s="37"/>
      <c r="AQ468" s="37"/>
      <c r="AR468" s="37"/>
      <c r="AS468" s="37"/>
      <c r="AT468" s="37"/>
      <c r="AU468" s="37"/>
    </row>
    <row r="469" spans="27:50" x14ac:dyDescent="0.2">
      <c r="AA469" s="37"/>
      <c r="AB469" s="37"/>
      <c r="AC469" s="37"/>
      <c r="AD469" s="37"/>
      <c r="AE469" s="37"/>
      <c r="AG469" s="40"/>
      <c r="AN469" s="37"/>
      <c r="AO469" s="37"/>
      <c r="AP469" s="37"/>
      <c r="AQ469" s="37"/>
      <c r="AR469" s="37"/>
      <c r="AS469" s="37"/>
      <c r="AT469" s="37"/>
      <c r="AU469" s="37"/>
    </row>
    <row r="470" spans="27:50" x14ac:dyDescent="0.2">
      <c r="AA470" s="37"/>
      <c r="AB470" s="37"/>
      <c r="AC470" s="37"/>
      <c r="AD470" s="37"/>
      <c r="AE470" s="37"/>
      <c r="AG470" s="40"/>
      <c r="AN470" s="37"/>
      <c r="AO470" s="37"/>
      <c r="AP470" s="37"/>
      <c r="AQ470" s="37"/>
      <c r="AR470" s="37"/>
      <c r="AS470" s="37"/>
      <c r="AT470" s="37"/>
      <c r="AU470" s="37"/>
      <c r="AV470" s="37"/>
      <c r="AX470" s="37"/>
    </row>
    <row r="471" spans="27:50" x14ac:dyDescent="0.2">
      <c r="AA471" s="37"/>
      <c r="AB471" s="37"/>
      <c r="AC471" s="37"/>
      <c r="AD471" s="37"/>
      <c r="AE471" s="37"/>
      <c r="AG471" s="40"/>
      <c r="AN471" s="37"/>
      <c r="AO471" s="37"/>
      <c r="AP471" s="37"/>
      <c r="AQ471" s="37"/>
      <c r="AR471" s="37"/>
      <c r="AS471" s="37"/>
      <c r="AT471" s="37"/>
      <c r="AU471" s="37"/>
    </row>
    <row r="472" spans="27:50" x14ac:dyDescent="0.2">
      <c r="AA472" s="37"/>
      <c r="AB472" s="37"/>
      <c r="AC472" s="37"/>
      <c r="AD472" s="37"/>
      <c r="AE472" s="37"/>
      <c r="AG472" s="40"/>
      <c r="AN472" s="37"/>
      <c r="AO472" s="37"/>
      <c r="AP472" s="37"/>
      <c r="AQ472" s="37"/>
      <c r="AR472" s="37"/>
      <c r="AS472" s="37"/>
      <c r="AT472" s="37"/>
      <c r="AU472" s="37"/>
    </row>
    <row r="473" spans="27:50" x14ac:dyDescent="0.2">
      <c r="AA473" s="37"/>
      <c r="AB473" s="37"/>
      <c r="AC473" s="37"/>
      <c r="AD473" s="37"/>
      <c r="AE473" s="37"/>
      <c r="AG473" s="40"/>
      <c r="AN473" s="37"/>
      <c r="AO473" s="37"/>
      <c r="AP473" s="37"/>
      <c r="AQ473" s="37"/>
      <c r="AR473" s="37"/>
      <c r="AS473" s="37"/>
      <c r="AT473" s="37"/>
      <c r="AU473" s="37"/>
    </row>
    <row r="474" spans="27:50" x14ac:dyDescent="0.2">
      <c r="AA474" s="37"/>
      <c r="AB474" s="37"/>
      <c r="AC474" s="37"/>
      <c r="AD474" s="37"/>
      <c r="AE474" s="37"/>
      <c r="AG474" s="40"/>
      <c r="AN474" s="37"/>
      <c r="AO474" s="37"/>
      <c r="AP474" s="37"/>
      <c r="AQ474" s="37"/>
      <c r="AR474" s="37"/>
      <c r="AS474" s="37"/>
      <c r="AT474" s="37"/>
      <c r="AU474" s="37"/>
    </row>
    <row r="475" spans="27:50" x14ac:dyDescent="0.2">
      <c r="AA475" s="37"/>
      <c r="AB475" s="37"/>
      <c r="AC475" s="37"/>
      <c r="AD475" s="37"/>
      <c r="AE475" s="37"/>
      <c r="AG475" s="40"/>
      <c r="AN475" s="37"/>
      <c r="AO475" s="37"/>
      <c r="AP475" s="37"/>
      <c r="AQ475" s="37"/>
      <c r="AR475" s="37"/>
      <c r="AS475" s="37"/>
      <c r="AT475" s="37"/>
      <c r="AU475" s="37"/>
    </row>
    <row r="476" spans="27:50" x14ac:dyDescent="0.2">
      <c r="AA476" s="37"/>
      <c r="AB476" s="37"/>
      <c r="AC476" s="37"/>
      <c r="AD476" s="37"/>
      <c r="AE476" s="37"/>
      <c r="AG476" s="40"/>
      <c r="AN476" s="37"/>
      <c r="AO476" s="37"/>
      <c r="AP476" s="37"/>
      <c r="AQ476" s="37"/>
      <c r="AR476" s="37"/>
      <c r="AS476" s="37"/>
      <c r="AT476" s="37"/>
      <c r="AU476" s="37"/>
    </row>
    <row r="477" spans="27:50" x14ac:dyDescent="0.2">
      <c r="AA477" s="37"/>
      <c r="AB477" s="37"/>
      <c r="AC477" s="37"/>
      <c r="AD477" s="37"/>
      <c r="AE477" s="37"/>
      <c r="AG477" s="40"/>
      <c r="AN477" s="37"/>
      <c r="AO477" s="37"/>
      <c r="AP477" s="37"/>
      <c r="AQ477" s="37"/>
      <c r="AR477" s="37"/>
      <c r="AS477" s="37"/>
      <c r="AT477" s="37"/>
      <c r="AU477" s="37"/>
    </row>
    <row r="478" spans="27:50" x14ac:dyDescent="0.2">
      <c r="AA478" s="37"/>
      <c r="AB478" s="37"/>
      <c r="AC478" s="37"/>
      <c r="AD478" s="37"/>
      <c r="AE478" s="37"/>
      <c r="AG478" s="40"/>
      <c r="AN478" s="37"/>
      <c r="AO478" s="37"/>
      <c r="AP478" s="37"/>
      <c r="AQ478" s="37"/>
      <c r="AR478" s="37"/>
      <c r="AS478" s="37"/>
      <c r="AT478" s="37"/>
      <c r="AU478" s="37"/>
    </row>
    <row r="479" spans="27:50" x14ac:dyDescent="0.2">
      <c r="AA479" s="37"/>
      <c r="AB479" s="37"/>
      <c r="AC479" s="37"/>
      <c r="AD479" s="37"/>
      <c r="AE479" s="37"/>
      <c r="AG479" s="40"/>
      <c r="AN479" s="37"/>
      <c r="AO479" s="37"/>
      <c r="AP479" s="37"/>
      <c r="AQ479" s="37"/>
      <c r="AR479" s="37"/>
      <c r="AS479" s="37"/>
      <c r="AT479" s="37"/>
      <c r="AU479" s="37"/>
    </row>
    <row r="480" spans="27:50" x14ac:dyDescent="0.2">
      <c r="AA480" s="37"/>
      <c r="AB480" s="37"/>
      <c r="AC480" s="37"/>
      <c r="AD480" s="37"/>
      <c r="AE480" s="37"/>
      <c r="AG480" s="40"/>
      <c r="AN480" s="37"/>
      <c r="AO480" s="37"/>
      <c r="AP480" s="37"/>
      <c r="AQ480" s="37"/>
      <c r="AR480" s="37"/>
      <c r="AS480" s="37"/>
      <c r="AT480" s="37"/>
      <c r="AU480" s="37"/>
    </row>
    <row r="481" spans="27:64" x14ac:dyDescent="0.2">
      <c r="AA481" s="37"/>
      <c r="AB481" s="37"/>
      <c r="AC481" s="37"/>
      <c r="AD481" s="37"/>
      <c r="AE481" s="37"/>
      <c r="AG481" s="40"/>
      <c r="AN481" s="37"/>
      <c r="AO481" s="37"/>
      <c r="AP481" s="37"/>
      <c r="AQ481" s="37"/>
      <c r="AR481" s="37"/>
      <c r="AS481" s="37"/>
      <c r="AT481" s="37"/>
      <c r="AU481" s="37"/>
    </row>
    <row r="482" spans="27:64" x14ac:dyDescent="0.2">
      <c r="AA482" s="37"/>
      <c r="AB482" s="37"/>
      <c r="AC482" s="37"/>
      <c r="AD482" s="37"/>
      <c r="AE482" s="37"/>
      <c r="AG482" s="40"/>
      <c r="AN482" s="37"/>
      <c r="AO482" s="37"/>
      <c r="AP482" s="37"/>
      <c r="AQ482" s="37"/>
      <c r="AR482" s="37"/>
      <c r="AS482" s="37"/>
      <c r="AT482" s="37"/>
      <c r="AU482" s="37"/>
    </row>
    <row r="483" spans="27:64" x14ac:dyDescent="0.2">
      <c r="AA483" s="37"/>
      <c r="AB483" s="37"/>
      <c r="AC483" s="37"/>
      <c r="AD483" s="37"/>
      <c r="AE483" s="37"/>
      <c r="AG483" s="40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27:64" x14ac:dyDescent="0.2">
      <c r="AA484" s="37"/>
      <c r="AB484" s="37"/>
      <c r="AC484" s="37"/>
      <c r="AD484" s="37"/>
      <c r="AE484" s="37"/>
      <c r="AG484" s="40"/>
      <c r="AN484" s="37"/>
      <c r="AO484" s="37"/>
      <c r="AP484" s="37"/>
      <c r="AQ484" s="37"/>
      <c r="AR484" s="37"/>
      <c r="AS484" s="37"/>
      <c r="AT484" s="37"/>
      <c r="AU484" s="37"/>
    </row>
    <row r="485" spans="27:64" x14ac:dyDescent="0.2">
      <c r="AA485" s="37"/>
      <c r="AB485" s="37"/>
      <c r="AC485" s="37"/>
      <c r="AD485" s="37"/>
      <c r="AE485" s="37"/>
      <c r="AG485" s="40"/>
      <c r="AN485" s="37"/>
      <c r="AO485" s="37"/>
      <c r="AP485" s="37"/>
      <c r="AQ485" s="37"/>
      <c r="AR485" s="37"/>
      <c r="AS485" s="37"/>
      <c r="AT485" s="37"/>
      <c r="AU485" s="37"/>
    </row>
    <row r="486" spans="27:64" x14ac:dyDescent="0.2">
      <c r="AA486" s="37"/>
      <c r="AB486" s="37"/>
      <c r="AC486" s="37"/>
      <c r="AD486" s="37"/>
      <c r="AE486" s="37"/>
      <c r="AG486" s="40"/>
      <c r="AN486" s="37"/>
      <c r="AO486" s="37"/>
      <c r="AP486" s="37"/>
      <c r="AQ486" s="37"/>
      <c r="AR486" s="37"/>
      <c r="AS486" s="37"/>
      <c r="AT486" s="37"/>
      <c r="AU486" s="37"/>
    </row>
    <row r="487" spans="27:64" x14ac:dyDescent="0.2">
      <c r="AA487" s="37"/>
      <c r="AB487" s="37"/>
      <c r="AC487" s="37"/>
      <c r="AD487" s="37"/>
      <c r="AE487" s="37"/>
      <c r="AG487" s="40"/>
      <c r="AN487" s="37"/>
      <c r="AO487" s="37"/>
      <c r="AP487" s="37"/>
      <c r="AQ487" s="37"/>
      <c r="AR487" s="37"/>
      <c r="AS487" s="37"/>
      <c r="AT487" s="37"/>
      <c r="AU487" s="37"/>
    </row>
    <row r="488" spans="27:64" x14ac:dyDescent="0.2">
      <c r="AA488" s="37"/>
      <c r="AB488" s="37"/>
      <c r="AC488" s="37"/>
      <c r="AD488" s="37"/>
      <c r="AE488" s="37"/>
      <c r="AG488" s="40"/>
      <c r="AN488" s="37"/>
      <c r="AO488" s="37"/>
      <c r="AP488" s="37"/>
      <c r="AQ488" s="37"/>
      <c r="AR488" s="37"/>
      <c r="AS488" s="37"/>
      <c r="AT488" s="37"/>
      <c r="AU488" s="37"/>
    </row>
    <row r="489" spans="27:64" x14ac:dyDescent="0.2">
      <c r="AA489" s="37"/>
      <c r="AB489" s="37"/>
      <c r="AC489" s="37"/>
      <c r="AD489" s="37"/>
      <c r="AE489" s="37"/>
      <c r="AG489" s="40"/>
      <c r="AN489" s="37"/>
      <c r="AO489" s="37"/>
      <c r="AP489" s="37"/>
      <c r="AQ489" s="37"/>
      <c r="AR489" s="37"/>
      <c r="AS489" s="37"/>
      <c r="AT489" s="37"/>
      <c r="AU489" s="37"/>
    </row>
    <row r="490" spans="27:64" x14ac:dyDescent="0.2">
      <c r="AA490" s="37"/>
      <c r="AB490" s="37"/>
      <c r="AC490" s="37"/>
      <c r="AD490" s="37"/>
      <c r="AE490" s="37"/>
      <c r="AG490" s="40"/>
      <c r="AN490" s="37"/>
      <c r="AO490" s="37"/>
      <c r="AP490" s="37"/>
      <c r="AQ490" s="37"/>
      <c r="AR490" s="37"/>
      <c r="AS490" s="37"/>
      <c r="AT490" s="37"/>
      <c r="AU490" s="37"/>
    </row>
    <row r="491" spans="27:64" x14ac:dyDescent="0.2">
      <c r="AA491" s="37"/>
      <c r="AB491" s="37"/>
      <c r="AC491" s="37"/>
      <c r="AD491" s="37"/>
      <c r="AE491" s="37"/>
      <c r="AG491" s="40"/>
      <c r="AN491" s="37"/>
      <c r="AO491" s="37"/>
      <c r="AP491" s="37"/>
      <c r="AQ491" s="37"/>
      <c r="AR491" s="37"/>
      <c r="AS491" s="37"/>
      <c r="AT491" s="37"/>
      <c r="AU491" s="37"/>
    </row>
    <row r="492" spans="27:64" x14ac:dyDescent="0.2">
      <c r="AA492" s="37"/>
      <c r="AB492" s="37"/>
      <c r="AC492" s="37"/>
      <c r="AD492" s="37"/>
      <c r="AE492" s="37"/>
      <c r="AG492" s="40"/>
      <c r="AN492" s="37"/>
      <c r="AO492" s="37"/>
      <c r="AP492" s="37"/>
      <c r="AQ492" s="37"/>
      <c r="AR492" s="37"/>
      <c r="AS492" s="37"/>
      <c r="AT492" s="37"/>
      <c r="AU492" s="37"/>
    </row>
    <row r="493" spans="27:64" x14ac:dyDescent="0.2">
      <c r="AA493" s="37"/>
      <c r="AB493" s="37"/>
      <c r="AC493" s="37"/>
      <c r="AD493" s="37"/>
      <c r="AE493" s="37"/>
      <c r="AG493" s="40"/>
      <c r="AN493" s="37"/>
      <c r="AO493" s="37"/>
      <c r="AP493" s="37"/>
      <c r="AQ493" s="37"/>
      <c r="AR493" s="37"/>
      <c r="AS493" s="37"/>
      <c r="AT493" s="37"/>
      <c r="AU493" s="37"/>
    </row>
    <row r="494" spans="27:64" x14ac:dyDescent="0.2">
      <c r="AA494" s="37"/>
      <c r="AB494" s="37"/>
      <c r="AC494" s="37"/>
      <c r="AD494" s="37"/>
      <c r="AE494" s="37"/>
      <c r="AG494" s="40"/>
      <c r="AN494" s="37"/>
      <c r="AO494" s="37"/>
      <c r="AP494" s="37"/>
      <c r="AQ494" s="37"/>
      <c r="AR494" s="37"/>
      <c r="AS494" s="37"/>
      <c r="AT494" s="37"/>
      <c r="AU494" s="37"/>
    </row>
    <row r="495" spans="27:64" x14ac:dyDescent="0.2">
      <c r="AA495" s="37"/>
      <c r="AB495" s="37"/>
      <c r="AC495" s="37"/>
      <c r="AD495" s="37"/>
      <c r="AE495" s="37"/>
      <c r="AG495" s="40"/>
      <c r="AN495" s="37"/>
      <c r="AO495" s="37"/>
      <c r="AP495" s="37"/>
      <c r="AQ495" s="37"/>
      <c r="AR495" s="37"/>
      <c r="AS495" s="37"/>
      <c r="AT495" s="37"/>
      <c r="AU495" s="37"/>
    </row>
    <row r="496" spans="27:64" x14ac:dyDescent="0.2">
      <c r="AA496" s="37"/>
      <c r="AB496" s="37"/>
      <c r="AC496" s="37"/>
      <c r="AD496" s="37"/>
      <c r="AE496" s="37"/>
      <c r="AG496" s="40"/>
      <c r="AN496" s="37"/>
      <c r="AO496" s="37"/>
      <c r="AP496" s="37"/>
      <c r="AQ496" s="37"/>
      <c r="AR496" s="37"/>
      <c r="AS496" s="37"/>
      <c r="AT496" s="37"/>
      <c r="AU496" s="37"/>
    </row>
    <row r="497" spans="27:47" x14ac:dyDescent="0.2">
      <c r="AA497" s="37"/>
      <c r="AB497" s="37"/>
      <c r="AC497" s="37"/>
      <c r="AD497" s="37"/>
      <c r="AE497" s="37"/>
      <c r="AG497" s="40"/>
      <c r="AN497" s="37"/>
      <c r="AO497" s="37"/>
      <c r="AP497" s="37"/>
      <c r="AQ497" s="37"/>
      <c r="AR497" s="37"/>
      <c r="AS497" s="37"/>
      <c r="AT497" s="37"/>
      <c r="AU497" s="37"/>
    </row>
    <row r="498" spans="27:47" x14ac:dyDescent="0.2">
      <c r="AA498" s="37"/>
      <c r="AB498" s="37"/>
      <c r="AC498" s="37"/>
      <c r="AD498" s="37"/>
      <c r="AE498" s="37"/>
      <c r="AG498" s="40"/>
      <c r="AN498" s="37"/>
      <c r="AO498" s="37"/>
      <c r="AP498" s="37"/>
      <c r="AQ498" s="37"/>
      <c r="AR498" s="37"/>
      <c r="AS498" s="37"/>
      <c r="AT498" s="37"/>
      <c r="AU498" s="37"/>
    </row>
    <row r="499" spans="27:47" x14ac:dyDescent="0.2">
      <c r="AA499" s="37"/>
      <c r="AB499" s="37"/>
      <c r="AC499" s="37"/>
      <c r="AD499" s="37"/>
      <c r="AE499" s="37"/>
      <c r="AG499" s="40"/>
      <c r="AN499" s="37"/>
      <c r="AO499" s="37"/>
      <c r="AP499" s="37"/>
      <c r="AQ499" s="37"/>
      <c r="AR499" s="37"/>
      <c r="AS499" s="37"/>
      <c r="AT499" s="37"/>
      <c r="AU499" s="37"/>
    </row>
    <row r="500" spans="27:47" x14ac:dyDescent="0.2">
      <c r="AA500" s="37"/>
      <c r="AB500" s="37"/>
      <c r="AC500" s="37"/>
      <c r="AD500" s="37"/>
      <c r="AE500" s="37"/>
      <c r="AG500" s="40"/>
      <c r="AN500" s="37"/>
      <c r="AO500" s="37"/>
      <c r="AP500" s="37"/>
      <c r="AQ500" s="37"/>
      <c r="AR500" s="37"/>
      <c r="AS500" s="37"/>
      <c r="AT500" s="37"/>
      <c r="AU500" s="37"/>
    </row>
    <row r="501" spans="27:47" x14ac:dyDescent="0.2">
      <c r="AA501" s="37"/>
      <c r="AB501" s="37"/>
      <c r="AC501" s="37"/>
      <c r="AD501" s="37"/>
      <c r="AE501" s="37"/>
      <c r="AG501" s="40"/>
      <c r="AN501" s="37"/>
      <c r="AO501" s="37"/>
      <c r="AP501" s="37"/>
      <c r="AQ501" s="37"/>
      <c r="AR501" s="37"/>
      <c r="AS501" s="37"/>
      <c r="AT501" s="37"/>
      <c r="AU501" s="37"/>
    </row>
    <row r="502" spans="27:47" x14ac:dyDescent="0.2">
      <c r="AA502" s="37"/>
      <c r="AB502" s="37"/>
      <c r="AC502" s="37"/>
      <c r="AD502" s="37"/>
      <c r="AE502" s="37"/>
      <c r="AG502" s="40"/>
      <c r="AN502" s="37"/>
      <c r="AO502" s="37"/>
      <c r="AP502" s="37"/>
      <c r="AQ502" s="37"/>
      <c r="AR502" s="37"/>
      <c r="AS502" s="37"/>
      <c r="AT502" s="37"/>
      <c r="AU502" s="37"/>
    </row>
    <row r="503" spans="27:47" x14ac:dyDescent="0.2">
      <c r="AA503" s="37"/>
      <c r="AB503" s="37"/>
      <c r="AC503" s="37"/>
      <c r="AD503" s="37"/>
      <c r="AE503" s="37"/>
      <c r="AG503" s="40"/>
      <c r="AN503" s="37"/>
      <c r="AO503" s="37"/>
      <c r="AP503" s="37"/>
      <c r="AQ503" s="37"/>
      <c r="AR503" s="37"/>
      <c r="AS503" s="37"/>
      <c r="AT503" s="37"/>
      <c r="AU503" s="37"/>
    </row>
    <row r="504" spans="27:47" x14ac:dyDescent="0.2">
      <c r="AA504" s="37"/>
      <c r="AB504" s="37"/>
      <c r="AC504" s="37"/>
      <c r="AD504" s="37"/>
      <c r="AE504" s="37"/>
      <c r="AG504" s="40"/>
      <c r="AN504" s="37"/>
      <c r="AO504" s="37"/>
      <c r="AP504" s="37"/>
      <c r="AQ504" s="37"/>
      <c r="AR504" s="37"/>
      <c r="AS504" s="37"/>
      <c r="AT504" s="37"/>
      <c r="AU504" s="37"/>
    </row>
    <row r="505" spans="27:47" x14ac:dyDescent="0.2">
      <c r="AA505" s="37"/>
      <c r="AB505" s="37"/>
      <c r="AC505" s="37"/>
      <c r="AD505" s="37"/>
      <c r="AE505" s="37"/>
      <c r="AG505" s="40"/>
      <c r="AN505" s="37"/>
      <c r="AO505" s="37"/>
      <c r="AP505" s="37"/>
      <c r="AQ505" s="37"/>
      <c r="AR505" s="37"/>
      <c r="AS505" s="37"/>
      <c r="AT505" s="37"/>
      <c r="AU505" s="37"/>
    </row>
    <row r="506" spans="27:47" x14ac:dyDescent="0.2">
      <c r="AA506" s="37"/>
      <c r="AB506" s="37"/>
      <c r="AC506" s="37"/>
      <c r="AD506" s="37"/>
      <c r="AE506" s="37"/>
      <c r="AG506" s="40"/>
      <c r="AN506" s="37"/>
      <c r="AO506" s="37"/>
      <c r="AP506" s="37"/>
      <c r="AQ506" s="37"/>
      <c r="AR506" s="37"/>
      <c r="AS506" s="37"/>
      <c r="AT506" s="37"/>
      <c r="AU506" s="37"/>
    </row>
    <row r="507" spans="27:47" x14ac:dyDescent="0.2">
      <c r="AA507" s="37"/>
      <c r="AB507" s="37"/>
      <c r="AC507" s="37"/>
      <c r="AD507" s="37"/>
      <c r="AE507" s="37"/>
      <c r="AG507" s="40"/>
      <c r="AN507" s="37"/>
      <c r="AO507" s="37"/>
      <c r="AP507" s="37"/>
      <c r="AQ507" s="37"/>
      <c r="AR507" s="37"/>
      <c r="AS507" s="37"/>
      <c r="AT507" s="37"/>
      <c r="AU507" s="37"/>
    </row>
    <row r="508" spans="27:47" x14ac:dyDescent="0.2">
      <c r="AA508" s="37"/>
      <c r="AB508" s="37"/>
      <c r="AC508" s="37"/>
      <c r="AD508" s="37"/>
      <c r="AE508" s="37"/>
      <c r="AG508" s="40"/>
      <c r="AN508" s="37"/>
      <c r="AO508" s="37"/>
      <c r="AP508" s="37"/>
      <c r="AQ508" s="37"/>
      <c r="AR508" s="37"/>
      <c r="AS508" s="37"/>
      <c r="AT508" s="37"/>
      <c r="AU508" s="37"/>
    </row>
    <row r="509" spans="27:47" x14ac:dyDescent="0.2">
      <c r="AA509" s="37"/>
      <c r="AB509" s="37"/>
      <c r="AC509" s="37"/>
      <c r="AD509" s="37"/>
      <c r="AE509" s="37"/>
      <c r="AG509" s="40"/>
      <c r="AN509" s="37"/>
      <c r="AO509" s="37"/>
      <c r="AP509" s="37"/>
      <c r="AQ509" s="37"/>
      <c r="AR509" s="37"/>
      <c r="AS509" s="37"/>
      <c r="AT509" s="37"/>
      <c r="AU509" s="37"/>
    </row>
    <row r="510" spans="27:47" x14ac:dyDescent="0.2">
      <c r="AA510" s="37"/>
      <c r="AB510" s="37"/>
      <c r="AC510" s="37"/>
      <c r="AD510" s="37"/>
      <c r="AE510" s="37"/>
      <c r="AG510" s="40"/>
      <c r="AN510" s="37"/>
      <c r="AO510" s="37"/>
      <c r="AP510" s="37"/>
      <c r="AQ510" s="37"/>
      <c r="AR510" s="37"/>
      <c r="AS510" s="37"/>
      <c r="AT510" s="37"/>
      <c r="AU510" s="37"/>
    </row>
    <row r="511" spans="27:47" x14ac:dyDescent="0.2">
      <c r="AA511" s="37"/>
      <c r="AB511" s="37"/>
      <c r="AC511" s="37"/>
      <c r="AD511" s="37"/>
      <c r="AE511" s="37"/>
      <c r="AG511" s="40"/>
      <c r="AN511" s="37"/>
      <c r="AO511" s="37"/>
      <c r="AP511" s="37"/>
      <c r="AQ511" s="37"/>
      <c r="AR511" s="37"/>
      <c r="AS511" s="37"/>
      <c r="AT511" s="37"/>
      <c r="AU511" s="37"/>
    </row>
    <row r="512" spans="27:47" x14ac:dyDescent="0.2">
      <c r="AA512" s="37"/>
      <c r="AB512" s="37"/>
      <c r="AC512" s="37"/>
      <c r="AD512" s="37"/>
      <c r="AE512" s="37"/>
      <c r="AG512" s="40"/>
      <c r="AN512" s="37"/>
      <c r="AO512" s="37"/>
      <c r="AP512" s="37"/>
      <c r="AQ512" s="37"/>
      <c r="AR512" s="37"/>
      <c r="AS512" s="37"/>
      <c r="AT512" s="37"/>
      <c r="AU512" s="37"/>
    </row>
    <row r="513" spans="27:64" x14ac:dyDescent="0.2">
      <c r="AA513" s="37"/>
      <c r="AB513" s="37"/>
      <c r="AC513" s="37"/>
      <c r="AD513" s="37"/>
      <c r="AE513" s="37"/>
      <c r="AG513" s="40"/>
      <c r="AN513" s="37"/>
      <c r="AO513" s="37"/>
      <c r="AP513" s="37"/>
      <c r="AQ513" s="37"/>
      <c r="AR513" s="37"/>
      <c r="AS513" s="37"/>
      <c r="AT513" s="37"/>
      <c r="AU513" s="37"/>
      <c r="AV513" s="37"/>
    </row>
    <row r="514" spans="27:64" x14ac:dyDescent="0.2">
      <c r="AA514" s="37"/>
      <c r="AB514" s="37"/>
      <c r="AC514" s="37"/>
      <c r="AD514" s="37"/>
      <c r="AE514" s="37"/>
      <c r="AG514" s="40"/>
      <c r="AN514" s="37"/>
      <c r="AO514" s="37"/>
      <c r="AP514" s="37"/>
      <c r="AQ514" s="37"/>
      <c r="AR514" s="37"/>
      <c r="AS514" s="37"/>
      <c r="AT514" s="37"/>
      <c r="AU514" s="37"/>
    </row>
    <row r="515" spans="27:64" x14ac:dyDescent="0.2">
      <c r="AA515" s="37"/>
      <c r="AB515" s="37"/>
      <c r="AC515" s="37"/>
      <c r="AD515" s="37"/>
      <c r="AE515" s="37"/>
      <c r="AG515" s="40"/>
      <c r="AN515" s="37"/>
      <c r="AO515" s="37"/>
      <c r="AP515" s="37"/>
      <c r="AQ515" s="37"/>
      <c r="AR515" s="37"/>
      <c r="AS515" s="37"/>
      <c r="AT515" s="37"/>
      <c r="AU515" s="37"/>
    </row>
    <row r="516" spans="27:64" x14ac:dyDescent="0.2">
      <c r="AA516" s="37"/>
      <c r="AB516" s="37"/>
      <c r="AC516" s="37"/>
      <c r="AD516" s="37"/>
      <c r="AE516" s="37"/>
      <c r="AG516" s="40"/>
      <c r="AN516" s="37"/>
      <c r="AO516" s="37"/>
      <c r="AP516" s="37"/>
      <c r="AQ516" s="37"/>
      <c r="AR516" s="37"/>
      <c r="AS516" s="37"/>
      <c r="AT516" s="37"/>
      <c r="AU516" s="37"/>
      <c r="AV516" s="37"/>
    </row>
    <row r="517" spans="27:64" x14ac:dyDescent="0.2">
      <c r="AA517" s="37"/>
      <c r="AB517" s="37"/>
      <c r="AC517" s="37"/>
      <c r="AD517" s="37"/>
      <c r="AE517" s="37"/>
      <c r="AG517" s="40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</row>
    <row r="518" spans="27:64" x14ac:dyDescent="0.2">
      <c r="AA518" s="37"/>
      <c r="AB518" s="37"/>
      <c r="AC518" s="37"/>
      <c r="AD518" s="37"/>
      <c r="AE518" s="37"/>
      <c r="AG518" s="40"/>
      <c r="AN518" s="37"/>
      <c r="AO518" s="37"/>
      <c r="AP518" s="37"/>
      <c r="AQ518" s="37"/>
      <c r="AR518" s="37"/>
      <c r="AS518" s="37"/>
      <c r="AT518" s="37"/>
      <c r="AU518" s="37"/>
    </row>
    <row r="519" spans="27:64" x14ac:dyDescent="0.2">
      <c r="AA519" s="37"/>
      <c r="AB519" s="37"/>
      <c r="AC519" s="37"/>
      <c r="AD519" s="37"/>
      <c r="AE519" s="37"/>
      <c r="AG519" s="40"/>
      <c r="AN519" s="37"/>
      <c r="AO519" s="37"/>
      <c r="AP519" s="37"/>
      <c r="AQ519" s="37"/>
      <c r="AR519" s="37"/>
      <c r="AS519" s="37"/>
      <c r="AT519" s="37"/>
      <c r="AU519" s="37"/>
    </row>
    <row r="520" spans="27:64" x14ac:dyDescent="0.2">
      <c r="AA520" s="37"/>
      <c r="AB520" s="37"/>
      <c r="AC520" s="37"/>
      <c r="AD520" s="37"/>
      <c r="AE520" s="37"/>
      <c r="AG520" s="40"/>
      <c r="AN520" s="37"/>
      <c r="AO520" s="37"/>
      <c r="AP520" s="37"/>
      <c r="AQ520" s="37"/>
      <c r="AR520" s="37"/>
      <c r="AS520" s="37"/>
      <c r="AT520" s="37"/>
      <c r="AU520" s="37"/>
    </row>
    <row r="521" spans="27:64" x14ac:dyDescent="0.2">
      <c r="AA521" s="37"/>
      <c r="AB521" s="37"/>
      <c r="AC521" s="37"/>
      <c r="AD521" s="37"/>
      <c r="AE521" s="37"/>
      <c r="AG521" s="40"/>
      <c r="AN521" s="37"/>
      <c r="AO521" s="37"/>
      <c r="AP521" s="37"/>
      <c r="AQ521" s="37"/>
      <c r="AR521" s="37"/>
      <c r="AS521" s="37"/>
      <c r="AT521" s="37"/>
      <c r="AU521" s="37"/>
    </row>
    <row r="522" spans="27:64" x14ac:dyDescent="0.2">
      <c r="AA522" s="37"/>
      <c r="AB522" s="37"/>
      <c r="AC522" s="37"/>
      <c r="AD522" s="37"/>
      <c r="AE522" s="37"/>
      <c r="AG522" s="40"/>
      <c r="AN522" s="37"/>
      <c r="AO522" s="37"/>
      <c r="AP522" s="37"/>
      <c r="AQ522" s="37"/>
      <c r="AR522" s="37"/>
      <c r="AS522" s="37"/>
      <c r="AT522" s="37"/>
      <c r="AU522" s="37"/>
    </row>
    <row r="523" spans="27:64" x14ac:dyDescent="0.2">
      <c r="AA523" s="37"/>
      <c r="AB523" s="37"/>
      <c r="AC523" s="37"/>
      <c r="AD523" s="37"/>
      <c r="AE523" s="37"/>
      <c r="AG523" s="40"/>
      <c r="AN523" s="37"/>
      <c r="AO523" s="37"/>
      <c r="AP523" s="37"/>
      <c r="AQ523" s="37"/>
      <c r="AR523" s="37"/>
      <c r="AS523" s="37"/>
      <c r="AT523" s="37"/>
      <c r="AU523" s="37"/>
    </row>
    <row r="524" spans="27:64" x14ac:dyDescent="0.2">
      <c r="AA524" s="37"/>
      <c r="AB524" s="37"/>
      <c r="AC524" s="37"/>
      <c r="AD524" s="37"/>
      <c r="AE524" s="37"/>
      <c r="AG524" s="40"/>
      <c r="AN524" s="37"/>
      <c r="AO524" s="37"/>
      <c r="AP524" s="37"/>
      <c r="AQ524" s="37"/>
      <c r="AR524" s="37"/>
      <c r="AS524" s="37"/>
      <c r="AT524" s="37"/>
      <c r="AU524" s="37"/>
    </row>
    <row r="525" spans="27:64" x14ac:dyDescent="0.2">
      <c r="AA525" s="37"/>
      <c r="AB525" s="37"/>
      <c r="AC525" s="37"/>
      <c r="AD525" s="37"/>
      <c r="AE525" s="37"/>
      <c r="AG525" s="40"/>
      <c r="AN525" s="37"/>
      <c r="AO525" s="37"/>
      <c r="AP525" s="37"/>
      <c r="AQ525" s="37"/>
      <c r="AR525" s="37"/>
      <c r="AS525" s="37"/>
      <c r="AT525" s="37"/>
      <c r="AU525" s="37"/>
    </row>
    <row r="526" spans="27:64" x14ac:dyDescent="0.2">
      <c r="AA526" s="37"/>
      <c r="AB526" s="37"/>
      <c r="AC526" s="37"/>
      <c r="AD526" s="37"/>
      <c r="AE526" s="37"/>
      <c r="AG526" s="40"/>
      <c r="AN526" s="37"/>
      <c r="AO526" s="37"/>
      <c r="AP526" s="37"/>
      <c r="AQ526" s="37"/>
      <c r="AR526" s="37"/>
      <c r="AS526" s="37"/>
      <c r="AT526" s="37"/>
      <c r="AU526" s="37"/>
      <c r="AV526" s="37"/>
      <c r="AX526" s="37"/>
    </row>
    <row r="527" spans="27:64" x14ac:dyDescent="0.2">
      <c r="AA527" s="37"/>
      <c r="AB527" s="37"/>
      <c r="AC527" s="37"/>
      <c r="AD527" s="37"/>
      <c r="AE527" s="37"/>
      <c r="AG527" s="40"/>
      <c r="AN527" s="37"/>
      <c r="AO527" s="37"/>
      <c r="AP527" s="37"/>
      <c r="AQ527" s="37"/>
      <c r="AR527" s="37"/>
      <c r="AS527" s="37"/>
      <c r="AT527" s="37"/>
      <c r="AU527" s="37"/>
    </row>
    <row r="528" spans="27:64" x14ac:dyDescent="0.2">
      <c r="AA528" s="37"/>
      <c r="AB528" s="37"/>
      <c r="AC528" s="37"/>
      <c r="AD528" s="37"/>
      <c r="AE528" s="37"/>
      <c r="AG528" s="40"/>
      <c r="AN528" s="37"/>
      <c r="AO528" s="37"/>
      <c r="AP528" s="37"/>
      <c r="AQ528" s="37"/>
      <c r="AR528" s="37"/>
      <c r="AS528" s="37"/>
      <c r="AT528" s="37"/>
      <c r="AU528" s="37"/>
    </row>
    <row r="529" spans="27:64" x14ac:dyDescent="0.2">
      <c r="AA529" s="37"/>
      <c r="AB529" s="37"/>
      <c r="AC529" s="37"/>
      <c r="AD529" s="37"/>
      <c r="AE529" s="37"/>
      <c r="AG529" s="40"/>
      <c r="AN529" s="37"/>
      <c r="AO529" s="37"/>
      <c r="AP529" s="37"/>
      <c r="AQ529" s="37"/>
      <c r="AR529" s="37"/>
      <c r="AS529" s="37"/>
      <c r="AT529" s="37"/>
      <c r="AU529" s="37"/>
    </row>
    <row r="530" spans="27:64" x14ac:dyDescent="0.2">
      <c r="AA530" s="37"/>
      <c r="AB530" s="37"/>
      <c r="AC530" s="37"/>
      <c r="AD530" s="37"/>
      <c r="AE530" s="37"/>
      <c r="AG530" s="40"/>
      <c r="AN530" s="37"/>
      <c r="AO530" s="37"/>
      <c r="AP530" s="37"/>
      <c r="AQ530" s="37"/>
      <c r="AR530" s="37"/>
      <c r="AS530" s="37"/>
      <c r="AT530" s="37"/>
      <c r="AU530" s="37"/>
    </row>
    <row r="531" spans="27:64" x14ac:dyDescent="0.2">
      <c r="AA531" s="37"/>
      <c r="AB531" s="37"/>
      <c r="AC531" s="37"/>
      <c r="AD531" s="37"/>
      <c r="AE531" s="37"/>
      <c r="AG531" s="40"/>
      <c r="AN531" s="37"/>
      <c r="AO531" s="37"/>
      <c r="AP531" s="37"/>
      <c r="AQ531" s="37"/>
      <c r="AR531" s="37"/>
      <c r="AS531" s="37"/>
      <c r="AT531" s="37"/>
      <c r="AU531" s="37"/>
    </row>
    <row r="532" spans="27:64" x14ac:dyDescent="0.2">
      <c r="AA532" s="37"/>
      <c r="AB532" s="37"/>
      <c r="AC532" s="37"/>
      <c r="AD532" s="37"/>
      <c r="AE532" s="37"/>
      <c r="AG532" s="40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</row>
    <row r="533" spans="27:64" x14ac:dyDescent="0.2">
      <c r="AA533" s="37"/>
      <c r="AB533" s="37"/>
      <c r="AC533" s="37"/>
      <c r="AD533" s="37"/>
      <c r="AE533" s="37"/>
      <c r="AG533" s="40"/>
      <c r="AN533" s="37"/>
      <c r="AO533" s="37"/>
      <c r="AP533" s="37"/>
      <c r="AQ533" s="37"/>
      <c r="AR533" s="37"/>
      <c r="AS533" s="37"/>
      <c r="AT533" s="37"/>
      <c r="AU533" s="37"/>
    </row>
    <row r="534" spans="27:64" x14ac:dyDescent="0.2">
      <c r="AA534" s="37"/>
      <c r="AB534" s="37"/>
      <c r="AC534" s="37"/>
      <c r="AD534" s="37"/>
      <c r="AE534" s="37"/>
      <c r="AG534" s="40"/>
      <c r="AN534" s="37"/>
      <c r="AO534" s="37"/>
      <c r="AP534" s="37"/>
      <c r="AQ534" s="37"/>
      <c r="AR534" s="37"/>
      <c r="AS534" s="37"/>
      <c r="AT534" s="37"/>
      <c r="AU534" s="37"/>
    </row>
    <row r="535" spans="27:64" x14ac:dyDescent="0.2">
      <c r="AA535" s="37"/>
      <c r="AB535" s="37"/>
      <c r="AC535" s="37"/>
      <c r="AD535" s="37"/>
      <c r="AE535" s="37"/>
      <c r="AG535" s="40"/>
      <c r="AN535" s="37"/>
      <c r="AO535" s="37"/>
      <c r="AP535" s="37"/>
      <c r="AQ535" s="37"/>
      <c r="AR535" s="37"/>
      <c r="AS535" s="37"/>
      <c r="AT535" s="37"/>
      <c r="AU535" s="37"/>
    </row>
    <row r="536" spans="27:64" x14ac:dyDescent="0.2">
      <c r="AA536" s="37"/>
      <c r="AB536" s="37"/>
      <c r="AC536" s="37"/>
      <c r="AD536" s="37"/>
      <c r="AE536" s="37"/>
      <c r="AG536" s="40"/>
      <c r="AN536" s="37"/>
      <c r="AO536" s="37"/>
      <c r="AP536" s="37"/>
      <c r="AQ536" s="37"/>
      <c r="AR536" s="37"/>
      <c r="AS536" s="37"/>
      <c r="AT536" s="37"/>
      <c r="AU536" s="37"/>
    </row>
    <row r="537" spans="27:64" x14ac:dyDescent="0.2">
      <c r="AA537" s="37"/>
      <c r="AB537" s="37"/>
      <c r="AC537" s="37"/>
      <c r="AD537" s="37"/>
      <c r="AE537" s="37"/>
      <c r="AG537" s="40"/>
      <c r="AN537" s="37"/>
      <c r="AO537" s="37"/>
      <c r="AP537" s="37"/>
      <c r="AQ537" s="37"/>
      <c r="AR537" s="37"/>
      <c r="AS537" s="37"/>
      <c r="AT537" s="37"/>
      <c r="AU537" s="37"/>
    </row>
    <row r="538" spans="27:64" x14ac:dyDescent="0.2">
      <c r="AA538" s="37"/>
      <c r="AB538" s="37"/>
      <c r="AC538" s="37"/>
      <c r="AD538" s="37"/>
      <c r="AE538" s="37"/>
      <c r="AG538" s="40"/>
      <c r="AN538" s="37"/>
      <c r="AO538" s="37"/>
      <c r="AP538" s="37"/>
      <c r="AQ538" s="37"/>
      <c r="AR538" s="37"/>
      <c r="AS538" s="37"/>
      <c r="AT538" s="37"/>
      <c r="AU538" s="37"/>
    </row>
    <row r="539" spans="27:64" x14ac:dyDescent="0.2">
      <c r="AA539" s="37"/>
      <c r="AB539" s="37"/>
      <c r="AC539" s="37"/>
      <c r="AD539" s="37"/>
      <c r="AE539" s="37"/>
      <c r="AG539" s="40"/>
      <c r="AN539" s="37"/>
      <c r="AO539" s="37"/>
      <c r="AP539" s="37"/>
      <c r="AQ539" s="37"/>
      <c r="AR539" s="37"/>
      <c r="AS539" s="37"/>
      <c r="AT539" s="37"/>
      <c r="AU539" s="37"/>
    </row>
    <row r="540" spans="27:64" x14ac:dyDescent="0.2">
      <c r="AA540" s="37"/>
      <c r="AB540" s="37"/>
      <c r="AC540" s="37"/>
      <c r="AD540" s="37"/>
      <c r="AE540" s="37"/>
      <c r="AG540" s="40"/>
      <c r="AN540" s="37"/>
      <c r="AO540" s="37"/>
      <c r="AP540" s="37"/>
      <c r="AQ540" s="37"/>
      <c r="AR540" s="37"/>
      <c r="AS540" s="37"/>
      <c r="AT540" s="37"/>
      <c r="AU540" s="37"/>
    </row>
    <row r="541" spans="27:64" x14ac:dyDescent="0.2">
      <c r="AA541" s="37"/>
      <c r="AB541" s="37"/>
      <c r="AC541" s="37"/>
      <c r="AD541" s="37"/>
      <c r="AE541" s="37"/>
      <c r="AG541" s="40"/>
      <c r="AN541" s="37"/>
      <c r="AO541" s="37"/>
      <c r="AP541" s="37"/>
      <c r="AQ541" s="37"/>
      <c r="AR541" s="37"/>
      <c r="AS541" s="37"/>
      <c r="AT541" s="37"/>
      <c r="AU541" s="37"/>
    </row>
    <row r="542" spans="27:64" x14ac:dyDescent="0.2">
      <c r="AA542" s="37"/>
      <c r="AB542" s="37"/>
      <c r="AC542" s="37"/>
      <c r="AD542" s="37"/>
      <c r="AE542" s="37"/>
      <c r="AG542" s="40"/>
      <c r="AN542" s="37"/>
      <c r="AO542" s="37"/>
      <c r="AP542" s="37"/>
      <c r="AQ542" s="37"/>
      <c r="AR542" s="37"/>
      <c r="AS542" s="37"/>
      <c r="AT542" s="37"/>
      <c r="AU542" s="37"/>
    </row>
    <row r="543" spans="27:64" x14ac:dyDescent="0.2">
      <c r="AA543" s="37"/>
      <c r="AB543" s="37"/>
      <c r="AC543" s="37"/>
      <c r="AD543" s="37"/>
      <c r="AE543" s="37"/>
      <c r="AG543" s="40"/>
      <c r="AN543" s="37"/>
      <c r="AO543" s="37"/>
      <c r="AP543" s="37"/>
      <c r="AQ543" s="37"/>
      <c r="AR543" s="37"/>
      <c r="AS543" s="37"/>
      <c r="AT543" s="37"/>
      <c r="AU543" s="37"/>
    </row>
    <row r="544" spans="27:64" x14ac:dyDescent="0.2">
      <c r="AA544" s="37"/>
      <c r="AB544" s="37"/>
      <c r="AC544" s="37"/>
      <c r="AD544" s="37"/>
      <c r="AE544" s="37"/>
      <c r="AG544" s="40"/>
      <c r="AN544" s="37"/>
      <c r="AO544" s="37"/>
      <c r="AP544" s="37"/>
      <c r="AQ544" s="37"/>
      <c r="AR544" s="37"/>
      <c r="AS544" s="37"/>
      <c r="AT544" s="37"/>
      <c r="AU544" s="37"/>
    </row>
    <row r="545" spans="27:48" x14ac:dyDescent="0.2">
      <c r="AA545" s="37"/>
      <c r="AB545" s="37"/>
      <c r="AC545" s="37"/>
      <c r="AD545" s="37"/>
      <c r="AE545" s="37"/>
      <c r="AG545" s="40"/>
      <c r="AN545" s="37"/>
      <c r="AO545" s="37"/>
      <c r="AP545" s="37"/>
      <c r="AQ545" s="37"/>
      <c r="AR545" s="37"/>
      <c r="AS545" s="37"/>
      <c r="AT545" s="37"/>
      <c r="AU545" s="37"/>
    </row>
    <row r="546" spans="27:48" x14ac:dyDescent="0.2">
      <c r="AA546" s="37"/>
      <c r="AB546" s="37"/>
      <c r="AC546" s="37"/>
      <c r="AD546" s="37"/>
      <c r="AE546" s="37"/>
      <c r="AG546" s="40"/>
      <c r="AN546" s="37"/>
      <c r="AO546" s="37"/>
      <c r="AP546" s="37"/>
      <c r="AQ546" s="37"/>
      <c r="AR546" s="37"/>
      <c r="AS546" s="37"/>
      <c r="AT546" s="37"/>
      <c r="AU546" s="37"/>
    </row>
    <row r="547" spans="27:48" x14ac:dyDescent="0.2">
      <c r="AA547" s="37"/>
      <c r="AB547" s="37"/>
      <c r="AC547" s="37"/>
      <c r="AD547" s="37"/>
      <c r="AE547" s="37"/>
      <c r="AG547" s="40"/>
      <c r="AN547" s="37"/>
      <c r="AO547" s="37"/>
      <c r="AP547" s="37"/>
      <c r="AQ547" s="37"/>
      <c r="AR547" s="37"/>
      <c r="AS547" s="37"/>
      <c r="AT547" s="37"/>
      <c r="AU547" s="37"/>
    </row>
    <row r="548" spans="27:48" x14ac:dyDescent="0.2">
      <c r="AA548" s="37"/>
      <c r="AB548" s="37"/>
      <c r="AC548" s="37"/>
      <c r="AD548" s="37"/>
      <c r="AE548" s="37"/>
      <c r="AG548" s="40"/>
      <c r="AN548" s="37"/>
      <c r="AO548" s="37"/>
      <c r="AP548" s="37"/>
      <c r="AQ548" s="37"/>
      <c r="AR548" s="37"/>
      <c r="AS548" s="37"/>
      <c r="AT548" s="37"/>
      <c r="AU548" s="37"/>
    </row>
    <row r="549" spans="27:48" x14ac:dyDescent="0.2">
      <c r="AA549" s="37"/>
      <c r="AB549" s="37"/>
      <c r="AC549" s="37"/>
      <c r="AD549" s="37"/>
      <c r="AE549" s="37"/>
      <c r="AG549" s="40"/>
      <c r="AN549" s="37"/>
      <c r="AO549" s="37"/>
      <c r="AP549" s="37"/>
      <c r="AQ549" s="37"/>
      <c r="AR549" s="37"/>
      <c r="AS549" s="37"/>
      <c r="AT549" s="37"/>
      <c r="AU549" s="37"/>
    </row>
    <row r="550" spans="27:48" x14ac:dyDescent="0.2">
      <c r="AA550" s="37"/>
      <c r="AB550" s="37"/>
      <c r="AC550" s="37"/>
      <c r="AD550" s="37"/>
      <c r="AE550" s="37"/>
      <c r="AG550" s="40"/>
      <c r="AN550" s="37"/>
      <c r="AO550" s="37"/>
      <c r="AP550" s="37"/>
      <c r="AQ550" s="37"/>
      <c r="AR550" s="37"/>
      <c r="AS550" s="37"/>
      <c r="AT550" s="37"/>
      <c r="AU550" s="37"/>
    </row>
    <row r="551" spans="27:48" x14ac:dyDescent="0.2">
      <c r="AA551" s="37"/>
      <c r="AB551" s="37"/>
      <c r="AC551" s="37"/>
      <c r="AD551" s="37"/>
      <c r="AE551" s="37"/>
      <c r="AG551" s="40"/>
      <c r="AN551" s="37"/>
      <c r="AO551" s="37"/>
      <c r="AP551" s="37"/>
      <c r="AQ551" s="37"/>
      <c r="AR551" s="37"/>
      <c r="AS551" s="37"/>
      <c r="AT551" s="37"/>
      <c r="AU551" s="37"/>
    </row>
    <row r="552" spans="27:48" x14ac:dyDescent="0.2">
      <c r="AA552" s="37"/>
      <c r="AB552" s="37"/>
      <c r="AC552" s="37"/>
      <c r="AD552" s="37"/>
      <c r="AE552" s="37"/>
      <c r="AG552" s="40"/>
      <c r="AN552" s="37"/>
      <c r="AO552" s="37"/>
      <c r="AP552" s="37"/>
      <c r="AQ552" s="37"/>
      <c r="AR552" s="37"/>
      <c r="AS552" s="37"/>
      <c r="AT552" s="37"/>
      <c r="AU552" s="37"/>
    </row>
    <row r="553" spans="27:48" x14ac:dyDescent="0.2">
      <c r="AA553" s="37"/>
      <c r="AB553" s="37"/>
      <c r="AC553" s="37"/>
      <c r="AD553" s="37"/>
      <c r="AE553" s="37"/>
      <c r="AG553" s="40"/>
      <c r="AN553" s="37"/>
      <c r="AO553" s="37"/>
      <c r="AP553" s="37"/>
      <c r="AQ553" s="37"/>
      <c r="AR553" s="37"/>
      <c r="AS553" s="37"/>
      <c r="AT553" s="37"/>
      <c r="AU553" s="37"/>
    </row>
    <row r="554" spans="27:48" x14ac:dyDescent="0.2">
      <c r="AA554" s="37"/>
      <c r="AB554" s="37"/>
      <c r="AC554" s="37"/>
      <c r="AD554" s="37"/>
      <c r="AE554" s="37"/>
      <c r="AG554" s="40"/>
      <c r="AN554" s="37"/>
      <c r="AO554" s="37"/>
      <c r="AP554" s="37"/>
      <c r="AQ554" s="37"/>
      <c r="AR554" s="37"/>
      <c r="AS554" s="37"/>
      <c r="AT554" s="37"/>
      <c r="AU554" s="37"/>
    </row>
    <row r="555" spans="27:48" x14ac:dyDescent="0.2">
      <c r="AA555" s="37"/>
      <c r="AB555" s="37"/>
      <c r="AC555" s="37"/>
      <c r="AD555" s="37"/>
      <c r="AE555" s="37"/>
      <c r="AG555" s="40"/>
      <c r="AN555" s="37"/>
      <c r="AO555" s="37"/>
      <c r="AP555" s="37"/>
      <c r="AQ555" s="37"/>
      <c r="AR555" s="37"/>
      <c r="AS555" s="37"/>
      <c r="AT555" s="37"/>
      <c r="AU555" s="37"/>
    </row>
    <row r="556" spans="27:48" x14ac:dyDescent="0.2">
      <c r="AA556" s="37"/>
      <c r="AB556" s="37"/>
      <c r="AC556" s="37"/>
      <c r="AD556" s="37"/>
      <c r="AE556" s="37"/>
      <c r="AG556" s="40"/>
      <c r="AN556" s="37"/>
      <c r="AO556" s="37"/>
      <c r="AP556" s="37"/>
      <c r="AQ556" s="37"/>
      <c r="AR556" s="37"/>
      <c r="AS556" s="37"/>
      <c r="AT556" s="37"/>
      <c r="AU556" s="37"/>
    </row>
    <row r="557" spans="27:48" x14ac:dyDescent="0.2">
      <c r="AA557" s="37"/>
      <c r="AB557" s="37"/>
      <c r="AC557" s="37"/>
      <c r="AD557" s="37"/>
      <c r="AE557" s="37"/>
      <c r="AG557" s="40"/>
      <c r="AN557" s="37"/>
      <c r="AO557" s="37"/>
      <c r="AP557" s="37"/>
      <c r="AQ557" s="37"/>
      <c r="AR557" s="37"/>
      <c r="AS557" s="37"/>
      <c r="AT557" s="37"/>
      <c r="AU557" s="37"/>
      <c r="AV557" s="37"/>
    </row>
    <row r="558" spans="27:48" x14ac:dyDescent="0.2">
      <c r="AA558" s="37"/>
      <c r="AB558" s="37"/>
      <c r="AC558" s="37"/>
      <c r="AD558" s="37"/>
      <c r="AE558" s="37"/>
      <c r="AG558" s="40"/>
      <c r="AN558" s="37"/>
      <c r="AO558" s="37"/>
      <c r="AP558" s="37"/>
      <c r="AQ558" s="37"/>
      <c r="AR558" s="37"/>
      <c r="AS558" s="37"/>
      <c r="AT558" s="37"/>
      <c r="AU558" s="37"/>
    </row>
    <row r="559" spans="27:48" x14ac:dyDescent="0.2">
      <c r="AA559" s="37"/>
      <c r="AB559" s="37"/>
      <c r="AC559" s="37"/>
      <c r="AD559" s="37"/>
      <c r="AE559" s="37"/>
      <c r="AG559" s="40"/>
      <c r="AN559" s="37"/>
      <c r="AO559" s="37"/>
      <c r="AP559" s="37"/>
      <c r="AQ559" s="37"/>
      <c r="AR559" s="37"/>
      <c r="AS559" s="37"/>
      <c r="AT559" s="37"/>
      <c r="AU559" s="37"/>
    </row>
    <row r="560" spans="27:48" x14ac:dyDescent="0.2">
      <c r="AA560" s="37"/>
      <c r="AB560" s="37"/>
      <c r="AC560" s="37"/>
      <c r="AD560" s="37"/>
      <c r="AE560" s="37"/>
      <c r="AG560" s="40"/>
      <c r="AN560" s="37"/>
      <c r="AO560" s="37"/>
      <c r="AP560" s="37"/>
      <c r="AQ560" s="37"/>
      <c r="AR560" s="37"/>
      <c r="AS560" s="37"/>
      <c r="AT560" s="37"/>
      <c r="AU560" s="37"/>
    </row>
    <row r="561" spans="27:47" x14ac:dyDescent="0.2">
      <c r="AA561" s="37"/>
      <c r="AB561" s="37"/>
      <c r="AC561" s="37"/>
      <c r="AD561" s="37"/>
      <c r="AE561" s="37"/>
      <c r="AG561" s="40"/>
      <c r="AN561" s="37"/>
      <c r="AO561" s="37"/>
      <c r="AP561" s="37"/>
      <c r="AQ561" s="37"/>
      <c r="AR561" s="37"/>
      <c r="AS561" s="37"/>
      <c r="AT561" s="37"/>
      <c r="AU561" s="37"/>
    </row>
    <row r="562" spans="27:47" x14ac:dyDescent="0.2">
      <c r="AA562" s="37"/>
      <c r="AB562" s="37"/>
      <c r="AC562" s="37"/>
      <c r="AD562" s="37"/>
      <c r="AE562" s="37"/>
      <c r="AG562" s="40"/>
      <c r="AN562" s="37"/>
      <c r="AO562" s="37"/>
      <c r="AP562" s="37"/>
      <c r="AQ562" s="37"/>
      <c r="AR562" s="37"/>
      <c r="AS562" s="37"/>
      <c r="AT562" s="37"/>
      <c r="AU562" s="37"/>
    </row>
    <row r="563" spans="27:47" x14ac:dyDescent="0.2">
      <c r="AA563" s="37"/>
      <c r="AB563" s="37"/>
      <c r="AC563" s="37"/>
      <c r="AD563" s="37"/>
      <c r="AE563" s="37"/>
      <c r="AG563" s="40"/>
      <c r="AN563" s="37"/>
      <c r="AO563" s="37"/>
      <c r="AP563" s="37"/>
      <c r="AQ563" s="37"/>
      <c r="AR563" s="37"/>
      <c r="AS563" s="37"/>
      <c r="AT563" s="37"/>
      <c r="AU563" s="37"/>
    </row>
    <row r="564" spans="27:47" x14ac:dyDescent="0.2">
      <c r="AA564" s="37"/>
      <c r="AB564" s="37"/>
      <c r="AC564" s="37"/>
      <c r="AD564" s="37"/>
      <c r="AE564" s="37"/>
      <c r="AG564" s="40"/>
      <c r="AN564" s="37"/>
      <c r="AO564" s="37"/>
      <c r="AP564" s="37"/>
      <c r="AQ564" s="37"/>
      <c r="AR564" s="37"/>
      <c r="AS564" s="37"/>
      <c r="AT564" s="37"/>
      <c r="AU564" s="37"/>
    </row>
    <row r="565" spans="27:47" x14ac:dyDescent="0.2">
      <c r="AA565" s="37"/>
      <c r="AB565" s="37"/>
      <c r="AC565" s="37"/>
      <c r="AD565" s="37"/>
      <c r="AE565" s="37"/>
      <c r="AG565" s="40"/>
      <c r="AN565" s="37"/>
      <c r="AO565" s="37"/>
      <c r="AP565" s="37"/>
      <c r="AQ565" s="37"/>
      <c r="AR565" s="37"/>
      <c r="AS565" s="37"/>
      <c r="AT565" s="37"/>
      <c r="AU565" s="37"/>
    </row>
    <row r="566" spans="27:47" x14ac:dyDescent="0.2">
      <c r="AA566" s="37"/>
      <c r="AB566" s="37"/>
      <c r="AC566" s="37"/>
      <c r="AD566" s="37"/>
      <c r="AE566" s="37"/>
      <c r="AG566" s="40"/>
      <c r="AN566" s="37"/>
      <c r="AO566" s="37"/>
      <c r="AP566" s="37"/>
      <c r="AQ566" s="37"/>
      <c r="AR566" s="37"/>
      <c r="AS566" s="37"/>
      <c r="AT566" s="37"/>
      <c r="AU566" s="37"/>
    </row>
    <row r="567" spans="27:47" x14ac:dyDescent="0.2">
      <c r="AA567" s="37"/>
      <c r="AB567" s="37"/>
      <c r="AC567" s="37"/>
      <c r="AD567" s="37"/>
      <c r="AE567" s="37"/>
      <c r="AG567" s="40"/>
      <c r="AN567" s="37"/>
      <c r="AO567" s="37"/>
      <c r="AP567" s="37"/>
      <c r="AQ567" s="37"/>
      <c r="AR567" s="37"/>
      <c r="AS567" s="37"/>
      <c r="AT567" s="37"/>
      <c r="AU567" s="37"/>
    </row>
    <row r="568" spans="27:47" x14ac:dyDescent="0.2">
      <c r="AA568" s="37"/>
      <c r="AB568" s="37"/>
      <c r="AC568" s="37"/>
      <c r="AD568" s="37"/>
      <c r="AE568" s="37"/>
      <c r="AG568" s="40"/>
      <c r="AN568" s="37"/>
      <c r="AO568" s="37"/>
      <c r="AP568" s="37"/>
      <c r="AQ568" s="37"/>
      <c r="AR568" s="37"/>
      <c r="AS568" s="37"/>
      <c r="AT568" s="37"/>
      <c r="AU568" s="37"/>
    </row>
    <row r="569" spans="27:47" x14ac:dyDescent="0.2">
      <c r="AA569" s="37"/>
      <c r="AB569" s="37"/>
      <c r="AC569" s="37"/>
      <c r="AD569" s="37"/>
      <c r="AE569" s="37"/>
      <c r="AG569" s="40"/>
      <c r="AN569" s="37"/>
      <c r="AO569" s="37"/>
      <c r="AP569" s="37"/>
      <c r="AQ569" s="37"/>
      <c r="AR569" s="37"/>
      <c r="AS569" s="37"/>
      <c r="AT569" s="37"/>
      <c r="AU569" s="37"/>
    </row>
    <row r="570" spans="27:47" x14ac:dyDescent="0.2">
      <c r="AA570" s="37"/>
      <c r="AB570" s="37"/>
      <c r="AC570" s="37"/>
      <c r="AD570" s="37"/>
      <c r="AE570" s="37"/>
      <c r="AG570" s="40"/>
      <c r="AN570" s="37"/>
      <c r="AO570" s="37"/>
      <c r="AP570" s="37"/>
      <c r="AQ570" s="37"/>
      <c r="AR570" s="37"/>
      <c r="AS570" s="37"/>
      <c r="AT570" s="37"/>
      <c r="AU570" s="37"/>
    </row>
    <row r="571" spans="27:47" x14ac:dyDescent="0.2">
      <c r="AA571" s="37"/>
      <c r="AB571" s="37"/>
      <c r="AC571" s="37"/>
      <c r="AD571" s="37"/>
      <c r="AE571" s="37"/>
      <c r="AG571" s="40"/>
      <c r="AN571" s="37"/>
      <c r="AO571" s="37"/>
      <c r="AP571" s="37"/>
      <c r="AQ571" s="37"/>
      <c r="AR571" s="37"/>
      <c r="AS571" s="37"/>
      <c r="AT571" s="37"/>
      <c r="AU571" s="37"/>
    </row>
    <row r="572" spans="27:47" x14ac:dyDescent="0.2">
      <c r="AA572" s="37"/>
      <c r="AB572" s="37"/>
      <c r="AC572" s="37"/>
      <c r="AD572" s="37"/>
      <c r="AE572" s="37"/>
      <c r="AG572" s="40"/>
      <c r="AN572" s="37"/>
      <c r="AO572" s="37"/>
      <c r="AP572" s="37"/>
      <c r="AQ572" s="37"/>
      <c r="AR572" s="37"/>
      <c r="AS572" s="37"/>
      <c r="AT572" s="37"/>
      <c r="AU572" s="37"/>
    </row>
    <row r="573" spans="27:47" x14ac:dyDescent="0.2">
      <c r="AA573" s="37"/>
      <c r="AB573" s="37"/>
      <c r="AC573" s="37"/>
      <c r="AD573" s="37"/>
      <c r="AE573" s="37"/>
      <c r="AG573" s="40"/>
      <c r="AN573" s="37"/>
      <c r="AO573" s="37"/>
      <c r="AP573" s="37"/>
      <c r="AQ573" s="37"/>
      <c r="AR573" s="37"/>
      <c r="AS573" s="37"/>
      <c r="AT573" s="37"/>
      <c r="AU573" s="37"/>
    </row>
    <row r="574" spans="27:47" x14ac:dyDescent="0.2">
      <c r="AA574" s="37"/>
      <c r="AB574" s="37"/>
      <c r="AC574" s="37"/>
      <c r="AD574" s="37"/>
      <c r="AE574" s="37"/>
      <c r="AG574" s="40"/>
      <c r="AN574" s="37"/>
      <c r="AO574" s="37"/>
      <c r="AP574" s="37"/>
      <c r="AQ574" s="37"/>
      <c r="AR574" s="37"/>
      <c r="AS574" s="37"/>
      <c r="AT574" s="37"/>
      <c r="AU574" s="37"/>
    </row>
    <row r="575" spans="27:47" x14ac:dyDescent="0.2">
      <c r="AA575" s="37"/>
      <c r="AB575" s="37"/>
      <c r="AC575" s="37"/>
      <c r="AD575" s="37"/>
      <c r="AE575" s="37"/>
      <c r="AG575" s="40"/>
      <c r="AN575" s="37"/>
      <c r="AO575" s="37"/>
      <c r="AP575" s="37"/>
      <c r="AQ575" s="37"/>
      <c r="AR575" s="37"/>
      <c r="AS575" s="37"/>
      <c r="AT575" s="37"/>
      <c r="AU575" s="37"/>
    </row>
    <row r="576" spans="27:47" x14ac:dyDescent="0.2">
      <c r="AA576" s="37"/>
      <c r="AB576" s="37"/>
      <c r="AC576" s="37"/>
      <c r="AD576" s="37"/>
      <c r="AE576" s="37"/>
      <c r="AG576" s="40"/>
      <c r="AN576" s="37"/>
      <c r="AO576" s="37"/>
      <c r="AP576" s="37"/>
      <c r="AQ576" s="37"/>
      <c r="AR576" s="37"/>
      <c r="AS576" s="37"/>
      <c r="AT576" s="37"/>
      <c r="AU576" s="37"/>
    </row>
    <row r="577" spans="27:50" x14ac:dyDescent="0.2">
      <c r="AA577" s="37"/>
      <c r="AB577" s="37"/>
      <c r="AC577" s="37"/>
      <c r="AD577" s="37"/>
      <c r="AE577" s="37"/>
      <c r="AG577" s="40"/>
      <c r="AN577" s="37"/>
      <c r="AO577" s="37"/>
      <c r="AP577" s="37"/>
      <c r="AQ577" s="37"/>
      <c r="AR577" s="37"/>
      <c r="AS577" s="37"/>
      <c r="AT577" s="37"/>
      <c r="AU577" s="37"/>
      <c r="AV577" s="37"/>
    </row>
    <row r="578" spans="27:50" x14ac:dyDescent="0.2">
      <c r="AA578" s="37"/>
      <c r="AB578" s="37"/>
      <c r="AC578" s="37"/>
      <c r="AD578" s="37"/>
      <c r="AE578" s="37"/>
      <c r="AG578" s="40"/>
      <c r="AN578" s="37"/>
      <c r="AO578" s="37"/>
      <c r="AP578" s="37"/>
      <c r="AQ578" s="37"/>
      <c r="AR578" s="37"/>
      <c r="AS578" s="37"/>
      <c r="AT578" s="37"/>
      <c r="AU578" s="37"/>
    </row>
    <row r="579" spans="27:50" x14ac:dyDescent="0.2">
      <c r="AA579" s="37"/>
      <c r="AB579" s="37"/>
      <c r="AC579" s="37"/>
      <c r="AD579" s="37"/>
      <c r="AE579" s="37"/>
      <c r="AG579" s="40"/>
      <c r="AN579" s="37"/>
      <c r="AO579" s="37"/>
      <c r="AP579" s="37"/>
      <c r="AQ579" s="37"/>
      <c r="AR579" s="37"/>
      <c r="AS579" s="37"/>
      <c r="AT579" s="37"/>
      <c r="AU579" s="37"/>
    </row>
    <row r="580" spans="27:50" x14ac:dyDescent="0.2">
      <c r="AA580" s="37"/>
      <c r="AB580" s="37"/>
      <c r="AC580" s="37"/>
      <c r="AD580" s="37"/>
      <c r="AE580" s="37"/>
      <c r="AG580" s="40"/>
      <c r="AN580" s="37"/>
      <c r="AO580" s="37"/>
      <c r="AP580" s="37"/>
      <c r="AQ580" s="37"/>
      <c r="AR580" s="37"/>
      <c r="AS580" s="37"/>
      <c r="AT580" s="37"/>
      <c r="AU580" s="37"/>
    </row>
    <row r="581" spans="27:50" x14ac:dyDescent="0.2">
      <c r="AA581" s="37"/>
      <c r="AB581" s="37"/>
      <c r="AC581" s="37"/>
      <c r="AD581" s="37"/>
      <c r="AE581" s="37"/>
      <c r="AG581" s="40"/>
      <c r="AN581" s="37"/>
      <c r="AO581" s="37"/>
      <c r="AP581" s="37"/>
      <c r="AQ581" s="37"/>
      <c r="AR581" s="37"/>
      <c r="AS581" s="37"/>
      <c r="AT581" s="37"/>
      <c r="AU581" s="37"/>
    </row>
    <row r="582" spans="27:50" x14ac:dyDescent="0.2">
      <c r="AA582" s="37"/>
      <c r="AB582" s="37"/>
      <c r="AC582" s="37"/>
      <c r="AD582" s="37"/>
      <c r="AE582" s="37"/>
      <c r="AG582" s="40"/>
      <c r="AN582" s="37"/>
      <c r="AO582" s="37"/>
      <c r="AP582" s="37"/>
      <c r="AQ582" s="37"/>
      <c r="AR582" s="37"/>
      <c r="AS582" s="37"/>
      <c r="AT582" s="37"/>
      <c r="AU582" s="37"/>
    </row>
    <row r="583" spans="27:50" x14ac:dyDescent="0.2">
      <c r="AA583" s="37"/>
      <c r="AB583" s="37"/>
      <c r="AC583" s="37"/>
      <c r="AD583" s="37"/>
      <c r="AE583" s="37"/>
      <c r="AG583" s="40"/>
      <c r="AN583" s="37"/>
      <c r="AO583" s="37"/>
      <c r="AP583" s="37"/>
      <c r="AQ583" s="37"/>
      <c r="AR583" s="37"/>
      <c r="AS583" s="37"/>
      <c r="AT583" s="37"/>
      <c r="AU583" s="37"/>
    </row>
    <row r="584" spans="27:50" x14ac:dyDescent="0.2">
      <c r="AA584" s="37"/>
      <c r="AB584" s="37"/>
      <c r="AC584" s="37"/>
      <c r="AD584" s="37"/>
      <c r="AE584" s="37"/>
      <c r="AG584" s="40"/>
      <c r="AN584" s="37"/>
      <c r="AO584" s="37"/>
      <c r="AP584" s="37"/>
      <c r="AQ584" s="37"/>
      <c r="AR584" s="37"/>
      <c r="AS584" s="37"/>
      <c r="AT584" s="37"/>
      <c r="AU584" s="37"/>
    </row>
    <row r="585" spans="27:50" x14ac:dyDescent="0.2">
      <c r="AA585" s="37"/>
      <c r="AB585" s="37"/>
      <c r="AC585" s="37"/>
      <c r="AD585" s="37"/>
      <c r="AE585" s="37"/>
      <c r="AG585" s="40"/>
      <c r="AN585" s="37"/>
      <c r="AO585" s="37"/>
      <c r="AP585" s="37"/>
      <c r="AQ585" s="37"/>
      <c r="AR585" s="37"/>
      <c r="AS585" s="37"/>
      <c r="AT585" s="37"/>
      <c r="AU585" s="37"/>
    </row>
    <row r="586" spans="27:50" x14ac:dyDescent="0.2">
      <c r="AA586" s="37"/>
      <c r="AB586" s="37"/>
      <c r="AC586" s="37"/>
      <c r="AD586" s="37"/>
      <c r="AE586" s="37"/>
      <c r="AG586" s="40"/>
      <c r="AN586" s="37"/>
      <c r="AO586" s="37"/>
      <c r="AP586" s="37"/>
      <c r="AQ586" s="37"/>
      <c r="AR586" s="37"/>
      <c r="AS586" s="37"/>
      <c r="AT586" s="37"/>
      <c r="AU586" s="37"/>
    </row>
    <row r="587" spans="27:50" x14ac:dyDescent="0.2">
      <c r="AA587" s="37"/>
      <c r="AB587" s="37"/>
      <c r="AC587" s="37"/>
      <c r="AD587" s="37"/>
      <c r="AE587" s="37"/>
      <c r="AG587" s="40"/>
      <c r="AN587" s="37"/>
      <c r="AO587" s="37"/>
      <c r="AP587" s="37"/>
      <c r="AQ587" s="37"/>
      <c r="AR587" s="37"/>
      <c r="AS587" s="37"/>
      <c r="AT587" s="37"/>
      <c r="AU587" s="37"/>
    </row>
    <row r="588" spans="27:50" x14ac:dyDescent="0.2">
      <c r="AA588" s="37"/>
      <c r="AB588" s="37"/>
      <c r="AC588" s="37"/>
      <c r="AD588" s="37"/>
      <c r="AE588" s="37"/>
      <c r="AG588" s="40"/>
      <c r="AN588" s="37"/>
      <c r="AO588" s="37"/>
      <c r="AP588" s="37"/>
      <c r="AQ588" s="37"/>
      <c r="AR588" s="37"/>
      <c r="AS588" s="37"/>
      <c r="AT588" s="37"/>
      <c r="AU588" s="37"/>
    </row>
    <row r="589" spans="27:50" x14ac:dyDescent="0.2">
      <c r="AA589" s="37"/>
      <c r="AB589" s="37"/>
      <c r="AC589" s="37"/>
      <c r="AD589" s="37"/>
      <c r="AE589" s="37"/>
      <c r="AG589" s="40"/>
      <c r="AN589" s="37"/>
      <c r="AO589" s="37"/>
      <c r="AP589" s="37"/>
      <c r="AQ589" s="37"/>
      <c r="AR589" s="37"/>
      <c r="AS589" s="37"/>
      <c r="AT589" s="37"/>
      <c r="AU589" s="37"/>
      <c r="AV589" s="37"/>
    </row>
    <row r="590" spans="27:50" x14ac:dyDescent="0.2">
      <c r="AA590" s="37"/>
      <c r="AB590" s="37"/>
      <c r="AC590" s="37"/>
      <c r="AD590" s="37"/>
      <c r="AE590" s="37"/>
      <c r="AG590" s="40"/>
      <c r="AN590" s="37"/>
      <c r="AO590" s="37"/>
      <c r="AP590" s="37"/>
      <c r="AQ590" s="37"/>
      <c r="AR590" s="37"/>
      <c r="AS590" s="37"/>
      <c r="AT590" s="37"/>
      <c r="AU590" s="37"/>
      <c r="AV590" s="37"/>
    </row>
    <row r="591" spans="27:50" x14ac:dyDescent="0.2">
      <c r="AA591" s="37"/>
      <c r="AB591" s="37"/>
      <c r="AC591" s="37"/>
      <c r="AD591" s="37"/>
      <c r="AE591" s="37"/>
      <c r="AG591" s="40"/>
      <c r="AN591" s="37"/>
      <c r="AO591" s="37"/>
      <c r="AP591" s="37"/>
      <c r="AQ591" s="37"/>
      <c r="AR591" s="37"/>
      <c r="AS591" s="37"/>
      <c r="AT591" s="37"/>
      <c r="AU591" s="37"/>
      <c r="AV591" s="37"/>
      <c r="AX591" s="37"/>
    </row>
    <row r="592" spans="27:50" x14ac:dyDescent="0.2">
      <c r="AA592" s="37"/>
      <c r="AB592" s="37"/>
      <c r="AC592" s="37"/>
      <c r="AD592" s="37"/>
      <c r="AE592" s="37"/>
      <c r="AG592" s="40"/>
      <c r="AN592" s="37"/>
      <c r="AO592" s="37"/>
      <c r="AP592" s="37"/>
      <c r="AQ592" s="37"/>
      <c r="AR592" s="37"/>
      <c r="AS592" s="37"/>
      <c r="AT592" s="37"/>
      <c r="AU592" s="37"/>
      <c r="AV592" s="37"/>
    </row>
    <row r="593" spans="27:64" x14ac:dyDescent="0.2">
      <c r="AA593" s="37"/>
      <c r="AB593" s="37"/>
      <c r="AC593" s="37"/>
      <c r="AD593" s="37"/>
      <c r="AE593" s="37"/>
      <c r="AG593" s="40"/>
      <c r="AN593" s="37"/>
      <c r="AO593" s="37"/>
      <c r="AP593" s="37"/>
      <c r="AQ593" s="37"/>
      <c r="AR593" s="37"/>
      <c r="AS593" s="37"/>
      <c r="AT593" s="37"/>
      <c r="AU593" s="37"/>
    </row>
    <row r="594" spans="27:64" x14ac:dyDescent="0.2">
      <c r="AA594" s="37"/>
      <c r="AB594" s="37"/>
      <c r="AC594" s="37"/>
      <c r="AD594" s="37"/>
      <c r="AE594" s="37"/>
      <c r="AG594" s="40"/>
      <c r="AN594" s="37"/>
      <c r="AO594" s="37"/>
      <c r="AP594" s="37"/>
      <c r="AQ594" s="37"/>
      <c r="AR594" s="37"/>
      <c r="AS594" s="37"/>
      <c r="AT594" s="37"/>
      <c r="AU594" s="37"/>
    </row>
    <row r="595" spans="27:64" x14ac:dyDescent="0.2">
      <c r="AA595" s="37"/>
      <c r="AB595" s="37"/>
      <c r="AC595" s="37"/>
      <c r="AD595" s="37"/>
      <c r="AE595" s="37"/>
      <c r="AG595" s="40"/>
      <c r="AN595" s="37"/>
      <c r="AO595" s="37"/>
      <c r="AP595" s="37"/>
      <c r="AQ595" s="37"/>
      <c r="AR595" s="37"/>
      <c r="AS595" s="37"/>
      <c r="AT595" s="37"/>
      <c r="AU595" s="37"/>
    </row>
    <row r="596" spans="27:64" x14ac:dyDescent="0.2">
      <c r="AA596" s="37"/>
      <c r="AB596" s="37"/>
      <c r="AC596" s="37"/>
      <c r="AD596" s="37"/>
      <c r="AE596" s="37"/>
      <c r="AG596" s="40"/>
      <c r="AN596" s="37"/>
      <c r="AO596" s="37"/>
      <c r="AP596" s="37"/>
      <c r="AQ596" s="37"/>
      <c r="AR596" s="37"/>
      <c r="AS596" s="37"/>
      <c r="AT596" s="37"/>
      <c r="AU596" s="37"/>
    </row>
    <row r="597" spans="27:64" x14ac:dyDescent="0.2">
      <c r="AA597" s="37"/>
      <c r="AB597" s="37"/>
      <c r="AC597" s="37"/>
      <c r="AD597" s="37"/>
      <c r="AE597" s="37"/>
      <c r="AG597" s="40"/>
      <c r="AN597" s="37"/>
      <c r="AO597" s="37"/>
      <c r="AP597" s="37"/>
      <c r="AQ597" s="37"/>
      <c r="AR597" s="37"/>
      <c r="AS597" s="37"/>
      <c r="AT597" s="37"/>
      <c r="AU597" s="37"/>
    </row>
    <row r="598" spans="27:64" x14ac:dyDescent="0.2">
      <c r="AA598" s="37"/>
      <c r="AB598" s="37"/>
      <c r="AC598" s="37"/>
      <c r="AD598" s="37"/>
      <c r="AE598" s="37"/>
      <c r="AG598" s="40"/>
      <c r="AN598" s="37"/>
      <c r="AO598" s="37"/>
      <c r="AP598" s="37"/>
      <c r="AQ598" s="37"/>
      <c r="AR598" s="37"/>
      <c r="AS598" s="37"/>
      <c r="AT598" s="37"/>
      <c r="AU598" s="37"/>
    </row>
    <row r="599" spans="27:64" x14ac:dyDescent="0.2">
      <c r="AA599" s="37"/>
      <c r="AB599" s="37"/>
      <c r="AC599" s="37"/>
      <c r="AD599" s="37"/>
      <c r="AE599" s="37"/>
      <c r="AG599" s="40"/>
      <c r="AN599" s="37"/>
      <c r="AO599" s="37"/>
      <c r="AP599" s="37"/>
      <c r="AQ599" s="37"/>
      <c r="AR599" s="37"/>
      <c r="AS599" s="37"/>
      <c r="AT599" s="37"/>
      <c r="AU599" s="37"/>
    </row>
    <row r="600" spans="27:64" x14ac:dyDescent="0.2">
      <c r="AA600" s="37"/>
      <c r="AB600" s="37"/>
      <c r="AC600" s="37"/>
      <c r="AD600" s="37"/>
      <c r="AE600" s="37"/>
      <c r="AG600" s="40"/>
      <c r="AN600" s="37"/>
      <c r="AO600" s="37"/>
      <c r="AP600" s="37"/>
      <c r="AQ600" s="37"/>
      <c r="AR600" s="37"/>
      <c r="AS600" s="37"/>
      <c r="AT600" s="37"/>
      <c r="AU600" s="37"/>
    </row>
    <row r="601" spans="27:64" x14ac:dyDescent="0.2">
      <c r="AA601" s="37"/>
      <c r="AB601" s="37"/>
      <c r="AC601" s="37"/>
      <c r="AD601" s="37"/>
      <c r="AE601" s="37"/>
      <c r="AG601" s="40"/>
      <c r="AN601" s="37"/>
      <c r="AO601" s="37"/>
      <c r="AP601" s="37"/>
      <c r="AQ601" s="37"/>
      <c r="AR601" s="37"/>
      <c r="AS601" s="37"/>
      <c r="AT601" s="37"/>
      <c r="AU601" s="37"/>
    </row>
    <row r="602" spans="27:64" x14ac:dyDescent="0.2">
      <c r="AA602" s="37"/>
      <c r="AB602" s="37"/>
      <c r="AC602" s="37"/>
      <c r="AD602" s="37"/>
      <c r="AE602" s="37"/>
      <c r="AG602" s="40"/>
      <c r="AN602" s="37"/>
      <c r="AO602" s="37"/>
      <c r="AP602" s="37"/>
      <c r="AQ602" s="37"/>
      <c r="AR602" s="37"/>
      <c r="AS602" s="37"/>
      <c r="AT602" s="37"/>
      <c r="AU602" s="37"/>
    </row>
    <row r="603" spans="27:64" x14ac:dyDescent="0.2">
      <c r="AA603" s="37"/>
      <c r="AB603" s="37"/>
      <c r="AC603" s="37"/>
      <c r="AD603" s="37"/>
      <c r="AE603" s="37"/>
      <c r="AG603" s="40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</row>
    <row r="604" spans="27:64" x14ac:dyDescent="0.2">
      <c r="AA604" s="37"/>
      <c r="AB604" s="37"/>
      <c r="AC604" s="37"/>
      <c r="AD604" s="37"/>
      <c r="AE604" s="37"/>
      <c r="AG604" s="40"/>
      <c r="AN604" s="37"/>
      <c r="AO604" s="37"/>
      <c r="AP604" s="37"/>
      <c r="AQ604" s="37"/>
      <c r="AR604" s="37"/>
      <c r="AS604" s="37"/>
      <c r="AT604" s="37"/>
      <c r="AU604" s="37"/>
    </row>
    <row r="605" spans="27:64" x14ac:dyDescent="0.2">
      <c r="AA605" s="37"/>
      <c r="AB605" s="37"/>
      <c r="AC605" s="37"/>
      <c r="AD605" s="37"/>
      <c r="AE605" s="37"/>
      <c r="AG605" s="40"/>
      <c r="AN605" s="37"/>
      <c r="AO605" s="37"/>
      <c r="AP605" s="37"/>
      <c r="AQ605" s="37"/>
      <c r="AR605" s="37"/>
      <c r="AS605" s="37"/>
      <c r="AT605" s="37"/>
      <c r="AU605" s="37"/>
    </row>
    <row r="606" spans="27:64" x14ac:dyDescent="0.2">
      <c r="AA606" s="37"/>
      <c r="AB606" s="37"/>
      <c r="AC606" s="37"/>
      <c r="AD606" s="37"/>
      <c r="AE606" s="37"/>
      <c r="AG606" s="40"/>
      <c r="AN606" s="37"/>
      <c r="AO606" s="37"/>
      <c r="AP606" s="37"/>
      <c r="AQ606" s="37"/>
      <c r="AR606" s="37"/>
      <c r="AS606" s="37"/>
      <c r="AT606" s="37"/>
      <c r="AU606" s="37"/>
    </row>
    <row r="607" spans="27:64" x14ac:dyDescent="0.2">
      <c r="AA607" s="37"/>
      <c r="AB607" s="37"/>
      <c r="AC607" s="37"/>
      <c r="AD607" s="37"/>
      <c r="AE607" s="37"/>
      <c r="AG607" s="40"/>
      <c r="AN607" s="37"/>
      <c r="AO607" s="37"/>
      <c r="AP607" s="37"/>
      <c r="AQ607" s="37"/>
      <c r="AR607" s="37"/>
      <c r="AS607" s="37"/>
      <c r="AT607" s="37"/>
      <c r="AU607" s="37"/>
    </row>
    <row r="608" spans="27:64" x14ac:dyDescent="0.2">
      <c r="AA608" s="37"/>
      <c r="AB608" s="37"/>
      <c r="AC608" s="37"/>
      <c r="AD608" s="37"/>
      <c r="AE608" s="37"/>
      <c r="AG608" s="40"/>
      <c r="AN608" s="37"/>
      <c r="AO608" s="37"/>
      <c r="AP608" s="37"/>
      <c r="AQ608" s="37"/>
      <c r="AR608" s="37"/>
      <c r="AS608" s="37"/>
      <c r="AT608" s="37"/>
      <c r="AU608" s="37"/>
    </row>
    <row r="609" spans="27:64" x14ac:dyDescent="0.2">
      <c r="AA609" s="37"/>
      <c r="AB609" s="37"/>
      <c r="AC609" s="37"/>
      <c r="AD609" s="37"/>
      <c r="AE609" s="37"/>
      <c r="AG609" s="40"/>
      <c r="AN609" s="37"/>
      <c r="AO609" s="37"/>
      <c r="AP609" s="37"/>
      <c r="AQ609" s="37"/>
      <c r="AR609" s="37"/>
      <c r="AS609" s="37"/>
      <c r="AT609" s="37"/>
      <c r="AU609" s="37"/>
    </row>
    <row r="610" spans="27:64" x14ac:dyDescent="0.2">
      <c r="AA610" s="37"/>
      <c r="AB610" s="37"/>
      <c r="AC610" s="37"/>
      <c r="AD610" s="37"/>
      <c r="AE610" s="37"/>
      <c r="AG610" s="40"/>
      <c r="AN610" s="37"/>
      <c r="AO610" s="37"/>
      <c r="AP610" s="37"/>
      <c r="AQ610" s="37"/>
      <c r="AR610" s="37"/>
      <c r="AS610" s="37"/>
      <c r="AT610" s="37"/>
      <c r="AU610" s="37"/>
    </row>
    <row r="611" spans="27:64" x14ac:dyDescent="0.2">
      <c r="AA611" s="37"/>
      <c r="AB611" s="37"/>
      <c r="AC611" s="37"/>
      <c r="AD611" s="37"/>
      <c r="AE611" s="37"/>
      <c r="AG611" s="40"/>
      <c r="AN611" s="37"/>
      <c r="AO611" s="37"/>
      <c r="AP611" s="37"/>
      <c r="AQ611" s="37"/>
      <c r="AR611" s="37"/>
      <c r="AS611" s="37"/>
      <c r="AT611" s="37"/>
      <c r="AU611" s="37"/>
    </row>
    <row r="612" spans="27:64" x14ac:dyDescent="0.2">
      <c r="AA612" s="37"/>
      <c r="AB612" s="37"/>
      <c r="AC612" s="37"/>
      <c r="AD612" s="37"/>
      <c r="AE612" s="37"/>
      <c r="AG612" s="40"/>
      <c r="AN612" s="37"/>
      <c r="AO612" s="37"/>
      <c r="AP612" s="37"/>
      <c r="AQ612" s="37"/>
      <c r="AR612" s="37"/>
      <c r="AS612" s="37"/>
      <c r="AT612" s="37"/>
      <c r="AU612" s="37"/>
      <c r="AV612" s="37"/>
    </row>
    <row r="613" spans="27:64" x14ac:dyDescent="0.2">
      <c r="AA613" s="37"/>
      <c r="AB613" s="37"/>
      <c r="AC613" s="37"/>
      <c r="AD613" s="37"/>
      <c r="AE613" s="37"/>
      <c r="AG613" s="40"/>
      <c r="AN613" s="37"/>
      <c r="AO613" s="37"/>
      <c r="AP613" s="37"/>
      <c r="AQ613" s="37"/>
      <c r="AR613" s="37"/>
      <c r="AS613" s="37"/>
      <c r="AT613" s="37"/>
      <c r="AU613" s="37"/>
    </row>
    <row r="614" spans="27:64" x14ac:dyDescent="0.2">
      <c r="AA614" s="37"/>
      <c r="AB614" s="37"/>
      <c r="AC614" s="37"/>
      <c r="AD614" s="37"/>
      <c r="AE614" s="37"/>
      <c r="AG614" s="40"/>
      <c r="AN614" s="37"/>
      <c r="AO614" s="37"/>
      <c r="AP614" s="37"/>
      <c r="AQ614" s="37"/>
      <c r="AR614" s="37"/>
      <c r="AS614" s="37"/>
      <c r="AT614" s="37"/>
      <c r="AU614" s="37"/>
    </row>
    <row r="615" spans="27:64" x14ac:dyDescent="0.2">
      <c r="AA615" s="37"/>
      <c r="AB615" s="37"/>
      <c r="AC615" s="37"/>
      <c r="AD615" s="37"/>
      <c r="AE615" s="37"/>
      <c r="AG615" s="40"/>
      <c r="AN615" s="37"/>
      <c r="AO615" s="37"/>
      <c r="AP615" s="37"/>
      <c r="AQ615" s="37"/>
      <c r="AR615" s="37"/>
      <c r="AS615" s="37"/>
      <c r="AT615" s="37"/>
      <c r="AU615" s="37"/>
    </row>
    <row r="616" spans="27:64" x14ac:dyDescent="0.2">
      <c r="AA616" s="37"/>
      <c r="AB616" s="37"/>
      <c r="AC616" s="37"/>
      <c r="AD616" s="37"/>
      <c r="AE616" s="37"/>
      <c r="AG616" s="40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</row>
    <row r="617" spans="27:64" x14ac:dyDescent="0.2">
      <c r="AA617" s="37"/>
      <c r="AB617" s="37"/>
      <c r="AC617" s="37"/>
      <c r="AD617" s="37"/>
      <c r="AE617" s="37"/>
      <c r="AG617" s="40"/>
      <c r="AN617" s="37"/>
      <c r="AO617" s="37"/>
      <c r="AP617" s="37"/>
      <c r="AQ617" s="37"/>
      <c r="AR617" s="37"/>
      <c r="AS617" s="37"/>
      <c r="AT617" s="37"/>
      <c r="AU617" s="37"/>
    </row>
    <row r="618" spans="27:64" x14ac:dyDescent="0.2">
      <c r="AA618" s="37"/>
      <c r="AB618" s="37"/>
      <c r="AC618" s="37"/>
      <c r="AD618" s="37"/>
      <c r="AE618" s="37"/>
      <c r="AG618" s="40"/>
      <c r="AN618" s="37"/>
      <c r="AO618" s="37"/>
      <c r="AP618" s="37"/>
      <c r="AQ618" s="37"/>
      <c r="AR618" s="37"/>
      <c r="AS618" s="37"/>
      <c r="AT618" s="37"/>
      <c r="AU618" s="37"/>
    </row>
    <row r="619" spans="27:64" x14ac:dyDescent="0.2">
      <c r="AA619" s="37"/>
      <c r="AB619" s="37"/>
      <c r="AC619" s="37"/>
      <c r="AD619" s="37"/>
      <c r="AE619" s="37"/>
      <c r="AG619" s="40"/>
      <c r="AN619" s="37"/>
      <c r="AO619" s="37"/>
      <c r="AP619" s="37"/>
      <c r="AQ619" s="37"/>
      <c r="AR619" s="37"/>
      <c r="AS619" s="37"/>
      <c r="AT619" s="37"/>
      <c r="AU619" s="37"/>
    </row>
    <row r="620" spans="27:64" x14ac:dyDescent="0.2">
      <c r="AA620" s="37"/>
      <c r="AB620" s="37"/>
      <c r="AC620" s="37"/>
      <c r="AD620" s="37"/>
      <c r="AE620" s="37"/>
      <c r="AG620" s="40"/>
      <c r="AN620" s="37"/>
      <c r="AO620" s="37"/>
      <c r="AP620" s="37"/>
      <c r="AQ620" s="37"/>
      <c r="AR620" s="37"/>
      <c r="AS620" s="37"/>
      <c r="AT620" s="37"/>
      <c r="AU620" s="37"/>
    </row>
    <row r="621" spans="27:64" x14ac:dyDescent="0.2">
      <c r="AA621" s="37"/>
      <c r="AB621" s="37"/>
      <c r="AC621" s="37"/>
      <c r="AD621" s="37"/>
      <c r="AE621" s="37"/>
      <c r="AG621" s="40"/>
      <c r="AN621" s="37"/>
      <c r="AO621" s="37"/>
      <c r="AP621" s="37"/>
      <c r="AQ621" s="37"/>
      <c r="AR621" s="37"/>
      <c r="AS621" s="37"/>
      <c r="AT621" s="37"/>
      <c r="AU621" s="37"/>
    </row>
    <row r="622" spans="27:64" x14ac:dyDescent="0.2">
      <c r="AA622" s="37"/>
      <c r="AB622" s="37"/>
      <c r="AC622" s="37"/>
      <c r="AD622" s="37"/>
      <c r="AE622" s="37"/>
      <c r="AG622" s="40"/>
      <c r="AN622" s="37"/>
      <c r="AO622" s="37"/>
      <c r="AP622" s="37"/>
      <c r="AQ622" s="37"/>
      <c r="AR622" s="37"/>
      <c r="AS622" s="37"/>
      <c r="AT622" s="37"/>
      <c r="AU622" s="37"/>
    </row>
    <row r="623" spans="27:64" x14ac:dyDescent="0.2">
      <c r="AA623" s="37"/>
      <c r="AB623" s="37"/>
      <c r="AC623" s="37"/>
      <c r="AD623" s="37"/>
      <c r="AE623" s="37"/>
      <c r="AG623" s="40"/>
      <c r="AN623" s="37"/>
      <c r="AO623" s="37"/>
      <c r="AP623" s="37"/>
      <c r="AQ623" s="37"/>
      <c r="AR623" s="37"/>
      <c r="AS623" s="37"/>
      <c r="AT623" s="37"/>
      <c r="AU623" s="37"/>
    </row>
    <row r="624" spans="27:64" x14ac:dyDescent="0.2">
      <c r="AA624" s="37"/>
      <c r="AB624" s="37"/>
      <c r="AC624" s="37"/>
      <c r="AD624" s="37"/>
      <c r="AE624" s="37"/>
      <c r="AG624" s="40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</row>
    <row r="625" spans="27:48" x14ac:dyDescent="0.2">
      <c r="AA625" s="37"/>
      <c r="AB625" s="37"/>
      <c r="AC625" s="37"/>
      <c r="AD625" s="37"/>
      <c r="AE625" s="37"/>
      <c r="AG625" s="40"/>
      <c r="AN625" s="37"/>
      <c r="AO625" s="37"/>
      <c r="AP625" s="37"/>
      <c r="AQ625" s="37"/>
      <c r="AR625" s="37"/>
      <c r="AS625" s="37"/>
      <c r="AT625" s="37"/>
      <c r="AU625" s="37"/>
    </row>
    <row r="626" spans="27:48" x14ac:dyDescent="0.2">
      <c r="AA626" s="37"/>
      <c r="AB626" s="37"/>
      <c r="AC626" s="37"/>
      <c r="AD626" s="37"/>
      <c r="AE626" s="37"/>
      <c r="AG626" s="40"/>
      <c r="AN626" s="37"/>
      <c r="AO626" s="37"/>
      <c r="AP626" s="37"/>
      <c r="AQ626" s="37"/>
      <c r="AR626" s="37"/>
      <c r="AS626" s="37"/>
      <c r="AT626" s="37"/>
      <c r="AU626" s="37"/>
    </row>
    <row r="627" spans="27:48" x14ac:dyDescent="0.2">
      <c r="AA627" s="37"/>
      <c r="AB627" s="37"/>
      <c r="AC627" s="37"/>
      <c r="AD627" s="37"/>
      <c r="AE627" s="37"/>
      <c r="AG627" s="40"/>
      <c r="AN627" s="37"/>
      <c r="AO627" s="37"/>
      <c r="AP627" s="37"/>
      <c r="AQ627" s="37"/>
      <c r="AR627" s="37"/>
      <c r="AS627" s="37"/>
      <c r="AT627" s="37"/>
      <c r="AU627" s="37"/>
    </row>
    <row r="628" spans="27:48" x14ac:dyDescent="0.2">
      <c r="AA628" s="37"/>
      <c r="AB628" s="37"/>
      <c r="AC628" s="37"/>
      <c r="AD628" s="37"/>
      <c r="AE628" s="37"/>
      <c r="AG628" s="40"/>
      <c r="AN628" s="37"/>
      <c r="AO628" s="37"/>
      <c r="AP628" s="37"/>
      <c r="AQ628" s="37"/>
      <c r="AR628" s="37"/>
      <c r="AS628" s="37"/>
      <c r="AT628" s="37"/>
      <c r="AU628" s="37"/>
    </row>
    <row r="629" spans="27:48" x14ac:dyDescent="0.2">
      <c r="AA629" s="37"/>
      <c r="AB629" s="37"/>
      <c r="AC629" s="37"/>
      <c r="AD629" s="37"/>
      <c r="AE629" s="37"/>
      <c r="AG629" s="40"/>
      <c r="AN629" s="37"/>
      <c r="AO629" s="37"/>
      <c r="AP629" s="37"/>
      <c r="AQ629" s="37"/>
      <c r="AR629" s="37"/>
      <c r="AS629" s="37"/>
      <c r="AT629" s="37"/>
      <c r="AU629" s="37"/>
    </row>
    <row r="630" spans="27:48" x14ac:dyDescent="0.2">
      <c r="AA630" s="37"/>
      <c r="AB630" s="37"/>
      <c r="AC630" s="37"/>
      <c r="AD630" s="37"/>
      <c r="AE630" s="37"/>
      <c r="AG630" s="40"/>
      <c r="AN630" s="37"/>
      <c r="AO630" s="37"/>
      <c r="AP630" s="37"/>
      <c r="AQ630" s="37"/>
      <c r="AR630" s="37"/>
      <c r="AS630" s="37"/>
      <c r="AT630" s="37"/>
      <c r="AU630" s="37"/>
    </row>
    <row r="631" spans="27:48" x14ac:dyDescent="0.2">
      <c r="AA631" s="37"/>
      <c r="AB631" s="37"/>
      <c r="AC631" s="37"/>
      <c r="AD631" s="37"/>
      <c r="AE631" s="37"/>
      <c r="AG631" s="40"/>
      <c r="AN631" s="37"/>
      <c r="AO631" s="37"/>
      <c r="AP631" s="37"/>
      <c r="AQ631" s="37"/>
      <c r="AR631" s="37"/>
      <c r="AS631" s="37"/>
      <c r="AT631" s="37"/>
      <c r="AU631" s="37"/>
    </row>
    <row r="632" spans="27:48" x14ac:dyDescent="0.2">
      <c r="AA632" s="37"/>
      <c r="AB632" s="37"/>
      <c r="AC632" s="37"/>
      <c r="AD632" s="37"/>
      <c r="AE632" s="37"/>
      <c r="AG632" s="40"/>
      <c r="AN632" s="37"/>
      <c r="AO632" s="37"/>
      <c r="AP632" s="37"/>
      <c r="AQ632" s="37"/>
      <c r="AR632" s="37"/>
      <c r="AS632" s="37"/>
      <c r="AT632" s="37"/>
      <c r="AU632" s="37"/>
    </row>
    <row r="633" spans="27:48" x14ac:dyDescent="0.2">
      <c r="AA633" s="37"/>
      <c r="AB633" s="37"/>
      <c r="AC633" s="37"/>
      <c r="AD633" s="37"/>
      <c r="AE633" s="37"/>
      <c r="AG633" s="40"/>
      <c r="AN633" s="37"/>
      <c r="AO633" s="37"/>
      <c r="AP633" s="37"/>
      <c r="AQ633" s="37"/>
      <c r="AR633" s="37"/>
      <c r="AS633" s="37"/>
      <c r="AT633" s="37"/>
      <c r="AU633" s="37"/>
    </row>
    <row r="634" spans="27:48" x14ac:dyDescent="0.2">
      <c r="AA634" s="37"/>
      <c r="AB634" s="37"/>
      <c r="AC634" s="37"/>
      <c r="AD634" s="37"/>
      <c r="AE634" s="37"/>
      <c r="AG634" s="40"/>
      <c r="AN634" s="37"/>
      <c r="AO634" s="37"/>
      <c r="AP634" s="37"/>
      <c r="AQ634" s="37"/>
      <c r="AR634" s="37"/>
      <c r="AS634" s="37"/>
      <c r="AT634" s="37"/>
      <c r="AU634" s="37"/>
    </row>
    <row r="635" spans="27:48" x14ac:dyDescent="0.2">
      <c r="AA635" s="37"/>
      <c r="AB635" s="37"/>
      <c r="AC635" s="37"/>
      <c r="AD635" s="37"/>
      <c r="AE635" s="37"/>
      <c r="AG635" s="40"/>
      <c r="AN635" s="37"/>
      <c r="AO635" s="37"/>
      <c r="AP635" s="37"/>
      <c r="AQ635" s="37"/>
      <c r="AR635" s="37"/>
      <c r="AS635" s="37"/>
      <c r="AT635" s="37"/>
      <c r="AU635" s="37"/>
    </row>
    <row r="636" spans="27:48" x14ac:dyDescent="0.2">
      <c r="AA636" s="37"/>
      <c r="AB636" s="37"/>
      <c r="AC636" s="37"/>
      <c r="AD636" s="37"/>
      <c r="AE636" s="37"/>
      <c r="AG636" s="40"/>
      <c r="AN636" s="37"/>
      <c r="AO636" s="37"/>
      <c r="AP636" s="37"/>
      <c r="AQ636" s="37"/>
      <c r="AR636" s="37"/>
      <c r="AS636" s="37"/>
      <c r="AT636" s="37"/>
      <c r="AU636" s="37"/>
    </row>
    <row r="637" spans="27:48" x14ac:dyDescent="0.2">
      <c r="AA637" s="37"/>
      <c r="AB637" s="37"/>
      <c r="AC637" s="37"/>
      <c r="AD637" s="37"/>
      <c r="AE637" s="37"/>
      <c r="AG637" s="40"/>
      <c r="AN637" s="37"/>
      <c r="AO637" s="37"/>
      <c r="AP637" s="37"/>
      <c r="AQ637" s="37"/>
      <c r="AR637" s="37"/>
      <c r="AS637" s="37"/>
      <c r="AT637" s="37"/>
      <c r="AU637" s="37"/>
    </row>
    <row r="638" spans="27:48" x14ac:dyDescent="0.2">
      <c r="AA638" s="37"/>
      <c r="AB638" s="37"/>
      <c r="AC638" s="37"/>
      <c r="AD638" s="37"/>
      <c r="AE638" s="37"/>
      <c r="AG638" s="40"/>
      <c r="AN638" s="37"/>
      <c r="AO638" s="37"/>
      <c r="AP638" s="37"/>
      <c r="AQ638" s="37"/>
      <c r="AR638" s="37"/>
      <c r="AS638" s="37"/>
      <c r="AT638" s="37"/>
      <c r="AU638" s="37"/>
      <c r="AV638" s="37"/>
    </row>
    <row r="639" spans="27:48" x14ac:dyDescent="0.2">
      <c r="AA639" s="37"/>
      <c r="AB639" s="37"/>
      <c r="AC639" s="37"/>
      <c r="AD639" s="37"/>
      <c r="AE639" s="37"/>
      <c r="AG639" s="40"/>
      <c r="AN639" s="37"/>
      <c r="AO639" s="37"/>
      <c r="AP639" s="37"/>
      <c r="AQ639" s="37"/>
      <c r="AR639" s="37"/>
      <c r="AS639" s="37"/>
      <c r="AT639" s="37"/>
      <c r="AU639" s="37"/>
    </row>
    <row r="640" spans="27:48" x14ac:dyDescent="0.2">
      <c r="AA640" s="37"/>
      <c r="AB640" s="37"/>
      <c r="AC640" s="37"/>
      <c r="AD640" s="37"/>
      <c r="AE640" s="37"/>
      <c r="AG640" s="40"/>
      <c r="AN640" s="37"/>
      <c r="AO640" s="37"/>
      <c r="AP640" s="37"/>
      <c r="AQ640" s="37"/>
      <c r="AR640" s="37"/>
      <c r="AS640" s="37"/>
      <c r="AT640" s="37"/>
      <c r="AU640" s="37"/>
    </row>
    <row r="641" spans="27:47" x14ac:dyDescent="0.2">
      <c r="AA641" s="37"/>
      <c r="AB641" s="37"/>
      <c r="AC641" s="37"/>
      <c r="AD641" s="37"/>
      <c r="AE641" s="37"/>
      <c r="AG641" s="40"/>
      <c r="AN641" s="37"/>
      <c r="AO641" s="37"/>
      <c r="AP641" s="37"/>
      <c r="AQ641" s="37"/>
      <c r="AR641" s="37"/>
      <c r="AS641" s="37"/>
      <c r="AT641" s="37"/>
      <c r="AU641" s="37"/>
    </row>
    <row r="642" spans="27:47" x14ac:dyDescent="0.2">
      <c r="AA642" s="37"/>
      <c r="AB642" s="37"/>
      <c r="AC642" s="37"/>
      <c r="AD642" s="37"/>
      <c r="AE642" s="37"/>
      <c r="AG642" s="40"/>
      <c r="AN642" s="37"/>
      <c r="AO642" s="37"/>
      <c r="AP642" s="37"/>
      <c r="AQ642" s="37"/>
      <c r="AR642" s="37"/>
      <c r="AS642" s="37"/>
      <c r="AT642" s="37"/>
      <c r="AU642" s="37"/>
    </row>
    <row r="643" spans="27:47" x14ac:dyDescent="0.2">
      <c r="AA643" s="37"/>
      <c r="AB643" s="37"/>
      <c r="AC643" s="37"/>
      <c r="AD643" s="37"/>
      <c r="AE643" s="37"/>
      <c r="AG643" s="40"/>
      <c r="AN643" s="37"/>
      <c r="AO643" s="37"/>
      <c r="AP643" s="37"/>
      <c r="AQ643" s="37"/>
      <c r="AR643" s="37"/>
      <c r="AS643" s="37"/>
      <c r="AT643" s="37"/>
      <c r="AU643" s="37"/>
    </row>
    <row r="644" spans="27:47" x14ac:dyDescent="0.2">
      <c r="AA644" s="37"/>
      <c r="AB644" s="37"/>
      <c r="AC644" s="37"/>
      <c r="AD644" s="37"/>
      <c r="AE644" s="37"/>
      <c r="AG644" s="40"/>
      <c r="AN644" s="37"/>
      <c r="AO644" s="37"/>
      <c r="AP644" s="37"/>
      <c r="AQ644" s="37"/>
      <c r="AR644" s="37"/>
      <c r="AS644" s="37"/>
      <c r="AT644" s="37"/>
      <c r="AU644" s="37"/>
    </row>
    <row r="645" spans="27:47" x14ac:dyDescent="0.2">
      <c r="AA645" s="37"/>
      <c r="AB645" s="37"/>
      <c r="AC645" s="37"/>
      <c r="AD645" s="37"/>
      <c r="AE645" s="37"/>
      <c r="AG645" s="40"/>
      <c r="AN645" s="37"/>
      <c r="AO645" s="37"/>
      <c r="AP645" s="37"/>
      <c r="AQ645" s="37"/>
      <c r="AR645" s="37"/>
      <c r="AS645" s="37"/>
      <c r="AT645" s="37"/>
      <c r="AU645" s="37"/>
    </row>
    <row r="646" spans="27:47" x14ac:dyDescent="0.2">
      <c r="AA646" s="37"/>
      <c r="AB646" s="37"/>
      <c r="AC646" s="37"/>
      <c r="AD646" s="37"/>
      <c r="AE646" s="37"/>
      <c r="AG646" s="40"/>
      <c r="AN646" s="37"/>
      <c r="AO646" s="37"/>
      <c r="AP646" s="37"/>
      <c r="AQ646" s="37"/>
      <c r="AR646" s="37"/>
      <c r="AS646" s="37"/>
      <c r="AT646" s="37"/>
      <c r="AU646" s="37"/>
    </row>
    <row r="647" spans="27:47" x14ac:dyDescent="0.2">
      <c r="AA647" s="37"/>
      <c r="AB647" s="37"/>
      <c r="AC647" s="37"/>
      <c r="AD647" s="37"/>
      <c r="AE647" s="37"/>
      <c r="AG647" s="40"/>
      <c r="AN647" s="37"/>
      <c r="AO647" s="37"/>
      <c r="AP647" s="37"/>
      <c r="AQ647" s="37"/>
      <c r="AR647" s="37"/>
      <c r="AS647" s="37"/>
      <c r="AT647" s="37"/>
      <c r="AU647" s="37"/>
    </row>
    <row r="648" spans="27:47" x14ac:dyDescent="0.2">
      <c r="AA648" s="37"/>
      <c r="AB648" s="37"/>
      <c r="AC648" s="37"/>
      <c r="AD648" s="37"/>
      <c r="AE648" s="37"/>
      <c r="AG648" s="40"/>
      <c r="AN648" s="37"/>
      <c r="AO648" s="37"/>
      <c r="AP648" s="37"/>
      <c r="AQ648" s="37"/>
      <c r="AR648" s="37"/>
      <c r="AS648" s="37"/>
      <c r="AT648" s="37"/>
      <c r="AU648" s="37"/>
    </row>
    <row r="649" spans="27:47" x14ac:dyDescent="0.2">
      <c r="AA649" s="37"/>
      <c r="AB649" s="37"/>
      <c r="AC649" s="37"/>
      <c r="AD649" s="37"/>
      <c r="AE649" s="37"/>
      <c r="AG649" s="40"/>
      <c r="AN649" s="37"/>
      <c r="AO649" s="37"/>
      <c r="AP649" s="37"/>
      <c r="AQ649" s="37"/>
      <c r="AR649" s="37"/>
      <c r="AS649" s="37"/>
      <c r="AT649" s="37"/>
      <c r="AU649" s="37"/>
    </row>
    <row r="650" spans="27:47" x14ac:dyDescent="0.2">
      <c r="AA650" s="37"/>
      <c r="AB650" s="37"/>
      <c r="AC650" s="37"/>
      <c r="AD650" s="37"/>
      <c r="AE650" s="37"/>
      <c r="AG650" s="40"/>
      <c r="AN650" s="37"/>
      <c r="AO650" s="37"/>
      <c r="AP650" s="37"/>
      <c r="AQ650" s="37"/>
      <c r="AR650" s="37"/>
      <c r="AS650" s="37"/>
      <c r="AT650" s="37"/>
      <c r="AU650" s="37"/>
    </row>
    <row r="651" spans="27:47" x14ac:dyDescent="0.2">
      <c r="AA651" s="37"/>
      <c r="AB651" s="37"/>
      <c r="AC651" s="37"/>
      <c r="AD651" s="37"/>
      <c r="AE651" s="37"/>
      <c r="AG651" s="40"/>
      <c r="AN651" s="37"/>
      <c r="AO651" s="37"/>
      <c r="AP651" s="37"/>
      <c r="AQ651" s="37"/>
      <c r="AR651" s="37"/>
      <c r="AS651" s="37"/>
      <c r="AT651" s="37"/>
      <c r="AU651" s="37"/>
    </row>
    <row r="652" spans="27:47" x14ac:dyDescent="0.2">
      <c r="AA652" s="37"/>
      <c r="AB652" s="37"/>
      <c r="AC652" s="37"/>
      <c r="AD652" s="37"/>
      <c r="AE652" s="37"/>
      <c r="AG652" s="40"/>
      <c r="AN652" s="37"/>
      <c r="AO652" s="37"/>
      <c r="AP652" s="37"/>
      <c r="AQ652" s="37"/>
      <c r="AR652" s="37"/>
      <c r="AS652" s="37"/>
      <c r="AT652" s="37"/>
      <c r="AU652" s="37"/>
    </row>
    <row r="653" spans="27:47" x14ac:dyDescent="0.2">
      <c r="AA653" s="37"/>
      <c r="AB653" s="37"/>
      <c r="AC653" s="37"/>
      <c r="AD653" s="37"/>
      <c r="AE653" s="37"/>
      <c r="AG653" s="40"/>
      <c r="AN653" s="37"/>
      <c r="AO653" s="37"/>
      <c r="AP653" s="37"/>
      <c r="AQ653" s="37"/>
      <c r="AR653" s="37"/>
      <c r="AS653" s="37"/>
      <c r="AT653" s="37"/>
      <c r="AU653" s="37"/>
    </row>
    <row r="654" spans="27:47" x14ac:dyDescent="0.2">
      <c r="AA654" s="37"/>
      <c r="AB654" s="37"/>
      <c r="AC654" s="37"/>
      <c r="AD654" s="37"/>
      <c r="AE654" s="37"/>
      <c r="AG654" s="40"/>
      <c r="AN654" s="37"/>
      <c r="AO654" s="37"/>
      <c r="AP654" s="37"/>
      <c r="AQ654" s="37"/>
      <c r="AR654" s="37"/>
      <c r="AS654" s="37"/>
      <c r="AT654" s="37"/>
      <c r="AU654" s="37"/>
    </row>
    <row r="655" spans="27:47" x14ac:dyDescent="0.2">
      <c r="AA655" s="37"/>
      <c r="AB655" s="37"/>
      <c r="AC655" s="37"/>
      <c r="AD655" s="37"/>
      <c r="AE655" s="37"/>
      <c r="AG655" s="40"/>
      <c r="AN655" s="37"/>
      <c r="AO655" s="37"/>
      <c r="AP655" s="37"/>
      <c r="AQ655" s="37"/>
      <c r="AR655" s="37"/>
      <c r="AS655" s="37"/>
      <c r="AT655" s="37"/>
      <c r="AU655" s="37"/>
    </row>
    <row r="656" spans="27:47" x14ac:dyDescent="0.2">
      <c r="AA656" s="37"/>
      <c r="AB656" s="37"/>
      <c r="AC656" s="37"/>
      <c r="AD656" s="37"/>
      <c r="AE656" s="37"/>
      <c r="AG656" s="40"/>
      <c r="AN656" s="37"/>
      <c r="AO656" s="37"/>
      <c r="AP656" s="37"/>
      <c r="AQ656" s="37"/>
      <c r="AR656" s="37"/>
      <c r="AS656" s="37"/>
      <c r="AT656" s="37"/>
      <c r="AU656" s="37"/>
    </row>
    <row r="657" spans="27:64" x14ac:dyDescent="0.2">
      <c r="AA657" s="37"/>
      <c r="AB657" s="37"/>
      <c r="AC657" s="37"/>
      <c r="AD657" s="37"/>
      <c r="AE657" s="37"/>
      <c r="AG657" s="40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</row>
    <row r="658" spans="27:64" x14ac:dyDescent="0.2">
      <c r="AA658" s="37"/>
      <c r="AB658" s="37"/>
      <c r="AC658" s="37"/>
      <c r="AD658" s="37"/>
      <c r="AE658" s="37"/>
      <c r="AG658" s="40"/>
      <c r="AN658" s="37"/>
      <c r="AO658" s="37"/>
      <c r="AP658" s="37"/>
      <c r="AQ658" s="37"/>
      <c r="AR658" s="37"/>
      <c r="AS658" s="37"/>
      <c r="AT658" s="37"/>
      <c r="AU658" s="37"/>
    </row>
    <row r="659" spans="27:64" x14ac:dyDescent="0.2">
      <c r="AA659" s="37"/>
      <c r="AB659" s="37"/>
      <c r="AC659" s="37"/>
      <c r="AD659" s="37"/>
      <c r="AE659" s="37"/>
      <c r="AG659" s="40"/>
      <c r="AN659" s="37"/>
      <c r="AO659" s="37"/>
      <c r="AP659" s="37"/>
      <c r="AQ659" s="37"/>
      <c r="AR659" s="37"/>
      <c r="AS659" s="37"/>
      <c r="AT659" s="37"/>
      <c r="AU659" s="37"/>
    </row>
    <row r="660" spans="27:64" x14ac:dyDescent="0.2">
      <c r="AA660" s="37"/>
      <c r="AB660" s="37"/>
      <c r="AC660" s="37"/>
      <c r="AD660" s="37"/>
      <c r="AE660" s="37"/>
      <c r="AG660" s="40"/>
      <c r="AN660" s="37"/>
      <c r="AO660" s="37"/>
      <c r="AP660" s="37"/>
      <c r="AQ660" s="37"/>
      <c r="AR660" s="37"/>
      <c r="AS660" s="37"/>
      <c r="AT660" s="37"/>
      <c r="AU660" s="37"/>
    </row>
    <row r="661" spans="27:64" x14ac:dyDescent="0.2">
      <c r="AA661" s="37"/>
      <c r="AB661" s="37"/>
      <c r="AC661" s="37"/>
      <c r="AD661" s="37"/>
      <c r="AE661" s="37"/>
      <c r="AG661" s="40"/>
      <c r="AN661" s="37"/>
      <c r="AO661" s="37"/>
      <c r="AP661" s="37"/>
      <c r="AQ661" s="37"/>
      <c r="AR661" s="37"/>
      <c r="AS661" s="37"/>
      <c r="AT661" s="37"/>
      <c r="AU661" s="37"/>
    </row>
    <row r="662" spans="27:64" x14ac:dyDescent="0.2">
      <c r="AA662" s="37"/>
      <c r="AB662" s="37"/>
      <c r="AC662" s="37"/>
      <c r="AD662" s="37"/>
      <c r="AE662" s="37"/>
      <c r="AG662" s="40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</row>
    <row r="663" spans="27:64" x14ac:dyDescent="0.2">
      <c r="AA663" s="37"/>
      <c r="AB663" s="37"/>
      <c r="AC663" s="37"/>
      <c r="AD663" s="37"/>
      <c r="AE663" s="37"/>
      <c r="AG663" s="40"/>
      <c r="AN663" s="37"/>
      <c r="AO663" s="37"/>
      <c r="AP663" s="37"/>
      <c r="AQ663" s="37"/>
      <c r="AR663" s="37"/>
      <c r="AS663" s="37"/>
      <c r="AT663" s="37"/>
      <c r="AU663" s="37"/>
    </row>
    <row r="664" spans="27:64" x14ac:dyDescent="0.2">
      <c r="AA664" s="37"/>
      <c r="AB664" s="37"/>
      <c r="AC664" s="37"/>
      <c r="AD664" s="37"/>
      <c r="AE664" s="37"/>
      <c r="AG664" s="40"/>
      <c r="AN664" s="37"/>
      <c r="AO664" s="37"/>
      <c r="AP664" s="37"/>
      <c r="AQ664" s="37"/>
      <c r="AR664" s="37"/>
      <c r="AS664" s="37"/>
      <c r="AT664" s="37"/>
      <c r="AU664" s="37"/>
    </row>
    <row r="665" spans="27:64" x14ac:dyDescent="0.2">
      <c r="AA665" s="37"/>
      <c r="AB665" s="37"/>
      <c r="AC665" s="37"/>
      <c r="AD665" s="37"/>
      <c r="AE665" s="37"/>
      <c r="AG665" s="40"/>
      <c r="AN665" s="37"/>
      <c r="AO665" s="37"/>
      <c r="AP665" s="37"/>
      <c r="AQ665" s="37"/>
      <c r="AR665" s="37"/>
      <c r="AS665" s="37"/>
      <c r="AT665" s="37"/>
      <c r="AU665" s="37"/>
    </row>
    <row r="666" spans="27:64" x14ac:dyDescent="0.2">
      <c r="AA666" s="37"/>
      <c r="AB666" s="37"/>
      <c r="AC666" s="37"/>
      <c r="AD666" s="37"/>
      <c r="AE666" s="37"/>
      <c r="AG666" s="40"/>
      <c r="AN666" s="37"/>
      <c r="AO666" s="37"/>
      <c r="AP666" s="37"/>
      <c r="AQ666" s="37"/>
      <c r="AR666" s="37"/>
      <c r="AS666" s="37"/>
      <c r="AT666" s="37"/>
      <c r="AU666" s="37"/>
    </row>
    <row r="667" spans="27:64" x14ac:dyDescent="0.2">
      <c r="AA667" s="37"/>
      <c r="AB667" s="37"/>
      <c r="AC667" s="37"/>
      <c r="AD667" s="37"/>
      <c r="AE667" s="37"/>
      <c r="AG667" s="40"/>
      <c r="AN667" s="37"/>
      <c r="AO667" s="37"/>
      <c r="AP667" s="37"/>
      <c r="AQ667" s="37"/>
      <c r="AR667" s="37"/>
      <c r="AS667" s="37"/>
      <c r="AT667" s="37"/>
      <c r="AU667" s="37"/>
      <c r="AV667" s="37"/>
      <c r="AX667" s="37"/>
    </row>
    <row r="668" spans="27:64" x14ac:dyDescent="0.2">
      <c r="AA668" s="37"/>
      <c r="AB668" s="37"/>
      <c r="AC668" s="37"/>
      <c r="AD668" s="37"/>
      <c r="AE668" s="37"/>
      <c r="AG668" s="40"/>
      <c r="AN668" s="37"/>
      <c r="AO668" s="37"/>
      <c r="AP668" s="37"/>
      <c r="AQ668" s="37"/>
      <c r="AR668" s="37"/>
      <c r="AS668" s="37"/>
      <c r="AT668" s="37"/>
      <c r="AU668" s="37"/>
    </row>
    <row r="669" spans="27:64" x14ac:dyDescent="0.2">
      <c r="AA669" s="37"/>
      <c r="AB669" s="37"/>
      <c r="AC669" s="37"/>
      <c r="AD669" s="37"/>
      <c r="AE669" s="37"/>
      <c r="AG669" s="40"/>
      <c r="AN669" s="37"/>
      <c r="AO669" s="37"/>
      <c r="AP669" s="37"/>
      <c r="AQ669" s="37"/>
      <c r="AR669" s="37"/>
      <c r="AS669" s="37"/>
      <c r="AT669" s="37"/>
      <c r="AU669" s="37"/>
    </row>
    <row r="670" spans="27:64" x14ac:dyDescent="0.2">
      <c r="AA670" s="37"/>
      <c r="AB670" s="37"/>
      <c r="AC670" s="37"/>
      <c r="AD670" s="37"/>
      <c r="AE670" s="37"/>
      <c r="AG670" s="40"/>
      <c r="AN670" s="37"/>
      <c r="AO670" s="37"/>
      <c r="AP670" s="37"/>
      <c r="AQ670" s="37"/>
      <c r="AR670" s="37"/>
      <c r="AS670" s="37"/>
      <c r="AT670" s="37"/>
      <c r="AU670" s="37"/>
    </row>
    <row r="671" spans="27:64" x14ac:dyDescent="0.2">
      <c r="AA671" s="37"/>
      <c r="AB671" s="37"/>
      <c r="AC671" s="37"/>
      <c r="AD671" s="37"/>
      <c r="AE671" s="37"/>
      <c r="AG671" s="40"/>
      <c r="AN671" s="37"/>
      <c r="AO671" s="37"/>
      <c r="AP671" s="37"/>
      <c r="AQ671" s="37"/>
      <c r="AR671" s="37"/>
      <c r="AS671" s="37"/>
      <c r="AT671" s="37"/>
      <c r="AU671" s="37"/>
    </row>
    <row r="672" spans="27:64" x14ac:dyDescent="0.2">
      <c r="AA672" s="37"/>
      <c r="AB672" s="37"/>
      <c r="AC672" s="37"/>
      <c r="AD672" s="37"/>
      <c r="AE672" s="37"/>
      <c r="AG672" s="40"/>
      <c r="AN672" s="37"/>
      <c r="AO672" s="37"/>
      <c r="AP672" s="37"/>
      <c r="AQ672" s="37"/>
      <c r="AR672" s="37"/>
      <c r="AS672" s="37"/>
      <c r="AT672" s="37"/>
      <c r="AU672" s="37"/>
    </row>
    <row r="673" spans="27:47" x14ac:dyDescent="0.2">
      <c r="AA673" s="37"/>
      <c r="AB673" s="37"/>
      <c r="AC673" s="37"/>
      <c r="AD673" s="37"/>
      <c r="AE673" s="37"/>
      <c r="AG673" s="40"/>
      <c r="AN673" s="37"/>
      <c r="AO673" s="37"/>
      <c r="AP673" s="37"/>
      <c r="AQ673" s="37"/>
      <c r="AR673" s="37"/>
      <c r="AS673" s="37"/>
      <c r="AT673" s="37"/>
      <c r="AU673" s="37"/>
    </row>
    <row r="674" spans="27:47" x14ac:dyDescent="0.2">
      <c r="AA674" s="37"/>
      <c r="AB674" s="37"/>
      <c r="AC674" s="37"/>
      <c r="AD674" s="37"/>
      <c r="AE674" s="37"/>
      <c r="AG674" s="40"/>
      <c r="AN674" s="37"/>
      <c r="AO674" s="37"/>
      <c r="AP674" s="37"/>
      <c r="AQ674" s="37"/>
      <c r="AR674" s="37"/>
      <c r="AS674" s="37"/>
      <c r="AT674" s="37"/>
      <c r="AU674" s="37"/>
    </row>
    <row r="675" spans="27:47" x14ac:dyDescent="0.2">
      <c r="AA675" s="37"/>
      <c r="AB675" s="37"/>
      <c r="AC675" s="37"/>
      <c r="AD675" s="37"/>
      <c r="AE675" s="37"/>
      <c r="AG675" s="40"/>
      <c r="AN675" s="37"/>
      <c r="AO675" s="37"/>
      <c r="AP675" s="37"/>
      <c r="AQ675" s="37"/>
      <c r="AR675" s="37"/>
      <c r="AS675" s="37"/>
      <c r="AT675" s="37"/>
      <c r="AU675" s="37"/>
    </row>
    <row r="676" spans="27:47" x14ac:dyDescent="0.2">
      <c r="AA676" s="37"/>
      <c r="AB676" s="37"/>
      <c r="AC676" s="37"/>
      <c r="AD676" s="37"/>
      <c r="AE676" s="37"/>
      <c r="AG676" s="40"/>
      <c r="AN676" s="37"/>
      <c r="AO676" s="37"/>
      <c r="AP676" s="37"/>
      <c r="AQ676" s="37"/>
      <c r="AR676" s="37"/>
      <c r="AS676" s="37"/>
      <c r="AT676" s="37"/>
      <c r="AU676" s="37"/>
    </row>
    <row r="677" spans="27:47" x14ac:dyDescent="0.2">
      <c r="AA677" s="37"/>
      <c r="AB677" s="37"/>
      <c r="AC677" s="37"/>
      <c r="AD677" s="37"/>
      <c r="AE677" s="37"/>
      <c r="AG677" s="40"/>
      <c r="AN677" s="37"/>
      <c r="AO677" s="37"/>
      <c r="AP677" s="37"/>
      <c r="AQ677" s="37"/>
      <c r="AR677" s="37"/>
      <c r="AS677" s="37"/>
      <c r="AT677" s="37"/>
      <c r="AU677" s="37"/>
    </row>
    <row r="678" spans="27:47" x14ac:dyDescent="0.2">
      <c r="AA678" s="37"/>
      <c r="AB678" s="37"/>
      <c r="AC678" s="37"/>
      <c r="AD678" s="37"/>
      <c r="AE678" s="37"/>
      <c r="AG678" s="40"/>
      <c r="AN678" s="37"/>
      <c r="AO678" s="37"/>
      <c r="AP678" s="37"/>
      <c r="AQ678" s="37"/>
      <c r="AR678" s="37"/>
      <c r="AS678" s="37"/>
      <c r="AT678" s="37"/>
      <c r="AU678" s="37"/>
    </row>
    <row r="679" spans="27:47" x14ac:dyDescent="0.2">
      <c r="AA679" s="37"/>
      <c r="AB679" s="37"/>
      <c r="AC679" s="37"/>
      <c r="AD679" s="37"/>
      <c r="AE679" s="37"/>
      <c r="AG679" s="40"/>
      <c r="AN679" s="37"/>
      <c r="AO679" s="37"/>
      <c r="AP679" s="37"/>
      <c r="AQ679" s="37"/>
      <c r="AR679" s="37"/>
      <c r="AS679" s="37"/>
      <c r="AT679" s="37"/>
      <c r="AU679" s="37"/>
    </row>
    <row r="680" spans="27:47" x14ac:dyDescent="0.2">
      <c r="AA680" s="37"/>
      <c r="AB680" s="37"/>
      <c r="AC680" s="37"/>
      <c r="AD680" s="37"/>
      <c r="AE680" s="37"/>
      <c r="AG680" s="40"/>
      <c r="AN680" s="37"/>
      <c r="AO680" s="37"/>
      <c r="AP680" s="37"/>
      <c r="AQ680" s="37"/>
      <c r="AR680" s="37"/>
      <c r="AS680" s="37"/>
      <c r="AT680" s="37"/>
      <c r="AU680" s="37"/>
    </row>
    <row r="681" spans="27:47" x14ac:dyDescent="0.2">
      <c r="AA681" s="37"/>
      <c r="AB681" s="37"/>
      <c r="AC681" s="37"/>
      <c r="AD681" s="37"/>
      <c r="AE681" s="37"/>
      <c r="AG681" s="40"/>
      <c r="AN681" s="37"/>
      <c r="AO681" s="37"/>
      <c r="AP681" s="37"/>
      <c r="AQ681" s="37"/>
      <c r="AR681" s="37"/>
      <c r="AS681" s="37"/>
      <c r="AT681" s="37"/>
      <c r="AU681" s="37"/>
    </row>
    <row r="682" spans="27:47" x14ac:dyDescent="0.2">
      <c r="AA682" s="37"/>
      <c r="AB682" s="37"/>
      <c r="AC682" s="37"/>
      <c r="AD682" s="37"/>
      <c r="AE682" s="37"/>
      <c r="AG682" s="40"/>
      <c r="AN682" s="37"/>
      <c r="AO682" s="37"/>
      <c r="AP682" s="37"/>
      <c r="AQ682" s="37"/>
      <c r="AR682" s="37"/>
      <c r="AS682" s="37"/>
      <c r="AT682" s="37"/>
      <c r="AU682" s="37"/>
    </row>
    <row r="683" spans="27:47" x14ac:dyDescent="0.2">
      <c r="AA683" s="37"/>
      <c r="AB683" s="37"/>
      <c r="AC683" s="37"/>
      <c r="AD683" s="37"/>
      <c r="AE683" s="37"/>
      <c r="AG683" s="40"/>
      <c r="AN683" s="37"/>
      <c r="AO683" s="37"/>
      <c r="AP683" s="37"/>
      <c r="AQ683" s="37"/>
      <c r="AR683" s="37"/>
      <c r="AS683" s="37"/>
      <c r="AT683" s="37"/>
      <c r="AU683" s="37"/>
    </row>
    <row r="684" spans="27:47" x14ac:dyDescent="0.2">
      <c r="AA684" s="37"/>
      <c r="AB684" s="37"/>
      <c r="AC684" s="37"/>
      <c r="AD684" s="37"/>
      <c r="AE684" s="37"/>
      <c r="AG684" s="40"/>
      <c r="AN684" s="37"/>
      <c r="AO684" s="37"/>
      <c r="AP684" s="37"/>
      <c r="AQ684" s="37"/>
      <c r="AR684" s="37"/>
      <c r="AS684" s="37"/>
      <c r="AT684" s="37"/>
      <c r="AU684" s="37"/>
    </row>
    <row r="685" spans="27:47" x14ac:dyDescent="0.2">
      <c r="AA685" s="37"/>
      <c r="AB685" s="37"/>
      <c r="AC685" s="37"/>
      <c r="AD685" s="37"/>
      <c r="AE685" s="37"/>
      <c r="AG685" s="40"/>
      <c r="AN685" s="37"/>
      <c r="AO685" s="37"/>
      <c r="AP685" s="37"/>
      <c r="AQ685" s="37"/>
      <c r="AR685" s="37"/>
      <c r="AS685" s="37"/>
      <c r="AT685" s="37"/>
      <c r="AU685" s="37"/>
    </row>
    <row r="686" spans="27:47" x14ac:dyDescent="0.2">
      <c r="AA686" s="37"/>
      <c r="AB686" s="37"/>
      <c r="AC686" s="37"/>
      <c r="AD686" s="37"/>
      <c r="AE686" s="37"/>
      <c r="AG686" s="40"/>
      <c r="AN686" s="37"/>
      <c r="AO686" s="37"/>
      <c r="AP686" s="37"/>
      <c r="AQ686" s="37"/>
      <c r="AR686" s="37"/>
      <c r="AS686" s="37"/>
      <c r="AT686" s="37"/>
      <c r="AU686" s="37"/>
    </row>
    <row r="687" spans="27:47" x14ac:dyDescent="0.2">
      <c r="AA687" s="37"/>
      <c r="AB687" s="37"/>
      <c r="AC687" s="37"/>
      <c r="AD687" s="37"/>
      <c r="AE687" s="37"/>
      <c r="AG687" s="40"/>
      <c r="AN687" s="37"/>
      <c r="AO687" s="37"/>
      <c r="AP687" s="37"/>
      <c r="AQ687" s="37"/>
      <c r="AR687" s="37"/>
      <c r="AS687" s="37"/>
      <c r="AT687" s="37"/>
      <c r="AU687" s="37"/>
    </row>
    <row r="688" spans="27:47" x14ac:dyDescent="0.2">
      <c r="AA688" s="37"/>
      <c r="AB688" s="37"/>
      <c r="AC688" s="37"/>
      <c r="AD688" s="37"/>
      <c r="AE688" s="37"/>
      <c r="AG688" s="40"/>
      <c r="AN688" s="37"/>
      <c r="AO688" s="37"/>
      <c r="AP688" s="37"/>
      <c r="AQ688" s="37"/>
      <c r="AR688" s="37"/>
      <c r="AS688" s="37"/>
      <c r="AT688" s="37"/>
      <c r="AU688" s="37"/>
    </row>
    <row r="689" spans="27:64" x14ac:dyDescent="0.2">
      <c r="AA689" s="37"/>
      <c r="AB689" s="37"/>
      <c r="AC689" s="37"/>
      <c r="AD689" s="37"/>
      <c r="AE689" s="37"/>
      <c r="AG689" s="40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  <c r="BI689" s="37"/>
      <c r="BJ689" s="37"/>
      <c r="BK689" s="37"/>
      <c r="BL689" s="37"/>
    </row>
    <row r="690" spans="27:64" x14ac:dyDescent="0.2">
      <c r="AA690" s="37"/>
      <c r="AB690" s="37"/>
      <c r="AC690" s="37"/>
      <c r="AD690" s="37"/>
      <c r="AE690" s="37"/>
      <c r="AG690" s="40"/>
      <c r="AN690" s="37"/>
      <c r="AO690" s="37"/>
      <c r="AP690" s="37"/>
      <c r="AQ690" s="37"/>
      <c r="AR690" s="37"/>
      <c r="AS690" s="37"/>
      <c r="AT690" s="37"/>
      <c r="AU690" s="37"/>
    </row>
    <row r="691" spans="27:64" x14ac:dyDescent="0.2">
      <c r="AA691" s="37"/>
      <c r="AB691" s="37"/>
      <c r="AC691" s="37"/>
      <c r="AD691" s="37"/>
      <c r="AE691" s="37"/>
      <c r="AG691" s="40"/>
      <c r="AN691" s="37"/>
      <c r="AO691" s="37"/>
      <c r="AP691" s="37"/>
      <c r="AQ691" s="37"/>
      <c r="AR691" s="37"/>
      <c r="AS691" s="37"/>
      <c r="AT691" s="37"/>
      <c r="AU691" s="37"/>
    </row>
    <row r="692" spans="27:64" x14ac:dyDescent="0.2">
      <c r="AA692" s="37"/>
      <c r="AB692" s="37"/>
      <c r="AC692" s="37"/>
      <c r="AD692" s="37"/>
      <c r="AE692" s="37"/>
      <c r="AG692" s="40"/>
      <c r="AN692" s="37"/>
      <c r="AO692" s="37"/>
      <c r="AP692" s="37"/>
      <c r="AQ692" s="37"/>
      <c r="AR692" s="37"/>
      <c r="AS692" s="37"/>
      <c r="AT692" s="37"/>
      <c r="AU692" s="37"/>
    </row>
    <row r="693" spans="27:64" x14ac:dyDescent="0.2">
      <c r="AA693" s="37"/>
      <c r="AB693" s="37"/>
      <c r="AC693" s="37"/>
      <c r="AD693" s="37"/>
      <c r="AE693" s="37"/>
      <c r="AG693" s="40"/>
      <c r="AN693" s="37"/>
      <c r="AO693" s="37"/>
      <c r="AP693" s="37"/>
      <c r="AQ693" s="37"/>
      <c r="AR693" s="37"/>
      <c r="AS693" s="37"/>
      <c r="AT693" s="37"/>
      <c r="AU693" s="37"/>
    </row>
    <row r="694" spans="27:64" x14ac:dyDescent="0.2">
      <c r="AA694" s="37"/>
      <c r="AB694" s="37"/>
      <c r="AC694" s="37"/>
      <c r="AD694" s="37"/>
      <c r="AE694" s="37"/>
      <c r="AG694" s="40"/>
      <c r="AN694" s="37"/>
      <c r="AO694" s="37"/>
      <c r="AP694" s="37"/>
      <c r="AQ694" s="37"/>
      <c r="AR694" s="37"/>
      <c r="AS694" s="37"/>
      <c r="AT694" s="37"/>
      <c r="AU694" s="37"/>
    </row>
    <row r="695" spans="27:64" x14ac:dyDescent="0.2">
      <c r="AA695" s="37"/>
      <c r="AB695" s="37"/>
      <c r="AC695" s="37"/>
      <c r="AD695" s="37"/>
      <c r="AE695" s="37"/>
      <c r="AG695" s="40"/>
      <c r="AN695" s="37"/>
      <c r="AO695" s="37"/>
      <c r="AP695" s="37"/>
      <c r="AQ695" s="37"/>
      <c r="AR695" s="37"/>
      <c r="AS695" s="37"/>
      <c r="AT695" s="37"/>
      <c r="AU695" s="37"/>
    </row>
    <row r="696" spans="27:64" x14ac:dyDescent="0.2">
      <c r="AA696" s="37"/>
      <c r="AB696" s="37"/>
      <c r="AC696" s="37"/>
      <c r="AD696" s="37"/>
      <c r="AE696" s="37"/>
      <c r="AG696" s="40"/>
      <c r="AN696" s="37"/>
      <c r="AO696" s="37"/>
      <c r="AP696" s="37"/>
      <c r="AQ696" s="37"/>
      <c r="AR696" s="37"/>
      <c r="AS696" s="37"/>
      <c r="AT696" s="37"/>
      <c r="AU696" s="37"/>
    </row>
    <row r="697" spans="27:64" x14ac:dyDescent="0.2">
      <c r="AA697" s="37"/>
      <c r="AB697" s="37"/>
      <c r="AC697" s="37"/>
      <c r="AD697" s="37"/>
      <c r="AE697" s="37"/>
      <c r="AG697" s="40"/>
      <c r="AN697" s="37"/>
      <c r="AO697" s="37"/>
      <c r="AP697" s="37"/>
      <c r="AQ697" s="37"/>
      <c r="AR697" s="37"/>
      <c r="AS697" s="37"/>
      <c r="AT697" s="37"/>
      <c r="AU697" s="37"/>
    </row>
    <row r="698" spans="27:64" x14ac:dyDescent="0.2">
      <c r="AA698" s="37"/>
      <c r="AB698" s="37"/>
      <c r="AC698" s="37"/>
      <c r="AD698" s="37"/>
      <c r="AE698" s="37"/>
      <c r="AG698" s="40"/>
      <c r="AN698" s="37"/>
      <c r="AO698" s="37"/>
      <c r="AP698" s="37"/>
      <c r="AQ698" s="37"/>
      <c r="AR698" s="37"/>
      <c r="AS698" s="37"/>
      <c r="AT698" s="37"/>
      <c r="AU698" s="37"/>
    </row>
    <row r="699" spans="27:64" x14ac:dyDescent="0.2">
      <c r="AA699" s="37"/>
      <c r="AB699" s="37"/>
      <c r="AC699" s="37"/>
      <c r="AD699" s="37"/>
      <c r="AE699" s="37"/>
      <c r="AG699" s="40"/>
      <c r="AN699" s="37"/>
      <c r="AO699" s="37"/>
      <c r="AP699" s="37"/>
      <c r="AQ699" s="37"/>
      <c r="AR699" s="37"/>
      <c r="AS699" s="37"/>
      <c r="AT699" s="37"/>
      <c r="AU699" s="37"/>
    </row>
    <row r="700" spans="27:64" x14ac:dyDescent="0.2">
      <c r="AA700" s="37"/>
      <c r="AB700" s="37"/>
      <c r="AC700" s="37"/>
      <c r="AD700" s="37"/>
      <c r="AE700" s="37"/>
      <c r="AG700" s="40"/>
      <c r="AN700" s="37"/>
      <c r="AO700" s="37"/>
      <c r="AP700" s="37"/>
      <c r="AQ700" s="37"/>
      <c r="AR700" s="37"/>
      <c r="AS700" s="37"/>
      <c r="AT700" s="37"/>
      <c r="AU700" s="37"/>
    </row>
    <row r="701" spans="27:64" x14ac:dyDescent="0.2">
      <c r="AA701" s="37"/>
      <c r="AB701" s="37"/>
      <c r="AC701" s="37"/>
      <c r="AD701" s="37"/>
      <c r="AE701" s="37"/>
      <c r="AG701" s="40"/>
      <c r="AN701" s="37"/>
      <c r="AO701" s="37"/>
      <c r="AP701" s="37"/>
      <c r="AQ701" s="37"/>
      <c r="AR701" s="37"/>
      <c r="AS701" s="37"/>
      <c r="AT701" s="37"/>
      <c r="AU701" s="37"/>
    </row>
    <row r="702" spans="27:64" x14ac:dyDescent="0.2">
      <c r="AA702" s="37"/>
      <c r="AB702" s="37"/>
      <c r="AC702" s="37"/>
      <c r="AD702" s="37"/>
      <c r="AE702" s="37"/>
      <c r="AG702" s="40"/>
      <c r="AN702" s="37"/>
      <c r="AO702" s="37"/>
      <c r="AP702" s="37"/>
      <c r="AQ702" s="37"/>
      <c r="AR702" s="37"/>
      <c r="AS702" s="37"/>
      <c r="AT702" s="37"/>
      <c r="AU702" s="37"/>
    </row>
    <row r="703" spans="27:64" x14ac:dyDescent="0.2">
      <c r="AA703" s="37"/>
      <c r="AB703" s="37"/>
      <c r="AC703" s="37"/>
      <c r="AD703" s="37"/>
      <c r="AE703" s="37"/>
      <c r="AG703" s="40"/>
      <c r="AN703" s="37"/>
      <c r="AO703" s="37"/>
      <c r="AP703" s="37"/>
      <c r="AQ703" s="37"/>
      <c r="AR703" s="37"/>
      <c r="AS703" s="37"/>
      <c r="AT703" s="37"/>
      <c r="AU703" s="37"/>
    </row>
    <row r="704" spans="27:64" x14ac:dyDescent="0.2">
      <c r="AA704" s="37"/>
      <c r="AB704" s="37"/>
      <c r="AC704" s="37"/>
      <c r="AD704" s="37"/>
      <c r="AE704" s="37"/>
      <c r="AG704" s="40"/>
      <c r="AN704" s="37"/>
      <c r="AO704" s="37"/>
      <c r="AP704" s="37"/>
      <c r="AQ704" s="37"/>
      <c r="AR704" s="37"/>
      <c r="AS704" s="37"/>
      <c r="AT704" s="37"/>
      <c r="AU704" s="37"/>
    </row>
    <row r="705" spans="27:47" x14ac:dyDescent="0.2">
      <c r="AA705" s="37"/>
      <c r="AB705" s="37"/>
      <c r="AC705" s="37"/>
      <c r="AD705" s="37"/>
      <c r="AE705" s="37"/>
      <c r="AG705" s="40"/>
      <c r="AN705" s="37"/>
      <c r="AO705" s="37"/>
      <c r="AP705" s="37"/>
      <c r="AQ705" s="37"/>
      <c r="AR705" s="37"/>
      <c r="AS705" s="37"/>
      <c r="AT705" s="37"/>
      <c r="AU705" s="37"/>
    </row>
    <row r="706" spans="27:47" x14ac:dyDescent="0.2">
      <c r="AA706" s="37"/>
      <c r="AB706" s="37"/>
      <c r="AC706" s="37"/>
      <c r="AD706" s="37"/>
      <c r="AE706" s="37"/>
      <c r="AG706" s="40"/>
      <c r="AN706" s="37"/>
      <c r="AO706" s="37"/>
      <c r="AP706" s="37"/>
      <c r="AQ706" s="37"/>
      <c r="AR706" s="37"/>
      <c r="AS706" s="37"/>
      <c r="AT706" s="37"/>
      <c r="AU706" s="37"/>
    </row>
    <row r="707" spans="27:47" x14ac:dyDescent="0.2">
      <c r="AA707" s="37"/>
      <c r="AB707" s="37"/>
      <c r="AC707" s="37"/>
      <c r="AD707" s="37"/>
      <c r="AE707" s="37"/>
      <c r="AG707" s="40"/>
      <c r="AN707" s="37"/>
      <c r="AO707" s="37"/>
      <c r="AP707" s="37"/>
      <c r="AQ707" s="37"/>
      <c r="AR707" s="37"/>
      <c r="AS707" s="37"/>
      <c r="AT707" s="37"/>
      <c r="AU707" s="37"/>
    </row>
    <row r="708" spans="27:47" x14ac:dyDescent="0.2">
      <c r="AA708" s="37"/>
      <c r="AB708" s="37"/>
      <c r="AC708" s="37"/>
      <c r="AD708" s="37"/>
      <c r="AE708" s="37"/>
      <c r="AG708" s="40"/>
      <c r="AN708" s="37"/>
      <c r="AO708" s="37"/>
      <c r="AP708" s="37"/>
      <c r="AQ708" s="37"/>
      <c r="AR708" s="37"/>
      <c r="AS708" s="37"/>
      <c r="AT708" s="37"/>
      <c r="AU708" s="37"/>
    </row>
    <row r="709" spans="27:47" x14ac:dyDescent="0.2">
      <c r="AA709" s="37"/>
      <c r="AB709" s="37"/>
      <c r="AC709" s="37"/>
      <c r="AD709" s="37"/>
      <c r="AE709" s="37"/>
      <c r="AG709" s="40"/>
      <c r="AN709" s="37"/>
      <c r="AO709" s="37"/>
      <c r="AP709" s="37"/>
      <c r="AQ709" s="37"/>
      <c r="AR709" s="37"/>
      <c r="AS709" s="37"/>
      <c r="AT709" s="37"/>
      <c r="AU709" s="37"/>
    </row>
    <row r="710" spans="27:47" x14ac:dyDescent="0.2">
      <c r="AA710" s="37"/>
      <c r="AB710" s="37"/>
      <c r="AC710" s="37"/>
      <c r="AD710" s="37"/>
      <c r="AE710" s="37"/>
      <c r="AG710" s="40"/>
      <c r="AN710" s="37"/>
      <c r="AO710" s="37"/>
      <c r="AP710" s="37"/>
      <c r="AQ710" s="37"/>
      <c r="AR710" s="37"/>
      <c r="AS710" s="37"/>
      <c r="AT710" s="37"/>
      <c r="AU710" s="37"/>
    </row>
    <row r="711" spans="27:47" x14ac:dyDescent="0.2">
      <c r="AA711" s="37"/>
      <c r="AB711" s="37"/>
      <c r="AC711" s="37"/>
      <c r="AD711" s="37"/>
      <c r="AE711" s="37"/>
      <c r="AG711" s="40"/>
      <c r="AN711" s="37"/>
      <c r="AO711" s="37"/>
      <c r="AP711" s="37"/>
      <c r="AQ711" s="37"/>
      <c r="AR711" s="37"/>
      <c r="AS711" s="37"/>
      <c r="AT711" s="37"/>
      <c r="AU711" s="37"/>
    </row>
    <row r="712" spans="27:47" x14ac:dyDescent="0.2">
      <c r="AA712" s="37"/>
      <c r="AB712" s="37"/>
      <c r="AC712" s="37"/>
      <c r="AD712" s="37"/>
      <c r="AE712" s="37"/>
      <c r="AG712" s="40"/>
      <c r="AN712" s="37"/>
      <c r="AO712" s="37"/>
      <c r="AP712" s="37"/>
      <c r="AQ712" s="37"/>
      <c r="AR712" s="37"/>
      <c r="AS712" s="37"/>
      <c r="AT712" s="37"/>
      <c r="AU712" s="37"/>
    </row>
    <row r="713" spans="27:47" x14ac:dyDescent="0.2">
      <c r="AA713" s="37"/>
      <c r="AB713" s="37"/>
      <c r="AC713" s="37"/>
      <c r="AD713" s="37"/>
      <c r="AE713" s="37"/>
      <c r="AG713" s="40"/>
      <c r="AN713" s="37"/>
      <c r="AO713" s="37"/>
      <c r="AP713" s="37"/>
      <c r="AQ713" s="37"/>
      <c r="AR713" s="37"/>
      <c r="AS713" s="37"/>
      <c r="AT713" s="37"/>
      <c r="AU713" s="37"/>
    </row>
    <row r="714" spans="27:47" x14ac:dyDescent="0.2">
      <c r="AA714" s="37"/>
      <c r="AB714" s="37"/>
      <c r="AC714" s="37"/>
      <c r="AD714" s="37"/>
      <c r="AE714" s="37"/>
      <c r="AG714" s="40"/>
      <c r="AN714" s="37"/>
      <c r="AO714" s="37"/>
      <c r="AP714" s="37"/>
      <c r="AQ714" s="37"/>
      <c r="AR714" s="37"/>
      <c r="AS714" s="37"/>
      <c r="AT714" s="37"/>
      <c r="AU714" s="37"/>
    </row>
    <row r="715" spans="27:47" x14ac:dyDescent="0.2">
      <c r="AA715" s="37"/>
      <c r="AB715" s="37"/>
      <c r="AC715" s="37"/>
      <c r="AD715" s="37"/>
      <c r="AE715" s="37"/>
      <c r="AG715" s="40"/>
      <c r="AN715" s="37"/>
      <c r="AO715" s="37"/>
      <c r="AP715" s="37"/>
      <c r="AQ715" s="37"/>
      <c r="AR715" s="37"/>
      <c r="AS715" s="37"/>
      <c r="AT715" s="37"/>
      <c r="AU715" s="37"/>
    </row>
    <row r="716" spans="27:47" x14ac:dyDescent="0.2">
      <c r="AA716" s="37"/>
      <c r="AB716" s="37"/>
      <c r="AC716" s="37"/>
      <c r="AD716" s="37"/>
      <c r="AE716" s="37"/>
      <c r="AG716" s="40"/>
      <c r="AN716" s="37"/>
      <c r="AO716" s="37"/>
      <c r="AP716" s="37"/>
      <c r="AQ716" s="37"/>
      <c r="AR716" s="37"/>
      <c r="AS716" s="37"/>
      <c r="AT716" s="37"/>
      <c r="AU716" s="37"/>
    </row>
    <row r="717" spans="27:47" x14ac:dyDescent="0.2">
      <c r="AA717" s="37"/>
      <c r="AB717" s="37"/>
      <c r="AC717" s="37"/>
      <c r="AD717" s="37"/>
      <c r="AE717" s="37"/>
      <c r="AG717" s="40"/>
      <c r="AN717" s="37"/>
      <c r="AO717" s="37"/>
      <c r="AP717" s="37"/>
      <c r="AQ717" s="37"/>
      <c r="AR717" s="37"/>
      <c r="AS717" s="37"/>
      <c r="AT717" s="37"/>
      <c r="AU717" s="37"/>
    </row>
    <row r="718" spans="27:47" x14ac:dyDescent="0.2">
      <c r="AA718" s="37"/>
      <c r="AB718" s="37"/>
      <c r="AC718" s="37"/>
      <c r="AD718" s="37"/>
      <c r="AE718" s="37"/>
      <c r="AG718" s="40"/>
      <c r="AN718" s="37"/>
      <c r="AO718" s="37"/>
      <c r="AP718" s="37"/>
      <c r="AQ718" s="37"/>
      <c r="AR718" s="37"/>
      <c r="AS718" s="37"/>
      <c r="AT718" s="37"/>
      <c r="AU718" s="37"/>
    </row>
    <row r="719" spans="27:47" x14ac:dyDescent="0.2">
      <c r="AA719" s="37"/>
      <c r="AB719" s="37"/>
      <c r="AC719" s="37"/>
      <c r="AD719" s="37"/>
      <c r="AE719" s="37"/>
      <c r="AG719" s="40"/>
      <c r="AN719" s="37"/>
      <c r="AO719" s="37"/>
      <c r="AP719" s="37"/>
      <c r="AQ719" s="37"/>
      <c r="AR719" s="37"/>
      <c r="AS719" s="37"/>
      <c r="AT719" s="37"/>
      <c r="AU719" s="37"/>
    </row>
    <row r="720" spans="27:47" x14ac:dyDescent="0.2">
      <c r="AA720" s="37"/>
      <c r="AB720" s="37"/>
      <c r="AC720" s="37"/>
      <c r="AD720" s="37"/>
      <c r="AE720" s="37"/>
      <c r="AG720" s="40"/>
      <c r="AN720" s="37"/>
      <c r="AO720" s="37"/>
      <c r="AP720" s="37"/>
      <c r="AQ720" s="37"/>
      <c r="AR720" s="37"/>
      <c r="AS720" s="37"/>
      <c r="AT720" s="37"/>
      <c r="AU720" s="37"/>
    </row>
    <row r="721" spans="27:64" x14ac:dyDescent="0.2">
      <c r="AA721" s="37"/>
      <c r="AB721" s="37"/>
      <c r="AC721" s="37"/>
      <c r="AD721" s="37"/>
      <c r="AE721" s="37"/>
      <c r="AG721" s="40"/>
      <c r="AN721" s="37"/>
      <c r="AO721" s="37"/>
      <c r="AP721" s="37"/>
      <c r="AQ721" s="37"/>
      <c r="AR721" s="37"/>
      <c r="AS721" s="37"/>
      <c r="AT721" s="37"/>
      <c r="AU721" s="37"/>
    </row>
    <row r="722" spans="27:64" x14ac:dyDescent="0.2">
      <c r="AA722" s="37"/>
      <c r="AB722" s="37"/>
      <c r="AC722" s="37"/>
      <c r="AD722" s="37"/>
      <c r="AE722" s="37"/>
      <c r="AG722" s="40"/>
      <c r="AN722" s="37"/>
      <c r="AO722" s="37"/>
      <c r="AP722" s="37"/>
      <c r="AQ722" s="37"/>
      <c r="AR722" s="37"/>
      <c r="AS722" s="37"/>
      <c r="AT722" s="37"/>
      <c r="AU722" s="37"/>
    </row>
    <row r="723" spans="27:64" x14ac:dyDescent="0.2">
      <c r="AA723" s="37"/>
      <c r="AB723" s="37"/>
      <c r="AC723" s="37"/>
      <c r="AD723" s="37"/>
      <c r="AE723" s="37"/>
      <c r="AG723" s="40"/>
      <c r="AN723" s="37"/>
      <c r="AO723" s="37"/>
      <c r="AP723" s="37"/>
      <c r="AQ723" s="37"/>
      <c r="AR723" s="37"/>
      <c r="AS723" s="37"/>
      <c r="AT723" s="37"/>
      <c r="AU723" s="37"/>
    </row>
    <row r="724" spans="27:64" x14ac:dyDescent="0.2">
      <c r="AA724" s="37"/>
      <c r="AB724" s="37"/>
      <c r="AC724" s="37"/>
      <c r="AD724" s="37"/>
      <c r="AE724" s="37"/>
      <c r="AG724" s="40"/>
      <c r="AN724" s="37"/>
      <c r="AO724" s="37"/>
      <c r="AP724" s="37"/>
      <c r="AQ724" s="37"/>
      <c r="AR724" s="37"/>
      <c r="AS724" s="37"/>
      <c r="AT724" s="37"/>
      <c r="AU724" s="37"/>
    </row>
    <row r="725" spans="27:64" x14ac:dyDescent="0.2">
      <c r="AA725" s="37"/>
      <c r="AB725" s="37"/>
      <c r="AC725" s="37"/>
      <c r="AD725" s="37"/>
      <c r="AE725" s="37"/>
      <c r="AG725" s="40"/>
      <c r="AN725" s="37"/>
      <c r="AO725" s="37"/>
      <c r="AP725" s="37"/>
      <c r="AQ725" s="37"/>
      <c r="AR725" s="37"/>
      <c r="AS725" s="37"/>
      <c r="AT725" s="37"/>
      <c r="AU725" s="37"/>
      <c r="AV725" s="37"/>
    </row>
    <row r="726" spans="27:64" x14ac:dyDescent="0.2">
      <c r="AA726" s="37"/>
      <c r="AB726" s="37"/>
      <c r="AC726" s="37"/>
      <c r="AD726" s="37"/>
      <c r="AE726" s="37"/>
      <c r="AG726" s="40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</row>
    <row r="727" spans="27:64" x14ac:dyDescent="0.2">
      <c r="AA727" s="37"/>
      <c r="AB727" s="37"/>
      <c r="AC727" s="37"/>
      <c r="AD727" s="37"/>
      <c r="AE727" s="37"/>
      <c r="AG727" s="40"/>
      <c r="AN727" s="37"/>
      <c r="AO727" s="37"/>
      <c r="AP727" s="37"/>
      <c r="AQ727" s="37"/>
      <c r="AR727" s="37"/>
      <c r="AS727" s="37"/>
      <c r="AT727" s="37"/>
      <c r="AU727" s="37"/>
    </row>
    <row r="728" spans="27:64" x14ac:dyDescent="0.2">
      <c r="AA728" s="37"/>
      <c r="AB728" s="37"/>
      <c r="AC728" s="37"/>
      <c r="AD728" s="37"/>
      <c r="AE728" s="37"/>
      <c r="AG728" s="40"/>
      <c r="AN728" s="37"/>
      <c r="AO728" s="37"/>
      <c r="AP728" s="37"/>
      <c r="AQ728" s="37"/>
      <c r="AR728" s="37"/>
      <c r="AS728" s="37"/>
      <c r="AT728" s="37"/>
      <c r="AU728" s="37"/>
    </row>
    <row r="729" spans="27:64" x14ac:dyDescent="0.2">
      <c r="AA729" s="37"/>
      <c r="AB729" s="37"/>
      <c r="AC729" s="37"/>
      <c r="AD729" s="37"/>
      <c r="AE729" s="37"/>
      <c r="AG729" s="40"/>
      <c r="AN729" s="37"/>
      <c r="AO729" s="37"/>
      <c r="AP729" s="37"/>
      <c r="AQ729" s="37"/>
      <c r="AR729" s="37"/>
      <c r="AS729" s="37"/>
      <c r="AT729" s="37"/>
      <c r="AU729" s="37"/>
    </row>
    <row r="730" spans="27:64" x14ac:dyDescent="0.2">
      <c r="AA730" s="37"/>
      <c r="AB730" s="37"/>
      <c r="AC730" s="37"/>
      <c r="AD730" s="37"/>
      <c r="AE730" s="37"/>
      <c r="AG730" s="40"/>
      <c r="AN730" s="37"/>
      <c r="AO730" s="37"/>
      <c r="AP730" s="37"/>
      <c r="AQ730" s="37"/>
      <c r="AR730" s="37"/>
      <c r="AS730" s="37"/>
      <c r="AT730" s="37"/>
      <c r="AU730" s="37"/>
    </row>
    <row r="731" spans="27:64" x14ac:dyDescent="0.2">
      <c r="AA731" s="37"/>
      <c r="AB731" s="37"/>
      <c r="AC731" s="37"/>
      <c r="AD731" s="37"/>
      <c r="AE731" s="37"/>
      <c r="AG731" s="40"/>
      <c r="AN731" s="37"/>
      <c r="AO731" s="37"/>
      <c r="AP731" s="37"/>
      <c r="AQ731" s="37"/>
      <c r="AR731" s="37"/>
      <c r="AS731" s="37"/>
      <c r="AT731" s="37"/>
      <c r="AU731" s="37"/>
    </row>
    <row r="732" spans="27:64" x14ac:dyDescent="0.2">
      <c r="AA732" s="37"/>
      <c r="AB732" s="37"/>
      <c r="AC732" s="37"/>
      <c r="AD732" s="37"/>
      <c r="AE732" s="37"/>
      <c r="AG732" s="40"/>
      <c r="AN732" s="37"/>
      <c r="AO732" s="37"/>
      <c r="AP732" s="37"/>
      <c r="AQ732" s="37"/>
      <c r="AR732" s="37"/>
      <c r="AS732" s="37"/>
      <c r="AT732" s="37"/>
      <c r="AU732" s="37"/>
    </row>
    <row r="733" spans="27:64" x14ac:dyDescent="0.2">
      <c r="AA733" s="37"/>
      <c r="AB733" s="37"/>
      <c r="AC733" s="37"/>
      <c r="AD733" s="37"/>
      <c r="AE733" s="37"/>
      <c r="AG733" s="40"/>
      <c r="AN733" s="37"/>
      <c r="AO733" s="37"/>
      <c r="AP733" s="37"/>
      <c r="AQ733" s="37"/>
      <c r="AR733" s="37"/>
      <c r="AS733" s="37"/>
      <c r="AT733" s="37"/>
      <c r="AU733" s="37"/>
    </row>
    <row r="734" spans="27:64" x14ac:dyDescent="0.2">
      <c r="AA734" s="37"/>
      <c r="AB734" s="37"/>
      <c r="AC734" s="37"/>
      <c r="AD734" s="37"/>
      <c r="AE734" s="37"/>
      <c r="AG734" s="40"/>
      <c r="AN734" s="37"/>
      <c r="AO734" s="37"/>
      <c r="AP734" s="37"/>
      <c r="AQ734" s="37"/>
      <c r="AR734" s="37"/>
      <c r="AS734" s="37"/>
      <c r="AT734" s="37"/>
      <c r="AU734" s="37"/>
    </row>
    <row r="735" spans="27:64" x14ac:dyDescent="0.2">
      <c r="AA735" s="37"/>
      <c r="AB735" s="37"/>
      <c r="AC735" s="37"/>
      <c r="AD735" s="37"/>
      <c r="AE735" s="37"/>
      <c r="AG735" s="40"/>
      <c r="AN735" s="37"/>
      <c r="AO735" s="37"/>
      <c r="AP735" s="37"/>
      <c r="AQ735" s="37"/>
      <c r="AR735" s="37"/>
      <c r="AS735" s="37"/>
      <c r="AT735" s="37"/>
      <c r="AU735" s="37"/>
    </row>
    <row r="736" spans="27:64" x14ac:dyDescent="0.2">
      <c r="AA736" s="37"/>
      <c r="AB736" s="37"/>
      <c r="AC736" s="37"/>
      <c r="AD736" s="37"/>
      <c r="AE736" s="37"/>
      <c r="AG736" s="40"/>
      <c r="AN736" s="37"/>
      <c r="AO736" s="37"/>
      <c r="AP736" s="37"/>
      <c r="AQ736" s="37"/>
      <c r="AR736" s="37"/>
      <c r="AS736" s="37"/>
      <c r="AT736" s="37"/>
      <c r="AU736" s="37"/>
    </row>
    <row r="737" spans="27:64" x14ac:dyDescent="0.2">
      <c r="AA737" s="37"/>
      <c r="AB737" s="37"/>
      <c r="AC737" s="37"/>
      <c r="AD737" s="37"/>
      <c r="AE737" s="37"/>
      <c r="AG737" s="40"/>
      <c r="AN737" s="37"/>
      <c r="AO737" s="37"/>
      <c r="AP737" s="37"/>
      <c r="AQ737" s="37"/>
      <c r="AR737" s="37"/>
      <c r="AS737" s="37"/>
      <c r="AT737" s="37"/>
      <c r="AU737" s="37"/>
    </row>
    <row r="738" spans="27:64" x14ac:dyDescent="0.2">
      <c r="AA738" s="37"/>
      <c r="AB738" s="37"/>
      <c r="AC738" s="37"/>
      <c r="AD738" s="37"/>
      <c r="AE738" s="37"/>
      <c r="AG738" s="40"/>
      <c r="AN738" s="37"/>
      <c r="AO738" s="37"/>
      <c r="AP738" s="37"/>
      <c r="AQ738" s="37"/>
      <c r="AR738" s="37"/>
      <c r="AS738" s="37"/>
      <c r="AT738" s="37"/>
      <c r="AU738" s="37"/>
    </row>
    <row r="739" spans="27:64" x14ac:dyDescent="0.2">
      <c r="AA739" s="37"/>
      <c r="AB739" s="37"/>
      <c r="AC739" s="37"/>
      <c r="AD739" s="37"/>
      <c r="AE739" s="37"/>
      <c r="AG739" s="40"/>
      <c r="AN739" s="37"/>
      <c r="AO739" s="37"/>
      <c r="AP739" s="37"/>
      <c r="AQ739" s="37"/>
      <c r="AR739" s="37"/>
      <c r="AS739" s="37"/>
      <c r="AT739" s="37"/>
      <c r="AU739" s="37"/>
    </row>
    <row r="740" spans="27:64" x14ac:dyDescent="0.2">
      <c r="AA740" s="37"/>
      <c r="AB740" s="37"/>
      <c r="AC740" s="37"/>
      <c r="AD740" s="37"/>
      <c r="AE740" s="37"/>
      <c r="AG740" s="40"/>
      <c r="AN740" s="37"/>
      <c r="AO740" s="37"/>
      <c r="AP740" s="37"/>
      <c r="AQ740" s="37"/>
      <c r="AR740" s="37"/>
      <c r="AS740" s="37"/>
      <c r="AT740" s="37"/>
      <c r="AU740" s="37"/>
    </row>
    <row r="741" spans="27:64" x14ac:dyDescent="0.2">
      <c r="AA741" s="37"/>
      <c r="AB741" s="37"/>
      <c r="AC741" s="37"/>
      <c r="AD741" s="37"/>
      <c r="AE741" s="37"/>
      <c r="AG741" s="40"/>
      <c r="AN741" s="37"/>
      <c r="AO741" s="37"/>
      <c r="AP741" s="37"/>
      <c r="AQ741" s="37"/>
      <c r="AR741" s="37"/>
      <c r="AS741" s="37"/>
      <c r="AT741" s="37"/>
      <c r="AU741" s="37"/>
    </row>
    <row r="742" spans="27:64" x14ac:dyDescent="0.2">
      <c r="AA742" s="37"/>
      <c r="AB742" s="37"/>
      <c r="AC742" s="37"/>
      <c r="AD742" s="37"/>
      <c r="AE742" s="37"/>
      <c r="AG742" s="40"/>
      <c r="AN742" s="37"/>
      <c r="AO742" s="37"/>
      <c r="AP742" s="37"/>
      <c r="AQ742" s="37"/>
      <c r="AR742" s="37"/>
      <c r="AS742" s="37"/>
      <c r="AT742" s="37"/>
      <c r="AU742" s="37"/>
    </row>
    <row r="743" spans="27:64" x14ac:dyDescent="0.2">
      <c r="AA743" s="37"/>
      <c r="AB743" s="37"/>
      <c r="AC743" s="37"/>
      <c r="AD743" s="37"/>
      <c r="AE743" s="37"/>
      <c r="AG743" s="40"/>
      <c r="AN743" s="37"/>
      <c r="AO743" s="37"/>
      <c r="AP743" s="37"/>
      <c r="AQ743" s="37"/>
      <c r="AR743" s="37"/>
      <c r="AS743" s="37"/>
      <c r="AT743" s="37"/>
      <c r="AU743" s="37"/>
    </row>
    <row r="744" spans="27:64" x14ac:dyDescent="0.2">
      <c r="AA744" s="37"/>
      <c r="AB744" s="37"/>
      <c r="AC744" s="37"/>
      <c r="AD744" s="37"/>
      <c r="AE744" s="37"/>
      <c r="AG744" s="40"/>
      <c r="AN744" s="37"/>
      <c r="AO744" s="37"/>
      <c r="AP744" s="37"/>
      <c r="AQ744" s="37"/>
      <c r="AR744" s="37"/>
      <c r="AS744" s="37"/>
      <c r="AT744" s="37"/>
      <c r="AU744" s="37"/>
    </row>
    <row r="745" spans="27:64" x14ac:dyDescent="0.2">
      <c r="AA745" s="37"/>
      <c r="AB745" s="37"/>
      <c r="AC745" s="37"/>
      <c r="AD745" s="37"/>
      <c r="AE745" s="37"/>
      <c r="AG745" s="40"/>
      <c r="AN745" s="37"/>
      <c r="AO745" s="37"/>
      <c r="AP745" s="37"/>
      <c r="AQ745" s="37"/>
      <c r="AR745" s="37"/>
      <c r="AS745" s="37"/>
      <c r="AT745" s="37"/>
      <c r="AU745" s="37"/>
    </row>
    <row r="746" spans="27:64" x14ac:dyDescent="0.2">
      <c r="AA746" s="37"/>
      <c r="AB746" s="37"/>
      <c r="AC746" s="37"/>
      <c r="AD746" s="37"/>
      <c r="AE746" s="37"/>
      <c r="AG746" s="40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</row>
    <row r="747" spans="27:64" x14ac:dyDescent="0.2">
      <c r="AA747" s="37"/>
      <c r="AB747" s="37"/>
      <c r="AC747" s="37"/>
      <c r="AD747" s="37"/>
      <c r="AE747" s="37"/>
      <c r="AG747" s="40"/>
      <c r="AN747" s="37"/>
      <c r="AO747" s="37"/>
      <c r="AP747" s="37"/>
      <c r="AQ747" s="37"/>
      <c r="AR747" s="37"/>
      <c r="AS747" s="37"/>
      <c r="AT747" s="37"/>
      <c r="AU747" s="37"/>
    </row>
    <row r="748" spans="27:64" x14ac:dyDescent="0.2">
      <c r="AA748" s="37"/>
      <c r="AB748" s="37"/>
      <c r="AC748" s="37"/>
      <c r="AD748" s="37"/>
      <c r="AE748" s="37"/>
      <c r="AG748" s="40"/>
      <c r="AN748" s="37"/>
      <c r="AO748" s="37"/>
      <c r="AP748" s="37"/>
      <c r="AQ748" s="37"/>
      <c r="AR748" s="37"/>
      <c r="AS748" s="37"/>
      <c r="AT748" s="37"/>
      <c r="AU748" s="37"/>
    </row>
    <row r="749" spans="27:64" x14ac:dyDescent="0.2">
      <c r="AA749" s="37"/>
      <c r="AB749" s="37"/>
      <c r="AC749" s="37"/>
      <c r="AD749" s="37"/>
      <c r="AE749" s="37"/>
      <c r="AG749" s="40"/>
      <c r="AN749" s="37"/>
      <c r="AO749" s="37"/>
      <c r="AP749" s="37"/>
      <c r="AQ749" s="37"/>
      <c r="AR749" s="37"/>
      <c r="AS749" s="37"/>
      <c r="AT749" s="37"/>
      <c r="AU749" s="37"/>
    </row>
    <row r="750" spans="27:64" x14ac:dyDescent="0.2">
      <c r="AA750" s="37"/>
      <c r="AB750" s="37"/>
      <c r="AC750" s="37"/>
      <c r="AD750" s="37"/>
      <c r="AE750" s="37"/>
      <c r="AG750" s="40"/>
      <c r="AN750" s="37"/>
      <c r="AO750" s="37"/>
      <c r="AP750" s="37"/>
      <c r="AQ750" s="37"/>
      <c r="AR750" s="37"/>
      <c r="AS750" s="37"/>
      <c r="AT750" s="37"/>
      <c r="AU750" s="37"/>
    </row>
    <row r="751" spans="27:64" x14ac:dyDescent="0.2">
      <c r="AA751" s="37"/>
      <c r="AB751" s="37"/>
      <c r="AC751" s="37"/>
      <c r="AD751" s="37"/>
      <c r="AE751" s="37"/>
      <c r="AG751" s="40"/>
      <c r="AN751" s="37"/>
      <c r="AO751" s="37"/>
      <c r="AP751" s="37"/>
      <c r="AQ751" s="37"/>
      <c r="AR751" s="37"/>
      <c r="AS751" s="37"/>
      <c r="AT751" s="37"/>
      <c r="AU751" s="37"/>
    </row>
    <row r="752" spans="27:64" x14ac:dyDescent="0.2">
      <c r="AA752" s="37"/>
      <c r="AB752" s="37"/>
      <c r="AC752" s="37"/>
      <c r="AD752" s="37"/>
      <c r="AE752" s="37"/>
      <c r="AG752" s="40"/>
      <c r="AN752" s="37"/>
      <c r="AO752" s="37"/>
      <c r="AP752" s="37"/>
      <c r="AQ752" s="37"/>
      <c r="AR752" s="37"/>
      <c r="AS752" s="37"/>
      <c r="AT752" s="37"/>
      <c r="AU752" s="37"/>
    </row>
    <row r="753" spans="27:64" x14ac:dyDescent="0.2">
      <c r="AA753" s="37"/>
      <c r="AB753" s="37"/>
      <c r="AC753" s="37"/>
      <c r="AD753" s="37"/>
      <c r="AE753" s="37"/>
      <c r="AG753" s="40"/>
      <c r="AN753" s="37"/>
      <c r="AO753" s="37"/>
      <c r="AP753" s="37"/>
      <c r="AQ753" s="37"/>
      <c r="AR753" s="37"/>
      <c r="AS753" s="37"/>
      <c r="AT753" s="37"/>
      <c r="AU753" s="37"/>
    </row>
    <row r="754" spans="27:64" x14ac:dyDescent="0.2">
      <c r="AA754" s="37"/>
      <c r="AB754" s="37"/>
      <c r="AC754" s="37"/>
      <c r="AD754" s="37"/>
      <c r="AE754" s="37"/>
      <c r="AG754" s="40"/>
      <c r="AN754" s="37"/>
      <c r="AO754" s="37"/>
      <c r="AP754" s="37"/>
      <c r="AQ754" s="37"/>
      <c r="AR754" s="37"/>
      <c r="AS754" s="37"/>
      <c r="AT754" s="37"/>
      <c r="AU754" s="37"/>
    </row>
    <row r="755" spans="27:64" x14ac:dyDescent="0.2">
      <c r="AA755" s="37"/>
      <c r="AB755" s="37"/>
      <c r="AC755" s="37"/>
      <c r="AD755" s="37"/>
      <c r="AE755" s="37"/>
      <c r="AG755" s="40"/>
      <c r="AN755" s="37"/>
      <c r="AO755" s="37"/>
      <c r="AP755" s="37"/>
      <c r="AQ755" s="37"/>
      <c r="AR755" s="37"/>
      <c r="AS755" s="37"/>
      <c r="AT755" s="37"/>
      <c r="AU755" s="37"/>
    </row>
    <row r="756" spans="27:64" x14ac:dyDescent="0.2">
      <c r="AA756" s="37"/>
      <c r="AB756" s="37"/>
      <c r="AC756" s="37"/>
      <c r="AD756" s="37"/>
      <c r="AE756" s="37"/>
      <c r="AG756" s="40"/>
      <c r="AN756" s="37"/>
      <c r="AO756" s="37"/>
      <c r="AP756" s="37"/>
      <c r="AQ756" s="37"/>
      <c r="AR756" s="37"/>
      <c r="AS756" s="37"/>
      <c r="AT756" s="37"/>
      <c r="AU756" s="37"/>
    </row>
    <row r="757" spans="27:64" x14ac:dyDescent="0.2">
      <c r="AA757" s="37"/>
      <c r="AB757" s="37"/>
      <c r="AC757" s="37"/>
      <c r="AD757" s="37"/>
      <c r="AE757" s="37"/>
      <c r="AG757" s="40"/>
      <c r="AN757" s="37"/>
      <c r="AO757" s="37"/>
      <c r="AP757" s="37"/>
      <c r="AQ757" s="37"/>
      <c r="AR757" s="37"/>
      <c r="AS757" s="37"/>
      <c r="AT757" s="37"/>
      <c r="AU757" s="37"/>
      <c r="AV757" s="37"/>
    </row>
    <row r="758" spans="27:64" x14ac:dyDescent="0.2">
      <c r="AA758" s="37"/>
      <c r="AB758" s="37"/>
      <c r="AC758" s="37"/>
      <c r="AD758" s="37"/>
      <c r="AE758" s="37"/>
      <c r="AG758" s="40"/>
      <c r="AN758" s="37"/>
      <c r="AO758" s="37"/>
      <c r="AP758" s="37"/>
      <c r="AQ758" s="37"/>
      <c r="AR758" s="37"/>
      <c r="AS758" s="37"/>
      <c r="AT758" s="37"/>
      <c r="AU758" s="37"/>
    </row>
    <row r="759" spans="27:64" x14ac:dyDescent="0.2">
      <c r="AA759" s="37"/>
      <c r="AB759" s="37"/>
      <c r="AC759" s="37"/>
      <c r="AD759" s="37"/>
      <c r="AE759" s="37"/>
      <c r="AG759" s="40"/>
      <c r="AN759" s="37"/>
      <c r="AO759" s="37"/>
      <c r="AP759" s="37"/>
      <c r="AQ759" s="37"/>
      <c r="AR759" s="37"/>
      <c r="AS759" s="37"/>
      <c r="AT759" s="37"/>
      <c r="AU759" s="37"/>
    </row>
    <row r="760" spans="27:64" x14ac:dyDescent="0.2">
      <c r="AA760" s="37"/>
      <c r="AB760" s="37"/>
      <c r="AC760" s="37"/>
      <c r="AD760" s="37"/>
      <c r="AE760" s="37"/>
      <c r="AG760" s="40"/>
      <c r="AN760" s="37"/>
      <c r="AO760" s="37"/>
      <c r="AP760" s="37"/>
      <c r="AQ760" s="37"/>
      <c r="AR760" s="37"/>
      <c r="AS760" s="37"/>
      <c r="AT760" s="37"/>
      <c r="AU760" s="37"/>
    </row>
    <row r="761" spans="27:64" x14ac:dyDescent="0.2">
      <c r="AA761" s="37"/>
      <c r="AB761" s="37"/>
      <c r="AC761" s="37"/>
      <c r="AD761" s="37"/>
      <c r="AE761" s="37"/>
      <c r="AG761" s="40"/>
      <c r="AN761" s="37"/>
      <c r="AO761" s="37"/>
      <c r="AP761" s="37"/>
      <c r="AQ761" s="37"/>
      <c r="AR761" s="37"/>
      <c r="AS761" s="37"/>
      <c r="AT761" s="37"/>
      <c r="AU761" s="37"/>
    </row>
    <row r="762" spans="27:64" x14ac:dyDescent="0.2">
      <c r="AA762" s="37"/>
      <c r="AB762" s="37"/>
      <c r="AC762" s="37"/>
      <c r="AD762" s="37"/>
      <c r="AE762" s="37"/>
      <c r="AG762" s="40"/>
      <c r="AN762" s="37"/>
      <c r="AO762" s="37"/>
      <c r="AP762" s="37"/>
      <c r="AQ762" s="37"/>
      <c r="AR762" s="37"/>
      <c r="AS762" s="37"/>
      <c r="AT762" s="37"/>
      <c r="AU762" s="37"/>
    </row>
    <row r="763" spans="27:64" x14ac:dyDescent="0.2">
      <c r="AA763" s="37"/>
      <c r="AB763" s="37"/>
      <c r="AC763" s="37"/>
      <c r="AD763" s="37"/>
      <c r="AE763" s="37"/>
      <c r="AG763" s="40"/>
      <c r="AN763" s="37"/>
      <c r="AO763" s="37"/>
      <c r="AP763" s="37"/>
      <c r="AQ763" s="37"/>
      <c r="AR763" s="37"/>
      <c r="AS763" s="37"/>
      <c r="AT763" s="37"/>
      <c r="AU763" s="37"/>
    </row>
    <row r="764" spans="27:64" x14ac:dyDescent="0.2">
      <c r="AA764" s="37"/>
      <c r="AB764" s="37"/>
      <c r="AC764" s="37"/>
      <c r="AD764" s="37"/>
      <c r="AE764" s="37"/>
      <c r="AG764" s="40"/>
      <c r="AN764" s="37"/>
      <c r="AO764" s="37"/>
      <c r="AP764" s="37"/>
      <c r="AQ764" s="37"/>
      <c r="AR764" s="37"/>
      <c r="AS764" s="37"/>
      <c r="AT764" s="37"/>
      <c r="AU764" s="37"/>
    </row>
    <row r="765" spans="27:64" x14ac:dyDescent="0.2">
      <c r="AA765" s="37"/>
      <c r="AB765" s="37"/>
      <c r="AC765" s="37"/>
      <c r="AD765" s="37"/>
      <c r="AE765" s="37"/>
      <c r="AG765" s="40"/>
      <c r="AN765" s="37"/>
      <c r="AO765" s="37"/>
      <c r="AP765" s="37"/>
      <c r="AQ765" s="37"/>
      <c r="AR765" s="37"/>
      <c r="AS765" s="37"/>
      <c r="AT765" s="37"/>
      <c r="AU765" s="37"/>
    </row>
    <row r="766" spans="27:64" x14ac:dyDescent="0.2">
      <c r="AA766" s="37"/>
      <c r="AB766" s="37"/>
      <c r="AC766" s="37"/>
      <c r="AD766" s="37"/>
      <c r="AE766" s="37"/>
      <c r="AG766" s="40"/>
      <c r="AN766" s="37"/>
      <c r="AO766" s="37"/>
      <c r="AP766" s="37"/>
      <c r="AQ766" s="37"/>
      <c r="AR766" s="37"/>
      <c r="AS766" s="37"/>
      <c r="AT766" s="37"/>
      <c r="AU766" s="37"/>
    </row>
    <row r="767" spans="27:64" x14ac:dyDescent="0.2">
      <c r="AA767" s="37"/>
      <c r="AB767" s="37"/>
      <c r="AC767" s="37"/>
      <c r="AD767" s="37"/>
      <c r="AE767" s="37"/>
      <c r="AG767" s="40"/>
      <c r="AN767" s="37"/>
      <c r="AO767" s="37"/>
      <c r="AP767" s="37"/>
      <c r="AQ767" s="37"/>
      <c r="AR767" s="37"/>
      <c r="AS767" s="37"/>
      <c r="AT767" s="37"/>
      <c r="AU767" s="37"/>
      <c r="AV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</row>
    <row r="768" spans="27:64" x14ac:dyDescent="0.2">
      <c r="AA768" s="37"/>
      <c r="AB768" s="37"/>
      <c r="AC768" s="37"/>
      <c r="AD768" s="37"/>
      <c r="AE768" s="37"/>
      <c r="AG768" s="40"/>
      <c r="AN768" s="37"/>
      <c r="AO768" s="37"/>
      <c r="AP768" s="37"/>
      <c r="AQ768" s="37"/>
      <c r="AR768" s="37"/>
      <c r="AS768" s="37"/>
      <c r="AT768" s="37"/>
      <c r="AU768" s="37"/>
    </row>
    <row r="769" spans="27:64" x14ac:dyDescent="0.2">
      <c r="AA769" s="37"/>
      <c r="AB769" s="37"/>
      <c r="AC769" s="37"/>
      <c r="AD769" s="37"/>
      <c r="AE769" s="37"/>
      <c r="AG769" s="40"/>
      <c r="AN769" s="37"/>
      <c r="AO769" s="37"/>
      <c r="AP769" s="37"/>
      <c r="AQ769" s="37"/>
      <c r="AR769" s="37"/>
      <c r="AS769" s="37"/>
      <c r="AT769" s="37"/>
      <c r="AU769" s="37"/>
    </row>
    <row r="770" spans="27:64" x14ac:dyDescent="0.2">
      <c r="AA770" s="37"/>
      <c r="AB770" s="37"/>
      <c r="AC770" s="37"/>
      <c r="AD770" s="37"/>
      <c r="AE770" s="37"/>
      <c r="AG770" s="40"/>
      <c r="AN770" s="37"/>
      <c r="AO770" s="37"/>
      <c r="AP770" s="37"/>
      <c r="AQ770" s="37"/>
      <c r="AR770" s="37"/>
      <c r="AS770" s="37"/>
      <c r="AT770" s="37"/>
      <c r="AU770" s="37"/>
    </row>
    <row r="771" spans="27:64" x14ac:dyDescent="0.2">
      <c r="AA771" s="37"/>
      <c r="AB771" s="37"/>
      <c r="AC771" s="37"/>
      <c r="AD771" s="37"/>
      <c r="AE771" s="37"/>
      <c r="AG771" s="40"/>
      <c r="AN771" s="37"/>
      <c r="AO771" s="37"/>
      <c r="AP771" s="37"/>
      <c r="AQ771" s="37"/>
      <c r="AR771" s="37"/>
      <c r="AS771" s="37"/>
      <c r="AT771" s="37"/>
      <c r="AU771" s="37"/>
    </row>
    <row r="772" spans="27:64" x14ac:dyDescent="0.2">
      <c r="AA772" s="37"/>
      <c r="AB772" s="37"/>
      <c r="AC772" s="37"/>
      <c r="AD772" s="37"/>
      <c r="AE772" s="37"/>
      <c r="AG772" s="40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</row>
    <row r="773" spans="27:64" x14ac:dyDescent="0.2">
      <c r="AA773" s="37"/>
      <c r="AB773" s="37"/>
      <c r="AC773" s="37"/>
      <c r="AD773" s="37"/>
      <c r="AE773" s="37"/>
      <c r="AG773" s="40"/>
      <c r="AN773" s="37"/>
      <c r="AO773" s="37"/>
      <c r="AP773" s="37"/>
      <c r="AQ773" s="37"/>
      <c r="AR773" s="37"/>
      <c r="AS773" s="37"/>
      <c r="AT773" s="37"/>
      <c r="AU773" s="37"/>
    </row>
    <row r="774" spans="27:64" x14ac:dyDescent="0.2">
      <c r="AA774" s="37"/>
      <c r="AB774" s="37"/>
      <c r="AC774" s="37"/>
      <c r="AD774" s="37"/>
      <c r="AE774" s="37"/>
      <c r="AG774" s="40"/>
      <c r="AN774" s="37"/>
      <c r="AO774" s="37"/>
      <c r="AP774" s="37"/>
      <c r="AQ774" s="37"/>
      <c r="AR774" s="37"/>
      <c r="AS774" s="37"/>
      <c r="AT774" s="37"/>
      <c r="AU774" s="37"/>
    </row>
    <row r="775" spans="27:64" x14ac:dyDescent="0.2">
      <c r="AA775" s="37"/>
      <c r="AB775" s="37"/>
      <c r="AC775" s="37"/>
      <c r="AD775" s="37"/>
      <c r="AE775" s="37"/>
      <c r="AG775" s="40"/>
      <c r="AN775" s="37"/>
      <c r="AO775" s="37"/>
      <c r="AP775" s="37"/>
      <c r="AQ775" s="37"/>
      <c r="AR775" s="37"/>
      <c r="AS775" s="37"/>
      <c r="AT775" s="37"/>
      <c r="AU775" s="37"/>
    </row>
    <row r="776" spans="27:64" x14ac:dyDescent="0.2">
      <c r="AA776" s="37"/>
      <c r="AB776" s="37"/>
      <c r="AC776" s="37"/>
      <c r="AD776" s="37"/>
      <c r="AE776" s="37"/>
      <c r="AG776" s="40"/>
      <c r="AN776" s="37"/>
      <c r="AO776" s="37"/>
      <c r="AP776" s="37"/>
      <c r="AQ776" s="37"/>
      <c r="AR776" s="37"/>
      <c r="AS776" s="37"/>
      <c r="AT776" s="37"/>
      <c r="AU776" s="37"/>
    </row>
    <row r="777" spans="27:64" x14ac:dyDescent="0.2">
      <c r="AA777" s="37"/>
      <c r="AB777" s="37"/>
      <c r="AC777" s="37"/>
      <c r="AD777" s="37"/>
      <c r="AE777" s="37"/>
      <c r="AG777" s="40"/>
      <c r="AN777" s="37"/>
      <c r="AO777" s="37"/>
      <c r="AP777" s="37"/>
      <c r="AQ777" s="37"/>
      <c r="AR777" s="37"/>
      <c r="AS777" s="37"/>
      <c r="AT777" s="37"/>
      <c r="AU777" s="37"/>
    </row>
    <row r="778" spans="27:64" x14ac:dyDescent="0.2">
      <c r="AA778" s="37"/>
      <c r="AB778" s="37"/>
      <c r="AC778" s="37"/>
      <c r="AD778" s="37"/>
      <c r="AE778" s="37"/>
      <c r="AG778" s="40"/>
      <c r="AN778" s="37"/>
      <c r="AO778" s="37"/>
      <c r="AP778" s="37"/>
      <c r="AQ778" s="37"/>
      <c r="AR778" s="37"/>
      <c r="AS778" s="37"/>
      <c r="AT778" s="37"/>
      <c r="AU778" s="37"/>
    </row>
    <row r="779" spans="27:64" x14ac:dyDescent="0.2">
      <c r="AA779" s="37"/>
      <c r="AB779" s="37"/>
      <c r="AC779" s="37"/>
      <c r="AD779" s="37"/>
      <c r="AE779" s="37"/>
      <c r="AG779" s="40"/>
      <c r="AN779" s="37"/>
      <c r="AO779" s="37"/>
      <c r="AP779" s="37"/>
      <c r="AQ779" s="37"/>
      <c r="AR779" s="37"/>
      <c r="AS779" s="37"/>
      <c r="AT779" s="37"/>
      <c r="AU779" s="37"/>
    </row>
    <row r="780" spans="27:64" x14ac:dyDescent="0.2">
      <c r="AA780" s="37"/>
      <c r="AB780" s="37"/>
      <c r="AC780" s="37"/>
      <c r="AD780" s="37"/>
      <c r="AE780" s="37"/>
      <c r="AG780" s="40"/>
      <c r="AN780" s="37"/>
      <c r="AO780" s="37"/>
      <c r="AP780" s="37"/>
      <c r="AQ780" s="37"/>
      <c r="AR780" s="37"/>
      <c r="AS780" s="37"/>
      <c r="AT780" s="37"/>
      <c r="AU780" s="37"/>
    </row>
    <row r="781" spans="27:64" x14ac:dyDescent="0.2">
      <c r="AA781" s="37"/>
      <c r="AB781" s="37"/>
      <c r="AC781" s="37"/>
      <c r="AD781" s="37"/>
      <c r="AE781" s="37"/>
      <c r="AG781" s="40"/>
      <c r="AN781" s="37"/>
      <c r="AO781" s="37"/>
      <c r="AP781" s="37"/>
      <c r="AQ781" s="37"/>
      <c r="AR781" s="37"/>
      <c r="AS781" s="37"/>
      <c r="AT781" s="37"/>
      <c r="AU781" s="37"/>
      <c r="AV781" s="37"/>
    </row>
    <row r="782" spans="27:64" x14ac:dyDescent="0.2">
      <c r="AA782" s="37"/>
      <c r="AB782" s="37"/>
      <c r="AC782" s="37"/>
      <c r="AD782" s="37"/>
      <c r="AE782" s="37"/>
      <c r="AG782" s="40"/>
      <c r="AN782" s="37"/>
      <c r="AO782" s="37"/>
      <c r="AP782" s="37"/>
      <c r="AQ782" s="37"/>
      <c r="AR782" s="37"/>
      <c r="AS782" s="37"/>
      <c r="AT782" s="37"/>
      <c r="AU782" s="37"/>
    </row>
    <row r="783" spans="27:64" x14ac:dyDescent="0.2">
      <c r="AA783" s="37"/>
      <c r="AB783" s="37"/>
      <c r="AC783" s="37"/>
      <c r="AD783" s="37"/>
      <c r="AE783" s="37"/>
      <c r="AG783" s="40"/>
      <c r="AN783" s="37"/>
      <c r="AO783" s="37"/>
      <c r="AP783" s="37"/>
      <c r="AQ783" s="37"/>
      <c r="AR783" s="37"/>
      <c r="AS783" s="37"/>
      <c r="AT783" s="37"/>
      <c r="AU783" s="37"/>
    </row>
    <row r="784" spans="27:64" x14ac:dyDescent="0.2">
      <c r="AA784" s="37"/>
      <c r="AB784" s="37"/>
      <c r="AC784" s="37"/>
      <c r="AD784" s="37"/>
      <c r="AE784" s="37"/>
      <c r="AG784" s="40"/>
      <c r="AN784" s="37"/>
      <c r="AO784" s="37"/>
      <c r="AP784" s="37"/>
      <c r="AQ784" s="37"/>
      <c r="AR784" s="37"/>
      <c r="AS784" s="37"/>
      <c r="AT784" s="37"/>
      <c r="AU784" s="37"/>
    </row>
    <row r="785" spans="27:47" x14ac:dyDescent="0.2">
      <c r="AA785" s="37"/>
      <c r="AB785" s="37"/>
      <c r="AC785" s="37"/>
      <c r="AD785" s="37"/>
      <c r="AE785" s="37"/>
      <c r="AG785" s="40"/>
      <c r="AN785" s="37"/>
      <c r="AO785" s="37"/>
      <c r="AP785" s="37"/>
      <c r="AQ785" s="37"/>
      <c r="AR785" s="37"/>
      <c r="AS785" s="37"/>
      <c r="AT785" s="37"/>
      <c r="AU785" s="37"/>
    </row>
    <row r="786" spans="27:47" x14ac:dyDescent="0.2">
      <c r="AA786" s="37"/>
      <c r="AB786" s="37"/>
      <c r="AC786" s="37"/>
      <c r="AD786" s="37"/>
      <c r="AE786" s="37"/>
      <c r="AG786" s="40"/>
      <c r="AN786" s="37"/>
      <c r="AO786" s="37"/>
      <c r="AP786" s="37"/>
      <c r="AQ786" s="37"/>
      <c r="AR786" s="37"/>
      <c r="AS786" s="37"/>
      <c r="AT786" s="37"/>
      <c r="AU786" s="37"/>
    </row>
    <row r="787" spans="27:47" x14ac:dyDescent="0.2">
      <c r="AA787" s="37"/>
      <c r="AB787" s="37"/>
      <c r="AC787" s="37"/>
      <c r="AD787" s="37"/>
      <c r="AE787" s="37"/>
      <c r="AG787" s="40"/>
      <c r="AN787" s="37"/>
      <c r="AO787" s="37"/>
      <c r="AP787" s="37"/>
      <c r="AQ787" s="37"/>
      <c r="AR787" s="37"/>
      <c r="AS787" s="37"/>
      <c r="AT787" s="37"/>
      <c r="AU787" s="37"/>
    </row>
    <row r="788" spans="27:47" x14ac:dyDescent="0.2">
      <c r="AA788" s="37"/>
      <c r="AB788" s="37"/>
      <c r="AC788" s="37"/>
      <c r="AD788" s="37"/>
      <c r="AE788" s="37"/>
      <c r="AG788" s="40"/>
      <c r="AN788" s="37"/>
      <c r="AO788" s="37"/>
      <c r="AP788" s="37"/>
      <c r="AQ788" s="37"/>
      <c r="AR788" s="37"/>
      <c r="AS788" s="37"/>
      <c r="AT788" s="37"/>
      <c r="AU788" s="37"/>
    </row>
    <row r="789" spans="27:47" x14ac:dyDescent="0.2">
      <c r="AA789" s="37"/>
      <c r="AB789" s="37"/>
      <c r="AC789" s="37"/>
      <c r="AD789" s="37"/>
      <c r="AE789" s="37"/>
      <c r="AG789" s="40"/>
      <c r="AN789" s="37"/>
      <c r="AO789" s="37"/>
      <c r="AP789" s="37"/>
      <c r="AQ789" s="37"/>
      <c r="AR789" s="37"/>
      <c r="AS789" s="37"/>
      <c r="AT789" s="37"/>
      <c r="AU789" s="37"/>
    </row>
    <row r="790" spans="27:47" x14ac:dyDescent="0.2">
      <c r="AA790" s="37"/>
      <c r="AB790" s="37"/>
      <c r="AC790" s="37"/>
      <c r="AD790" s="37"/>
      <c r="AE790" s="37"/>
      <c r="AG790" s="40"/>
      <c r="AN790" s="37"/>
      <c r="AO790" s="37"/>
      <c r="AP790" s="37"/>
      <c r="AQ790" s="37"/>
      <c r="AR790" s="37"/>
      <c r="AS790" s="37"/>
      <c r="AT790" s="37"/>
      <c r="AU790" s="37"/>
    </row>
    <row r="791" spans="27:47" x14ac:dyDescent="0.2">
      <c r="AA791" s="37"/>
      <c r="AB791" s="37"/>
      <c r="AC791" s="37"/>
      <c r="AD791" s="37"/>
      <c r="AE791" s="37"/>
      <c r="AG791" s="40"/>
      <c r="AN791" s="37"/>
      <c r="AO791" s="37"/>
      <c r="AP791" s="37"/>
      <c r="AQ791" s="37"/>
      <c r="AR791" s="37"/>
      <c r="AS791" s="37"/>
      <c r="AT791" s="37"/>
      <c r="AU791" s="37"/>
    </row>
    <row r="792" spans="27:47" x14ac:dyDescent="0.2">
      <c r="AA792" s="37"/>
      <c r="AB792" s="37"/>
      <c r="AC792" s="37"/>
      <c r="AD792" s="37"/>
      <c r="AE792" s="37"/>
      <c r="AG792" s="40"/>
      <c r="AN792" s="37"/>
      <c r="AO792" s="37"/>
      <c r="AP792" s="37"/>
      <c r="AQ792" s="37"/>
      <c r="AR792" s="37"/>
      <c r="AS792" s="37"/>
      <c r="AT792" s="37"/>
      <c r="AU792" s="37"/>
    </row>
    <row r="793" spans="27:47" x14ac:dyDescent="0.2">
      <c r="AA793" s="37"/>
      <c r="AB793" s="37"/>
      <c r="AC793" s="37"/>
      <c r="AD793" s="37"/>
      <c r="AE793" s="37"/>
      <c r="AG793" s="40"/>
      <c r="AN793" s="37"/>
      <c r="AO793" s="37"/>
      <c r="AP793" s="37"/>
      <c r="AQ793" s="37"/>
      <c r="AR793" s="37"/>
      <c r="AS793" s="37"/>
      <c r="AT793" s="37"/>
      <c r="AU793" s="37"/>
    </row>
    <row r="794" spans="27:47" x14ac:dyDescent="0.2">
      <c r="AA794" s="37"/>
      <c r="AB794" s="37"/>
      <c r="AC794" s="37"/>
      <c r="AD794" s="37"/>
      <c r="AE794" s="37"/>
      <c r="AG794" s="40"/>
      <c r="AN794" s="37"/>
      <c r="AO794" s="37"/>
      <c r="AP794" s="37"/>
      <c r="AQ794" s="37"/>
      <c r="AR794" s="37"/>
      <c r="AS794" s="37"/>
      <c r="AT794" s="37"/>
      <c r="AU794" s="37"/>
    </row>
    <row r="795" spans="27:47" x14ac:dyDescent="0.2">
      <c r="AA795" s="37"/>
      <c r="AB795" s="37"/>
      <c r="AC795" s="37"/>
      <c r="AD795" s="37"/>
      <c r="AE795" s="37"/>
      <c r="AG795" s="40"/>
      <c r="AN795" s="37"/>
      <c r="AO795" s="37"/>
      <c r="AP795" s="37"/>
      <c r="AQ795" s="37"/>
      <c r="AR795" s="37"/>
      <c r="AS795" s="37"/>
      <c r="AT795" s="37"/>
      <c r="AU795" s="37"/>
    </row>
    <row r="796" spans="27:47" x14ac:dyDescent="0.2">
      <c r="AA796" s="37"/>
      <c r="AB796" s="37"/>
      <c r="AC796" s="37"/>
      <c r="AD796" s="37"/>
      <c r="AE796" s="37"/>
      <c r="AG796" s="40"/>
      <c r="AN796" s="37"/>
      <c r="AO796" s="37"/>
      <c r="AP796" s="37"/>
      <c r="AQ796" s="37"/>
      <c r="AR796" s="37"/>
      <c r="AS796" s="37"/>
      <c r="AT796" s="37"/>
      <c r="AU796" s="37"/>
    </row>
    <row r="797" spans="27:47" x14ac:dyDescent="0.2">
      <c r="AA797" s="37"/>
      <c r="AB797" s="37"/>
      <c r="AC797" s="37"/>
      <c r="AD797" s="37"/>
      <c r="AE797" s="37"/>
      <c r="AG797" s="40"/>
      <c r="AN797" s="37"/>
      <c r="AO797" s="37"/>
      <c r="AP797" s="37"/>
      <c r="AQ797" s="37"/>
      <c r="AR797" s="37"/>
      <c r="AS797" s="37"/>
      <c r="AT797" s="37"/>
      <c r="AU797" s="37"/>
    </row>
    <row r="798" spans="27:47" x14ac:dyDescent="0.2">
      <c r="AA798" s="37"/>
      <c r="AB798" s="37"/>
      <c r="AC798" s="37"/>
      <c r="AD798" s="37"/>
      <c r="AE798" s="37"/>
      <c r="AG798" s="40"/>
      <c r="AN798" s="37"/>
      <c r="AO798" s="37"/>
      <c r="AP798" s="37"/>
      <c r="AQ798" s="37"/>
      <c r="AR798" s="37"/>
      <c r="AS798" s="37"/>
      <c r="AT798" s="37"/>
      <c r="AU798" s="37"/>
    </row>
    <row r="799" spans="27:47" x14ac:dyDescent="0.2">
      <c r="AA799" s="37"/>
      <c r="AB799" s="37"/>
      <c r="AC799" s="37"/>
      <c r="AD799" s="37"/>
      <c r="AE799" s="37"/>
      <c r="AG799" s="40"/>
      <c r="AN799" s="37"/>
      <c r="AO799" s="37"/>
      <c r="AP799" s="37"/>
      <c r="AQ799" s="37"/>
      <c r="AR799" s="37"/>
      <c r="AS799" s="37"/>
      <c r="AT799" s="37"/>
      <c r="AU799" s="37"/>
    </row>
    <row r="800" spans="27:47" x14ac:dyDescent="0.2">
      <c r="AA800" s="37"/>
      <c r="AB800" s="37"/>
      <c r="AC800" s="37"/>
      <c r="AD800" s="37"/>
      <c r="AE800" s="37"/>
      <c r="AG800" s="40"/>
      <c r="AN800" s="37"/>
      <c r="AO800" s="37"/>
      <c r="AP800" s="37"/>
      <c r="AQ800" s="37"/>
      <c r="AR800" s="37"/>
      <c r="AS800" s="37"/>
      <c r="AT800" s="37"/>
      <c r="AU800" s="37"/>
    </row>
    <row r="801" spans="27:47" x14ac:dyDescent="0.2">
      <c r="AA801" s="37"/>
      <c r="AB801" s="37"/>
      <c r="AC801" s="37"/>
      <c r="AD801" s="37"/>
      <c r="AE801" s="37"/>
      <c r="AG801" s="40"/>
      <c r="AN801" s="37"/>
      <c r="AO801" s="37"/>
      <c r="AP801" s="37"/>
      <c r="AQ801" s="37"/>
      <c r="AR801" s="37"/>
      <c r="AS801" s="37"/>
      <c r="AT801" s="37"/>
      <c r="AU801" s="37"/>
    </row>
    <row r="802" spans="27:47" x14ac:dyDescent="0.2">
      <c r="AA802" s="37"/>
      <c r="AB802" s="37"/>
      <c r="AC802" s="37"/>
      <c r="AD802" s="37"/>
      <c r="AE802" s="37"/>
      <c r="AG802" s="40"/>
      <c r="AN802" s="37"/>
      <c r="AO802" s="37"/>
      <c r="AP802" s="37"/>
      <c r="AQ802" s="37"/>
      <c r="AR802" s="37"/>
      <c r="AS802" s="37"/>
      <c r="AT802" s="37"/>
      <c r="AU802" s="37"/>
    </row>
    <row r="803" spans="27:47" x14ac:dyDescent="0.2">
      <c r="AA803" s="37"/>
      <c r="AB803" s="37"/>
      <c r="AC803" s="37"/>
      <c r="AD803" s="37"/>
      <c r="AE803" s="37"/>
      <c r="AG803" s="40"/>
      <c r="AN803" s="37"/>
      <c r="AO803" s="37"/>
      <c r="AP803" s="37"/>
      <c r="AQ803" s="37"/>
      <c r="AR803" s="37"/>
      <c r="AS803" s="37"/>
      <c r="AT803" s="37"/>
      <c r="AU803" s="37"/>
    </row>
    <row r="804" spans="27:47" x14ac:dyDescent="0.2">
      <c r="AA804" s="37"/>
      <c r="AB804" s="37"/>
      <c r="AC804" s="37"/>
      <c r="AD804" s="37"/>
      <c r="AE804" s="37"/>
      <c r="AG804" s="40"/>
      <c r="AN804" s="37"/>
      <c r="AO804" s="37"/>
      <c r="AP804" s="37"/>
      <c r="AQ804" s="37"/>
      <c r="AR804" s="37"/>
      <c r="AS804" s="37"/>
      <c r="AT804" s="37"/>
      <c r="AU804" s="37"/>
    </row>
    <row r="805" spans="27:47" x14ac:dyDescent="0.2">
      <c r="AA805" s="37"/>
      <c r="AB805" s="37"/>
      <c r="AC805" s="37"/>
      <c r="AD805" s="37"/>
      <c r="AE805" s="37"/>
      <c r="AG805" s="40"/>
      <c r="AN805" s="37"/>
      <c r="AO805" s="37"/>
      <c r="AP805" s="37"/>
      <c r="AQ805" s="37"/>
      <c r="AR805" s="37"/>
      <c r="AS805" s="37"/>
      <c r="AT805" s="37"/>
      <c r="AU805" s="37"/>
    </row>
    <row r="806" spans="27:47" x14ac:dyDescent="0.2">
      <c r="AA806" s="37"/>
      <c r="AB806" s="37"/>
      <c r="AC806" s="37"/>
      <c r="AD806" s="37"/>
      <c r="AE806" s="37"/>
      <c r="AG806" s="40"/>
      <c r="AN806" s="37"/>
      <c r="AO806" s="37"/>
      <c r="AP806" s="37"/>
      <c r="AQ806" s="37"/>
      <c r="AR806" s="37"/>
      <c r="AS806" s="37"/>
      <c r="AT806" s="37"/>
      <c r="AU806" s="37"/>
    </row>
    <row r="807" spans="27:47" x14ac:dyDescent="0.2">
      <c r="AA807" s="37"/>
      <c r="AB807" s="37"/>
      <c r="AC807" s="37"/>
      <c r="AD807" s="37"/>
      <c r="AE807" s="37"/>
      <c r="AG807" s="40"/>
      <c r="AN807" s="37"/>
      <c r="AO807" s="37"/>
      <c r="AP807" s="37"/>
      <c r="AQ807" s="37"/>
      <c r="AR807" s="37"/>
      <c r="AS807" s="37"/>
      <c r="AT807" s="37"/>
      <c r="AU807" s="37"/>
    </row>
    <row r="808" spans="27:47" x14ac:dyDescent="0.2">
      <c r="AA808" s="37"/>
      <c r="AB808" s="37"/>
      <c r="AC808" s="37"/>
      <c r="AD808" s="37"/>
      <c r="AE808" s="37"/>
      <c r="AG808" s="40"/>
      <c r="AN808" s="37"/>
      <c r="AO808" s="37"/>
      <c r="AP808" s="37"/>
      <c r="AQ808" s="37"/>
      <c r="AR808" s="37"/>
      <c r="AS808" s="37"/>
      <c r="AT808" s="37"/>
      <c r="AU808" s="37"/>
    </row>
    <row r="809" spans="27:47" x14ac:dyDescent="0.2">
      <c r="AA809" s="37"/>
      <c r="AB809" s="37"/>
      <c r="AC809" s="37"/>
      <c r="AD809" s="37"/>
      <c r="AE809" s="37"/>
      <c r="AG809" s="40"/>
      <c r="AN809" s="37"/>
      <c r="AO809" s="37"/>
      <c r="AP809" s="37"/>
      <c r="AQ809" s="37"/>
      <c r="AR809" s="37"/>
      <c r="AS809" s="37"/>
      <c r="AT809" s="37"/>
      <c r="AU809" s="37"/>
    </row>
    <row r="810" spans="27:47" x14ac:dyDescent="0.2">
      <c r="AA810" s="37"/>
      <c r="AB810" s="37"/>
      <c r="AC810" s="37"/>
      <c r="AD810" s="37"/>
      <c r="AE810" s="37"/>
      <c r="AG810" s="40"/>
      <c r="AN810" s="37"/>
      <c r="AO810" s="37"/>
      <c r="AP810" s="37"/>
      <c r="AQ810" s="37"/>
      <c r="AR810" s="37"/>
      <c r="AS810" s="37"/>
      <c r="AT810" s="37"/>
      <c r="AU810" s="37"/>
    </row>
    <row r="811" spans="27:47" x14ac:dyDescent="0.2">
      <c r="AA811" s="37"/>
      <c r="AB811" s="37"/>
      <c r="AC811" s="37"/>
      <c r="AD811" s="37"/>
      <c r="AE811" s="37"/>
      <c r="AG811" s="40"/>
      <c r="AN811" s="37"/>
      <c r="AO811" s="37"/>
      <c r="AP811" s="37"/>
      <c r="AQ811" s="37"/>
      <c r="AR811" s="37"/>
      <c r="AS811" s="37"/>
      <c r="AT811" s="37"/>
      <c r="AU811" s="37"/>
    </row>
    <row r="812" spans="27:47" x14ac:dyDescent="0.2">
      <c r="AA812" s="37"/>
      <c r="AB812" s="37"/>
      <c r="AC812" s="37"/>
      <c r="AD812" s="37"/>
      <c r="AE812" s="37"/>
      <c r="AG812" s="40"/>
      <c r="AN812" s="37"/>
      <c r="AO812" s="37"/>
      <c r="AP812" s="37"/>
      <c r="AQ812" s="37"/>
      <c r="AR812" s="37"/>
      <c r="AS812" s="37"/>
      <c r="AT812" s="37"/>
      <c r="AU812" s="37"/>
    </row>
    <row r="813" spans="27:47" x14ac:dyDescent="0.2">
      <c r="AA813" s="37"/>
      <c r="AB813" s="37"/>
      <c r="AC813" s="37"/>
      <c r="AD813" s="37"/>
      <c r="AE813" s="37"/>
      <c r="AG813" s="40"/>
      <c r="AN813" s="37"/>
      <c r="AO813" s="37"/>
      <c r="AP813" s="37"/>
      <c r="AQ813" s="37"/>
      <c r="AR813" s="37"/>
      <c r="AS813" s="37"/>
      <c r="AT813" s="37"/>
      <c r="AU813" s="37"/>
    </row>
    <row r="814" spans="27:47" x14ac:dyDescent="0.2">
      <c r="AA814" s="37"/>
      <c r="AB814" s="37"/>
      <c r="AC814" s="37"/>
      <c r="AD814" s="37"/>
      <c r="AE814" s="37"/>
      <c r="AG814" s="40"/>
      <c r="AN814" s="37"/>
      <c r="AO814" s="37"/>
      <c r="AP814" s="37"/>
      <c r="AQ814" s="37"/>
      <c r="AR814" s="37"/>
      <c r="AS814" s="37"/>
      <c r="AT814" s="37"/>
      <c r="AU814" s="37"/>
    </row>
    <row r="815" spans="27:47" x14ac:dyDescent="0.2">
      <c r="AA815" s="37"/>
      <c r="AB815" s="37"/>
      <c r="AC815" s="37"/>
      <c r="AD815" s="37"/>
      <c r="AE815" s="37"/>
      <c r="AG815" s="40"/>
      <c r="AN815" s="37"/>
      <c r="AO815" s="37"/>
      <c r="AP815" s="37"/>
      <c r="AQ815" s="37"/>
      <c r="AR815" s="37"/>
      <c r="AS815" s="37"/>
      <c r="AT815" s="37"/>
      <c r="AU815" s="37"/>
    </row>
    <row r="816" spans="27:47" x14ac:dyDescent="0.2">
      <c r="AA816" s="37"/>
      <c r="AB816" s="37"/>
      <c r="AC816" s="37"/>
      <c r="AD816" s="37"/>
      <c r="AE816" s="37"/>
      <c r="AG816" s="40"/>
      <c r="AN816" s="37"/>
      <c r="AO816" s="37"/>
      <c r="AP816" s="37"/>
      <c r="AQ816" s="37"/>
      <c r="AR816" s="37"/>
      <c r="AS816" s="37"/>
      <c r="AT816" s="37"/>
      <c r="AU816" s="37"/>
    </row>
    <row r="817" spans="27:64" x14ac:dyDescent="0.2">
      <c r="AA817" s="37"/>
      <c r="AB817" s="37"/>
      <c r="AC817" s="37"/>
      <c r="AD817" s="37"/>
      <c r="AE817" s="37"/>
      <c r="AG817" s="40"/>
      <c r="AN817" s="37"/>
      <c r="AO817" s="37"/>
      <c r="AP817" s="37"/>
      <c r="AQ817" s="37"/>
      <c r="AR817" s="37"/>
      <c r="AS817" s="37"/>
      <c r="AT817" s="37"/>
      <c r="AU817" s="37"/>
    </row>
    <row r="818" spans="27:64" x14ac:dyDescent="0.2">
      <c r="AA818" s="37"/>
      <c r="AB818" s="37"/>
      <c r="AC818" s="37"/>
      <c r="AD818" s="37"/>
      <c r="AE818" s="37"/>
      <c r="AG818" s="40"/>
      <c r="AN818" s="37"/>
      <c r="AO818" s="37"/>
      <c r="AP818" s="37"/>
      <c r="AQ818" s="37"/>
      <c r="AR818" s="37"/>
      <c r="AS818" s="37"/>
      <c r="AT818" s="37"/>
      <c r="AU818" s="37"/>
    </row>
    <row r="819" spans="27:64" x14ac:dyDescent="0.2">
      <c r="AA819" s="37"/>
      <c r="AB819" s="37"/>
      <c r="AC819" s="37"/>
      <c r="AD819" s="37"/>
      <c r="AE819" s="37"/>
      <c r="AG819" s="40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</row>
    <row r="820" spans="27:64" x14ac:dyDescent="0.2">
      <c r="AA820" s="37"/>
      <c r="AB820" s="37"/>
      <c r="AC820" s="37"/>
      <c r="AD820" s="37"/>
      <c r="AE820" s="37"/>
      <c r="AG820" s="40"/>
      <c r="AN820" s="37"/>
      <c r="AO820" s="37"/>
      <c r="AP820" s="37"/>
      <c r="AQ820" s="37"/>
      <c r="AR820" s="37"/>
      <c r="AS820" s="37"/>
      <c r="AT820" s="37"/>
      <c r="AU820" s="37"/>
      <c r="AV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</row>
    <row r="821" spans="27:64" x14ac:dyDescent="0.2">
      <c r="AA821" s="37"/>
      <c r="AB821" s="37"/>
      <c r="AC821" s="37"/>
      <c r="AD821" s="37"/>
      <c r="AE821" s="37"/>
      <c r="AG821" s="40"/>
      <c r="AN821" s="37"/>
      <c r="AO821" s="37"/>
      <c r="AP821" s="37"/>
      <c r="AQ821" s="37"/>
      <c r="AR821" s="37"/>
      <c r="AS821" s="37"/>
      <c r="AT821" s="37"/>
      <c r="AU821" s="37"/>
    </row>
    <row r="822" spans="27:64" x14ac:dyDescent="0.2">
      <c r="AA822" s="37"/>
      <c r="AB822" s="37"/>
      <c r="AC822" s="37"/>
      <c r="AD822" s="37"/>
      <c r="AE822" s="37"/>
      <c r="AG822" s="40"/>
      <c r="AN822" s="37"/>
      <c r="AO822" s="37"/>
      <c r="AP822" s="37"/>
      <c r="AQ822" s="37"/>
      <c r="AR822" s="37"/>
      <c r="AS822" s="37"/>
      <c r="AT822" s="37"/>
      <c r="AU822" s="37"/>
    </row>
    <row r="823" spans="27:64" x14ac:dyDescent="0.2">
      <c r="AA823" s="37"/>
      <c r="AB823" s="37"/>
      <c r="AC823" s="37"/>
      <c r="AD823" s="37"/>
      <c r="AE823" s="37"/>
      <c r="AG823" s="40"/>
      <c r="AN823" s="37"/>
      <c r="AO823" s="37"/>
      <c r="AP823" s="37"/>
      <c r="AQ823" s="37"/>
      <c r="AR823" s="37"/>
      <c r="AS823" s="37"/>
      <c r="AT823" s="37"/>
      <c r="AU823" s="37"/>
    </row>
    <row r="824" spans="27:64" x14ac:dyDescent="0.2">
      <c r="AA824" s="37"/>
      <c r="AB824" s="37"/>
      <c r="AC824" s="37"/>
      <c r="AD824" s="37"/>
      <c r="AE824" s="37"/>
      <c r="AG824" s="40"/>
      <c r="AN824" s="37"/>
      <c r="AO824" s="37"/>
      <c r="AP824" s="37"/>
      <c r="AQ824" s="37"/>
      <c r="AR824" s="37"/>
      <c r="AS824" s="37"/>
      <c r="AT824" s="37"/>
      <c r="AU824" s="37"/>
    </row>
    <row r="825" spans="27:64" x14ac:dyDescent="0.2">
      <c r="AA825" s="37"/>
      <c r="AB825" s="37"/>
      <c r="AC825" s="37"/>
      <c r="AD825" s="37"/>
      <c r="AE825" s="37"/>
      <c r="AG825" s="40"/>
      <c r="AN825" s="37"/>
      <c r="AO825" s="37"/>
      <c r="AP825" s="37"/>
      <c r="AQ825" s="37"/>
      <c r="AR825" s="37"/>
      <c r="AS825" s="37"/>
      <c r="AT825" s="37"/>
      <c r="AU825" s="37"/>
    </row>
    <row r="826" spans="27:64" x14ac:dyDescent="0.2">
      <c r="AA826" s="37"/>
      <c r="AB826" s="37"/>
      <c r="AC826" s="37"/>
      <c r="AD826" s="37"/>
      <c r="AE826" s="37"/>
      <c r="AG826" s="40"/>
      <c r="AN826" s="37"/>
      <c r="AO826" s="37"/>
      <c r="AP826" s="37"/>
      <c r="AQ826" s="37"/>
      <c r="AR826" s="37"/>
      <c r="AS826" s="37"/>
      <c r="AT826" s="37"/>
      <c r="AU826" s="37"/>
    </row>
    <row r="827" spans="27:64" x14ac:dyDescent="0.2">
      <c r="AA827" s="37"/>
      <c r="AB827" s="37"/>
      <c r="AC827" s="37"/>
      <c r="AD827" s="37"/>
      <c r="AE827" s="37"/>
      <c r="AG827" s="40"/>
      <c r="AN827" s="37"/>
      <c r="AO827" s="37"/>
      <c r="AP827" s="37"/>
      <c r="AQ827" s="37"/>
      <c r="AR827" s="37"/>
      <c r="AS827" s="37"/>
      <c r="AT827" s="37"/>
      <c r="AU827" s="37"/>
    </row>
    <row r="828" spans="27:64" x14ac:dyDescent="0.2">
      <c r="AA828" s="37"/>
      <c r="AB828" s="37"/>
      <c r="AC828" s="37"/>
      <c r="AD828" s="37"/>
      <c r="AE828" s="37"/>
      <c r="AG828" s="40"/>
      <c r="AN828" s="37"/>
      <c r="AO828" s="37"/>
      <c r="AP828" s="37"/>
      <c r="AQ828" s="37"/>
      <c r="AR828" s="37"/>
      <c r="AS828" s="37"/>
      <c r="AT828" s="37"/>
      <c r="AU828" s="37"/>
    </row>
    <row r="829" spans="27:64" x14ac:dyDescent="0.2">
      <c r="AA829" s="37"/>
      <c r="AB829" s="37"/>
      <c r="AC829" s="37"/>
      <c r="AD829" s="37"/>
      <c r="AE829" s="37"/>
      <c r="AG829" s="40"/>
      <c r="AN829" s="37"/>
      <c r="AO829" s="37"/>
      <c r="AP829" s="37"/>
      <c r="AQ829" s="37"/>
      <c r="AR829" s="37"/>
      <c r="AS829" s="37"/>
      <c r="AT829" s="37"/>
      <c r="AU829" s="37"/>
    </row>
    <row r="830" spans="27:64" x14ac:dyDescent="0.2">
      <c r="AA830" s="37"/>
      <c r="AB830" s="37"/>
      <c r="AC830" s="37"/>
      <c r="AD830" s="37"/>
      <c r="AE830" s="37"/>
      <c r="AG830" s="40"/>
      <c r="AN830" s="37"/>
      <c r="AO830" s="37"/>
      <c r="AP830" s="37"/>
      <c r="AQ830" s="37"/>
      <c r="AR830" s="37"/>
      <c r="AS830" s="37"/>
      <c r="AT830" s="37"/>
      <c r="AU830" s="37"/>
    </row>
    <row r="831" spans="27:64" x14ac:dyDescent="0.2">
      <c r="AA831" s="37"/>
      <c r="AB831" s="37"/>
      <c r="AC831" s="37"/>
      <c r="AD831" s="37"/>
      <c r="AE831" s="37"/>
      <c r="AG831" s="40"/>
      <c r="AN831" s="37"/>
      <c r="AO831" s="37"/>
      <c r="AP831" s="37"/>
      <c r="AQ831" s="37"/>
      <c r="AR831" s="37"/>
      <c r="AS831" s="37"/>
      <c r="AT831" s="37"/>
      <c r="AU831" s="37"/>
      <c r="AV831" s="37"/>
      <c r="AX831" s="37"/>
    </row>
    <row r="832" spans="27:64" x14ac:dyDescent="0.2">
      <c r="AA832" s="37"/>
      <c r="AB832" s="37"/>
      <c r="AC832" s="37"/>
      <c r="AD832" s="37"/>
      <c r="AE832" s="37"/>
      <c r="AG832" s="40"/>
      <c r="AN832" s="37"/>
      <c r="AO832" s="37"/>
      <c r="AP832" s="37"/>
      <c r="AQ832" s="37"/>
      <c r="AR832" s="37"/>
      <c r="AS832" s="37"/>
      <c r="AT832" s="37"/>
      <c r="AU832" s="37"/>
    </row>
    <row r="833" spans="27:47" x14ac:dyDescent="0.2">
      <c r="AA833" s="37"/>
      <c r="AB833" s="37"/>
      <c r="AC833" s="37"/>
      <c r="AD833" s="37"/>
      <c r="AE833" s="37"/>
      <c r="AG833" s="40"/>
      <c r="AN833" s="37"/>
      <c r="AO833" s="37"/>
      <c r="AP833" s="37"/>
      <c r="AQ833" s="37"/>
      <c r="AR833" s="37"/>
      <c r="AS833" s="37"/>
      <c r="AT833" s="37"/>
      <c r="AU833" s="37"/>
    </row>
    <row r="834" spans="27:47" x14ac:dyDescent="0.2">
      <c r="AA834" s="37"/>
      <c r="AB834" s="37"/>
      <c r="AC834" s="37"/>
      <c r="AD834" s="37"/>
      <c r="AE834" s="37"/>
      <c r="AG834" s="40"/>
      <c r="AN834" s="37"/>
      <c r="AO834" s="37"/>
      <c r="AP834" s="37"/>
      <c r="AQ834" s="37"/>
      <c r="AR834" s="37"/>
      <c r="AS834" s="37"/>
      <c r="AT834" s="37"/>
      <c r="AU834" s="37"/>
    </row>
    <row r="835" spans="27:47" x14ac:dyDescent="0.2">
      <c r="AA835" s="37"/>
      <c r="AB835" s="37"/>
      <c r="AC835" s="37"/>
      <c r="AD835" s="37"/>
      <c r="AE835" s="37"/>
      <c r="AG835" s="40"/>
      <c r="AN835" s="37"/>
      <c r="AO835" s="37"/>
      <c r="AP835" s="37"/>
      <c r="AQ835" s="37"/>
      <c r="AR835" s="37"/>
      <c r="AS835" s="37"/>
      <c r="AT835" s="37"/>
      <c r="AU835" s="37"/>
    </row>
    <row r="836" spans="27:47" x14ac:dyDescent="0.2">
      <c r="AA836" s="37"/>
      <c r="AB836" s="37"/>
      <c r="AC836" s="37"/>
      <c r="AD836" s="37"/>
      <c r="AE836" s="37"/>
      <c r="AG836" s="40"/>
      <c r="AN836" s="37"/>
      <c r="AO836" s="37"/>
      <c r="AP836" s="37"/>
      <c r="AQ836" s="37"/>
      <c r="AR836" s="37"/>
      <c r="AS836" s="37"/>
      <c r="AT836" s="37"/>
      <c r="AU836" s="37"/>
    </row>
    <row r="837" spans="27:47" x14ac:dyDescent="0.2">
      <c r="AA837" s="37"/>
      <c r="AB837" s="37"/>
      <c r="AC837" s="37"/>
      <c r="AD837" s="37"/>
      <c r="AE837" s="37"/>
      <c r="AG837" s="40"/>
      <c r="AN837" s="37"/>
      <c r="AO837" s="37"/>
      <c r="AP837" s="37"/>
      <c r="AQ837" s="37"/>
      <c r="AR837" s="37"/>
      <c r="AS837" s="37"/>
      <c r="AT837" s="37"/>
      <c r="AU837" s="37"/>
    </row>
    <row r="838" spans="27:47" x14ac:dyDescent="0.2">
      <c r="AA838" s="37"/>
      <c r="AB838" s="37"/>
      <c r="AC838" s="37"/>
      <c r="AD838" s="37"/>
      <c r="AE838" s="37"/>
      <c r="AG838" s="40"/>
      <c r="AN838" s="37"/>
      <c r="AO838" s="37"/>
      <c r="AP838" s="37"/>
      <c r="AQ838" s="37"/>
      <c r="AR838" s="37"/>
      <c r="AS838" s="37"/>
      <c r="AT838" s="37"/>
      <c r="AU838" s="37"/>
    </row>
    <row r="839" spans="27:47" x14ac:dyDescent="0.2">
      <c r="AA839" s="37"/>
      <c r="AB839" s="37"/>
      <c r="AC839" s="37"/>
      <c r="AD839" s="37"/>
      <c r="AE839" s="37"/>
      <c r="AG839" s="40"/>
      <c r="AN839" s="37"/>
      <c r="AO839" s="37"/>
      <c r="AP839" s="37"/>
      <c r="AQ839" s="37"/>
      <c r="AR839" s="37"/>
      <c r="AS839" s="37"/>
      <c r="AT839" s="37"/>
      <c r="AU839" s="37"/>
    </row>
    <row r="840" spans="27:47" x14ac:dyDescent="0.2">
      <c r="AA840" s="37"/>
      <c r="AB840" s="37"/>
      <c r="AC840" s="37"/>
      <c r="AD840" s="37"/>
      <c r="AE840" s="37"/>
      <c r="AG840" s="40"/>
      <c r="AN840" s="37"/>
      <c r="AO840" s="37"/>
      <c r="AP840" s="37"/>
      <c r="AQ840" s="37"/>
      <c r="AR840" s="37"/>
      <c r="AS840" s="37"/>
      <c r="AT840" s="37"/>
      <c r="AU840" s="37"/>
    </row>
    <row r="841" spans="27:47" x14ac:dyDescent="0.2">
      <c r="AA841" s="37"/>
      <c r="AB841" s="37"/>
      <c r="AC841" s="37"/>
      <c r="AD841" s="37"/>
      <c r="AE841" s="37"/>
      <c r="AG841" s="40"/>
      <c r="AN841" s="37"/>
      <c r="AO841" s="37"/>
      <c r="AP841" s="37"/>
      <c r="AQ841" s="37"/>
      <c r="AR841" s="37"/>
      <c r="AS841" s="37"/>
      <c r="AT841" s="37"/>
      <c r="AU841" s="37"/>
    </row>
    <row r="842" spans="27:47" x14ac:dyDescent="0.2">
      <c r="AA842" s="37"/>
      <c r="AB842" s="37"/>
      <c r="AC842" s="37"/>
      <c r="AD842" s="37"/>
      <c r="AE842" s="37"/>
      <c r="AG842" s="40"/>
      <c r="AN842" s="37"/>
      <c r="AO842" s="37"/>
      <c r="AP842" s="37"/>
      <c r="AQ842" s="37"/>
      <c r="AR842" s="37"/>
      <c r="AS842" s="37"/>
      <c r="AT842" s="37"/>
      <c r="AU842" s="37"/>
    </row>
    <row r="843" spans="27:47" x14ac:dyDescent="0.2">
      <c r="AA843" s="37"/>
      <c r="AB843" s="37"/>
      <c r="AC843" s="37"/>
      <c r="AD843" s="37"/>
      <c r="AE843" s="37"/>
      <c r="AG843" s="40"/>
      <c r="AN843" s="37"/>
      <c r="AO843" s="37"/>
      <c r="AP843" s="37"/>
      <c r="AQ843" s="37"/>
      <c r="AR843" s="37"/>
      <c r="AS843" s="37"/>
      <c r="AT843" s="37"/>
      <c r="AU843" s="37"/>
    </row>
    <row r="844" spans="27:47" x14ac:dyDescent="0.2">
      <c r="AA844" s="37"/>
      <c r="AB844" s="37"/>
      <c r="AC844" s="37"/>
      <c r="AD844" s="37"/>
      <c r="AE844" s="37"/>
      <c r="AG844" s="40"/>
      <c r="AN844" s="37"/>
      <c r="AO844" s="37"/>
      <c r="AP844" s="37"/>
      <c r="AQ844" s="37"/>
      <c r="AR844" s="37"/>
      <c r="AS844" s="37"/>
      <c r="AT844" s="37"/>
      <c r="AU844" s="37"/>
    </row>
    <row r="845" spans="27:47" x14ac:dyDescent="0.2">
      <c r="AA845" s="37"/>
      <c r="AB845" s="37"/>
      <c r="AC845" s="37"/>
      <c r="AD845" s="37"/>
      <c r="AE845" s="37"/>
      <c r="AG845" s="40"/>
      <c r="AN845" s="37"/>
      <c r="AO845" s="37"/>
      <c r="AP845" s="37"/>
      <c r="AQ845" s="37"/>
      <c r="AR845" s="37"/>
      <c r="AS845" s="37"/>
      <c r="AT845" s="37"/>
      <c r="AU845" s="37"/>
    </row>
    <row r="846" spans="27:47" x14ac:dyDescent="0.2">
      <c r="AA846" s="37"/>
      <c r="AB846" s="37"/>
      <c r="AC846" s="37"/>
      <c r="AD846" s="37"/>
      <c r="AE846" s="37"/>
      <c r="AG846" s="40"/>
      <c r="AN846" s="37"/>
      <c r="AO846" s="37"/>
      <c r="AP846" s="37"/>
      <c r="AQ846" s="37"/>
      <c r="AR846" s="37"/>
      <c r="AS846" s="37"/>
      <c r="AT846" s="37"/>
      <c r="AU846" s="37"/>
    </row>
    <row r="847" spans="27:47" x14ac:dyDescent="0.2">
      <c r="AA847" s="37"/>
      <c r="AB847" s="37"/>
      <c r="AC847" s="37"/>
      <c r="AD847" s="37"/>
      <c r="AE847" s="37"/>
      <c r="AG847" s="40"/>
      <c r="AN847" s="37"/>
      <c r="AO847" s="37"/>
      <c r="AP847" s="37"/>
      <c r="AQ847" s="37"/>
      <c r="AR847" s="37"/>
      <c r="AS847" s="37"/>
      <c r="AT847" s="37"/>
      <c r="AU847" s="37"/>
    </row>
    <row r="848" spans="27:47" x14ac:dyDescent="0.2">
      <c r="AA848" s="37"/>
      <c r="AB848" s="37"/>
      <c r="AC848" s="37"/>
      <c r="AD848" s="37"/>
      <c r="AE848" s="37"/>
      <c r="AG848" s="40"/>
      <c r="AN848" s="37"/>
      <c r="AO848" s="37"/>
      <c r="AP848" s="37"/>
      <c r="AQ848" s="37"/>
      <c r="AR848" s="37"/>
      <c r="AS848" s="37"/>
      <c r="AT848" s="37"/>
      <c r="AU848" s="37"/>
    </row>
    <row r="849" spans="27:47" x14ac:dyDescent="0.2">
      <c r="AA849" s="37"/>
      <c r="AB849" s="37"/>
      <c r="AC849" s="37"/>
      <c r="AD849" s="37"/>
      <c r="AE849" s="37"/>
      <c r="AG849" s="40"/>
      <c r="AN849" s="37"/>
      <c r="AO849" s="37"/>
      <c r="AP849" s="37"/>
      <c r="AQ849" s="37"/>
      <c r="AR849" s="37"/>
      <c r="AS849" s="37"/>
      <c r="AT849" s="37"/>
      <c r="AU849" s="37"/>
    </row>
    <row r="850" spans="27:47" x14ac:dyDescent="0.2">
      <c r="AA850" s="37"/>
      <c r="AB850" s="37"/>
      <c r="AC850" s="37"/>
      <c r="AD850" s="37"/>
      <c r="AE850" s="37"/>
      <c r="AG850" s="40"/>
      <c r="AN850" s="37"/>
      <c r="AO850" s="37"/>
      <c r="AP850" s="37"/>
      <c r="AQ850" s="37"/>
      <c r="AR850" s="37"/>
      <c r="AS850" s="37"/>
      <c r="AT850" s="37"/>
      <c r="AU850" s="37"/>
    </row>
    <row r="851" spans="27:47" x14ac:dyDescent="0.2">
      <c r="AA851" s="37"/>
      <c r="AB851" s="37"/>
      <c r="AC851" s="37"/>
      <c r="AD851" s="37"/>
      <c r="AE851" s="37"/>
      <c r="AG851" s="40"/>
      <c r="AN851" s="37"/>
      <c r="AO851" s="37"/>
      <c r="AP851" s="37"/>
      <c r="AQ851" s="37"/>
      <c r="AR851" s="37"/>
      <c r="AS851" s="37"/>
      <c r="AT851" s="37"/>
      <c r="AU851" s="37"/>
    </row>
    <row r="852" spans="27:47" x14ac:dyDescent="0.2">
      <c r="AA852" s="37"/>
      <c r="AB852" s="37"/>
      <c r="AC852" s="37"/>
      <c r="AD852" s="37"/>
      <c r="AE852" s="37"/>
      <c r="AG852" s="40"/>
      <c r="AN852" s="37"/>
      <c r="AO852" s="37"/>
      <c r="AP852" s="37"/>
      <c r="AQ852" s="37"/>
      <c r="AR852" s="37"/>
      <c r="AS852" s="37"/>
      <c r="AT852" s="37"/>
      <c r="AU852" s="37"/>
    </row>
    <row r="853" spans="27:47" x14ac:dyDescent="0.2">
      <c r="AA853" s="37"/>
      <c r="AB853" s="37"/>
      <c r="AC853" s="37"/>
      <c r="AD853" s="37"/>
      <c r="AE853" s="37"/>
      <c r="AG853" s="40"/>
      <c r="AN853" s="37"/>
      <c r="AO853" s="37"/>
      <c r="AP853" s="37"/>
      <c r="AQ853" s="37"/>
      <c r="AR853" s="37"/>
      <c r="AS853" s="37"/>
      <c r="AT853" s="37"/>
      <c r="AU853" s="37"/>
    </row>
    <row r="854" spans="27:47" x14ac:dyDescent="0.2">
      <c r="AA854" s="37"/>
      <c r="AB854" s="37"/>
      <c r="AC854" s="37"/>
      <c r="AD854" s="37"/>
      <c r="AE854" s="37"/>
      <c r="AG854" s="40"/>
      <c r="AN854" s="37"/>
      <c r="AO854" s="37"/>
      <c r="AP854" s="37"/>
      <c r="AQ854" s="37"/>
      <c r="AR854" s="37"/>
      <c r="AS854" s="37"/>
      <c r="AT854" s="37"/>
      <c r="AU854" s="37"/>
    </row>
    <row r="855" spans="27:47" x14ac:dyDescent="0.2">
      <c r="AA855" s="37"/>
      <c r="AB855" s="37"/>
      <c r="AC855" s="37"/>
      <c r="AD855" s="37"/>
      <c r="AE855" s="37"/>
      <c r="AG855" s="40"/>
      <c r="AN855" s="37"/>
      <c r="AO855" s="37"/>
      <c r="AP855" s="37"/>
      <c r="AQ855" s="37"/>
      <c r="AR855" s="37"/>
      <c r="AS855" s="37"/>
      <c r="AT855" s="37"/>
      <c r="AU855" s="37"/>
    </row>
    <row r="856" spans="27:47" x14ac:dyDescent="0.2">
      <c r="AA856" s="37"/>
      <c r="AB856" s="37"/>
      <c r="AC856" s="37"/>
      <c r="AD856" s="37"/>
      <c r="AE856" s="37"/>
      <c r="AG856" s="40"/>
      <c r="AN856" s="37"/>
      <c r="AO856" s="37"/>
      <c r="AP856" s="37"/>
      <c r="AQ856" s="37"/>
      <c r="AR856" s="37"/>
      <c r="AS856" s="37"/>
      <c r="AT856" s="37"/>
      <c r="AU856" s="37"/>
    </row>
    <row r="857" spans="27:47" x14ac:dyDescent="0.2">
      <c r="AA857" s="37"/>
      <c r="AB857" s="37"/>
      <c r="AC857" s="37"/>
      <c r="AD857" s="37"/>
      <c r="AE857" s="37"/>
      <c r="AG857" s="40"/>
      <c r="AN857" s="37"/>
      <c r="AO857" s="37"/>
      <c r="AP857" s="37"/>
      <c r="AQ857" s="37"/>
      <c r="AR857" s="37"/>
      <c r="AS857" s="37"/>
      <c r="AT857" s="37"/>
      <c r="AU857" s="37"/>
    </row>
    <row r="858" spans="27:47" x14ac:dyDescent="0.2">
      <c r="AA858" s="37"/>
      <c r="AB858" s="37"/>
      <c r="AC858" s="37"/>
      <c r="AD858" s="37"/>
      <c r="AE858" s="37"/>
      <c r="AG858" s="40"/>
      <c r="AN858" s="37"/>
      <c r="AO858" s="37"/>
      <c r="AP858" s="37"/>
      <c r="AQ858" s="37"/>
      <c r="AR858" s="37"/>
      <c r="AS858" s="37"/>
      <c r="AT858" s="37"/>
      <c r="AU858" s="37"/>
    </row>
    <row r="859" spans="27:47" x14ac:dyDescent="0.2">
      <c r="AA859" s="37"/>
      <c r="AB859" s="37"/>
      <c r="AC859" s="37"/>
      <c r="AD859" s="37"/>
      <c r="AE859" s="37"/>
      <c r="AG859" s="40"/>
      <c r="AN859" s="37"/>
      <c r="AO859" s="37"/>
      <c r="AP859" s="37"/>
      <c r="AQ859" s="37"/>
      <c r="AR859" s="37"/>
      <c r="AS859" s="37"/>
      <c r="AT859" s="37"/>
      <c r="AU859" s="37"/>
    </row>
    <row r="860" spans="27:47" x14ac:dyDescent="0.2">
      <c r="AA860" s="37"/>
      <c r="AB860" s="37"/>
      <c r="AC860" s="37"/>
      <c r="AD860" s="37"/>
      <c r="AE860" s="37"/>
      <c r="AG860" s="40"/>
      <c r="AN860" s="37"/>
      <c r="AO860" s="37"/>
      <c r="AP860" s="37"/>
      <c r="AQ860" s="37"/>
      <c r="AR860" s="37"/>
      <c r="AS860" s="37"/>
      <c r="AT860" s="37"/>
      <c r="AU860" s="37"/>
    </row>
    <row r="861" spans="27:47" x14ac:dyDescent="0.2">
      <c r="AA861" s="37"/>
      <c r="AB861" s="37"/>
      <c r="AC861" s="37"/>
      <c r="AD861" s="37"/>
      <c r="AE861" s="37"/>
      <c r="AG861" s="40"/>
      <c r="AN861" s="37"/>
      <c r="AO861" s="37"/>
      <c r="AP861" s="37"/>
      <c r="AQ861" s="37"/>
      <c r="AR861" s="37"/>
      <c r="AS861" s="37"/>
      <c r="AT861" s="37"/>
      <c r="AU861" s="37"/>
    </row>
    <row r="862" spans="27:47" x14ac:dyDescent="0.2">
      <c r="AA862" s="37"/>
      <c r="AB862" s="37"/>
      <c r="AC862" s="37"/>
      <c r="AD862" s="37"/>
      <c r="AE862" s="37"/>
      <c r="AG862" s="40"/>
      <c r="AN862" s="37"/>
      <c r="AO862" s="37"/>
      <c r="AP862" s="37"/>
      <c r="AQ862" s="37"/>
      <c r="AR862" s="37"/>
      <c r="AS862" s="37"/>
      <c r="AT862" s="37"/>
      <c r="AU862" s="37"/>
    </row>
    <row r="863" spans="27:47" x14ac:dyDescent="0.2">
      <c r="AA863" s="37"/>
      <c r="AB863" s="37"/>
      <c r="AC863" s="37"/>
      <c r="AD863" s="37"/>
      <c r="AE863" s="37"/>
      <c r="AG863" s="40"/>
      <c r="AN863" s="37"/>
      <c r="AO863" s="37"/>
      <c r="AP863" s="37"/>
      <c r="AQ863" s="37"/>
      <c r="AR863" s="37"/>
      <c r="AS863" s="37"/>
      <c r="AT863" s="37"/>
      <c r="AU863" s="37"/>
    </row>
    <row r="864" spans="27:47" x14ac:dyDescent="0.2">
      <c r="AA864" s="37"/>
      <c r="AB864" s="37"/>
      <c r="AC864" s="37"/>
      <c r="AD864" s="37"/>
      <c r="AE864" s="37"/>
      <c r="AG864" s="40"/>
      <c r="AN864" s="37"/>
      <c r="AO864" s="37"/>
      <c r="AP864" s="37"/>
      <c r="AQ864" s="37"/>
      <c r="AR864" s="37"/>
      <c r="AS864" s="37"/>
      <c r="AT864" s="37"/>
      <c r="AU864" s="37"/>
    </row>
    <row r="865" spans="27:47" x14ac:dyDescent="0.2">
      <c r="AA865" s="37"/>
      <c r="AB865" s="37"/>
      <c r="AC865" s="37"/>
      <c r="AD865" s="37"/>
      <c r="AE865" s="37"/>
      <c r="AG865" s="40"/>
      <c r="AN865" s="37"/>
      <c r="AO865" s="37"/>
      <c r="AP865" s="37"/>
      <c r="AQ865" s="37"/>
      <c r="AR865" s="37"/>
      <c r="AS865" s="37"/>
      <c r="AT865" s="37"/>
      <c r="AU865" s="37"/>
    </row>
    <row r="866" spans="27:47" x14ac:dyDescent="0.2">
      <c r="AA866" s="37"/>
      <c r="AB866" s="37"/>
      <c r="AC866" s="37"/>
      <c r="AD866" s="37"/>
      <c r="AE866" s="37"/>
      <c r="AG866" s="40"/>
      <c r="AN866" s="37"/>
      <c r="AO866" s="37"/>
      <c r="AP866" s="37"/>
      <c r="AQ866" s="37"/>
      <c r="AR866" s="37"/>
      <c r="AS866" s="37"/>
      <c r="AT866" s="37"/>
      <c r="AU866" s="37"/>
    </row>
    <row r="867" spans="27:47" x14ac:dyDescent="0.2">
      <c r="AA867" s="37"/>
      <c r="AB867" s="37"/>
      <c r="AC867" s="37"/>
      <c r="AD867" s="37"/>
      <c r="AE867" s="37"/>
      <c r="AG867" s="40"/>
      <c r="AN867" s="37"/>
      <c r="AO867" s="37"/>
      <c r="AP867" s="37"/>
      <c r="AQ867" s="37"/>
      <c r="AR867" s="37"/>
      <c r="AS867" s="37"/>
      <c r="AT867" s="37"/>
      <c r="AU867" s="37"/>
    </row>
    <row r="868" spans="27:47" x14ac:dyDescent="0.2">
      <c r="AA868" s="37"/>
      <c r="AB868" s="37"/>
      <c r="AC868" s="37"/>
      <c r="AD868" s="37"/>
      <c r="AE868" s="37"/>
      <c r="AG868" s="40"/>
      <c r="AN868" s="37"/>
      <c r="AO868" s="37"/>
      <c r="AP868" s="37"/>
      <c r="AQ868" s="37"/>
      <c r="AR868" s="37"/>
      <c r="AS868" s="37"/>
      <c r="AT868" s="37"/>
      <c r="AU868" s="37"/>
    </row>
    <row r="869" spans="27:47" x14ac:dyDescent="0.2">
      <c r="AA869" s="37"/>
      <c r="AB869" s="37"/>
      <c r="AC869" s="37"/>
      <c r="AD869" s="37"/>
      <c r="AE869" s="37"/>
      <c r="AG869" s="40"/>
      <c r="AN869" s="37"/>
      <c r="AO869" s="37"/>
      <c r="AP869" s="37"/>
      <c r="AQ869" s="37"/>
      <c r="AR869" s="37"/>
      <c r="AS869" s="37"/>
      <c r="AT869" s="37"/>
      <c r="AU869" s="37"/>
    </row>
    <row r="870" spans="27:47" x14ac:dyDescent="0.2">
      <c r="AA870" s="37"/>
      <c r="AB870" s="37"/>
      <c r="AC870" s="37"/>
      <c r="AD870" s="37"/>
      <c r="AE870" s="37"/>
      <c r="AG870" s="40"/>
      <c r="AN870" s="37"/>
      <c r="AO870" s="37"/>
      <c r="AP870" s="37"/>
      <c r="AQ870" s="37"/>
      <c r="AR870" s="37"/>
      <c r="AS870" s="37"/>
      <c r="AT870" s="37"/>
      <c r="AU870" s="37"/>
    </row>
    <row r="871" spans="27:47" x14ac:dyDescent="0.2">
      <c r="AA871" s="37"/>
      <c r="AB871" s="37"/>
      <c r="AC871" s="37"/>
      <c r="AD871" s="37"/>
      <c r="AE871" s="37"/>
      <c r="AG871" s="40"/>
      <c r="AN871" s="37"/>
      <c r="AO871" s="37"/>
      <c r="AP871" s="37"/>
      <c r="AQ871" s="37"/>
      <c r="AR871" s="37"/>
      <c r="AS871" s="37"/>
      <c r="AT871" s="37"/>
      <c r="AU871" s="37"/>
    </row>
    <row r="872" spans="27:47" x14ac:dyDescent="0.2">
      <c r="AA872" s="37"/>
      <c r="AB872" s="37"/>
      <c r="AC872" s="37"/>
      <c r="AD872" s="37"/>
      <c r="AE872" s="37"/>
      <c r="AG872" s="40"/>
      <c r="AN872" s="37"/>
      <c r="AO872" s="37"/>
      <c r="AP872" s="37"/>
      <c r="AQ872" s="37"/>
      <c r="AR872" s="37"/>
      <c r="AS872" s="37"/>
      <c r="AT872" s="37"/>
      <c r="AU872" s="37"/>
    </row>
    <row r="873" spans="27:47" x14ac:dyDescent="0.2">
      <c r="AA873" s="37"/>
      <c r="AB873" s="37"/>
      <c r="AC873" s="37"/>
      <c r="AD873" s="37"/>
      <c r="AE873" s="37"/>
      <c r="AG873" s="40"/>
      <c r="AN873" s="37"/>
      <c r="AO873" s="37"/>
      <c r="AP873" s="37"/>
      <c r="AQ873" s="37"/>
      <c r="AR873" s="37"/>
      <c r="AS873" s="37"/>
      <c r="AT873" s="37"/>
      <c r="AU873" s="37"/>
    </row>
    <row r="874" spans="27:47" x14ac:dyDescent="0.2">
      <c r="AA874" s="37"/>
      <c r="AB874" s="37"/>
      <c r="AC874" s="37"/>
      <c r="AD874" s="37"/>
      <c r="AE874" s="37"/>
      <c r="AG874" s="40"/>
      <c r="AN874" s="37"/>
      <c r="AO874" s="37"/>
      <c r="AP874" s="37"/>
      <c r="AQ874" s="37"/>
      <c r="AR874" s="37"/>
      <c r="AS874" s="37"/>
      <c r="AT874" s="37"/>
      <c r="AU874" s="37"/>
    </row>
    <row r="875" spans="27:47" x14ac:dyDescent="0.2">
      <c r="AA875" s="37"/>
      <c r="AB875" s="37"/>
      <c r="AC875" s="37"/>
      <c r="AD875" s="37"/>
      <c r="AE875" s="37"/>
      <c r="AG875" s="40"/>
      <c r="AN875" s="37"/>
      <c r="AO875" s="37"/>
      <c r="AP875" s="37"/>
      <c r="AQ875" s="37"/>
      <c r="AR875" s="37"/>
      <c r="AS875" s="37"/>
      <c r="AT875" s="37"/>
      <c r="AU875" s="37"/>
    </row>
    <row r="876" spans="27:47" x14ac:dyDescent="0.2">
      <c r="AA876" s="37"/>
      <c r="AB876" s="37"/>
      <c r="AC876" s="37"/>
      <c r="AD876" s="37"/>
      <c r="AE876" s="37"/>
      <c r="AG876" s="40"/>
      <c r="AN876" s="37"/>
      <c r="AO876" s="37"/>
      <c r="AP876" s="37"/>
      <c r="AQ876" s="37"/>
      <c r="AR876" s="37"/>
      <c r="AS876" s="37"/>
      <c r="AT876" s="37"/>
      <c r="AU876" s="37"/>
    </row>
    <row r="877" spans="27:47" x14ac:dyDescent="0.2">
      <c r="AA877" s="37"/>
      <c r="AB877" s="37"/>
      <c r="AC877" s="37"/>
      <c r="AD877" s="37"/>
      <c r="AE877" s="37"/>
      <c r="AG877" s="40"/>
      <c r="AN877" s="37"/>
      <c r="AO877" s="37"/>
      <c r="AP877" s="37"/>
      <c r="AQ877" s="37"/>
      <c r="AR877" s="37"/>
      <c r="AS877" s="37"/>
      <c r="AT877" s="37"/>
      <c r="AU877" s="37"/>
    </row>
    <row r="878" spans="27:47" x14ac:dyDescent="0.2">
      <c r="AA878" s="37"/>
      <c r="AB878" s="37"/>
      <c r="AC878" s="37"/>
      <c r="AD878" s="37"/>
      <c r="AE878" s="37"/>
      <c r="AG878" s="40"/>
      <c r="AN878" s="37"/>
      <c r="AO878" s="37"/>
      <c r="AP878" s="37"/>
      <c r="AQ878" s="37"/>
      <c r="AR878" s="37"/>
      <c r="AS878" s="37"/>
      <c r="AT878" s="37"/>
      <c r="AU878" s="37"/>
    </row>
    <row r="879" spans="27:47" x14ac:dyDescent="0.2">
      <c r="AA879" s="37"/>
      <c r="AB879" s="37"/>
      <c r="AC879" s="37"/>
      <c r="AD879" s="37"/>
      <c r="AE879" s="37"/>
      <c r="AG879" s="40"/>
      <c r="AN879" s="37"/>
      <c r="AO879" s="37"/>
      <c r="AP879" s="37"/>
      <c r="AQ879" s="37"/>
      <c r="AR879" s="37"/>
      <c r="AS879" s="37"/>
      <c r="AT879" s="37"/>
      <c r="AU879" s="37"/>
    </row>
    <row r="880" spans="27:47" x14ac:dyDescent="0.2">
      <c r="AA880" s="37"/>
      <c r="AB880" s="37"/>
      <c r="AC880" s="37"/>
      <c r="AD880" s="37"/>
      <c r="AE880" s="37"/>
      <c r="AG880" s="40"/>
      <c r="AN880" s="37"/>
      <c r="AO880" s="37"/>
      <c r="AP880" s="37"/>
      <c r="AQ880" s="37"/>
      <c r="AR880" s="37"/>
      <c r="AS880" s="37"/>
      <c r="AT880" s="37"/>
      <c r="AU880" s="37"/>
    </row>
    <row r="881" spans="27:48" x14ac:dyDescent="0.2">
      <c r="AA881" s="37"/>
      <c r="AB881" s="37"/>
      <c r="AC881" s="37"/>
      <c r="AD881" s="37"/>
      <c r="AE881" s="37"/>
      <c r="AG881" s="40"/>
      <c r="AN881" s="37"/>
      <c r="AO881" s="37"/>
      <c r="AP881" s="37"/>
      <c r="AQ881" s="37"/>
      <c r="AR881" s="37"/>
      <c r="AS881" s="37"/>
      <c r="AT881" s="37"/>
      <c r="AU881" s="37"/>
    </row>
    <row r="882" spans="27:48" x14ac:dyDescent="0.2">
      <c r="AA882" s="37"/>
      <c r="AB882" s="37"/>
      <c r="AC882" s="37"/>
      <c r="AD882" s="37"/>
      <c r="AE882" s="37"/>
      <c r="AG882" s="40"/>
      <c r="AN882" s="37"/>
      <c r="AO882" s="37"/>
      <c r="AP882" s="37"/>
      <c r="AQ882" s="37"/>
      <c r="AR882" s="37"/>
      <c r="AS882" s="37"/>
      <c r="AT882" s="37"/>
      <c r="AU882" s="37"/>
    </row>
    <row r="883" spans="27:48" x14ac:dyDescent="0.2">
      <c r="AA883" s="37"/>
      <c r="AB883" s="37"/>
      <c r="AC883" s="37"/>
      <c r="AD883" s="37"/>
      <c r="AE883" s="37"/>
      <c r="AG883" s="40"/>
      <c r="AN883" s="37"/>
      <c r="AO883" s="37"/>
      <c r="AP883" s="37"/>
      <c r="AQ883" s="37"/>
      <c r="AR883" s="37"/>
      <c r="AS883" s="37"/>
      <c r="AT883" s="37"/>
      <c r="AU883" s="37"/>
    </row>
    <row r="884" spans="27:48" x14ac:dyDescent="0.2">
      <c r="AA884" s="37"/>
      <c r="AB884" s="37"/>
      <c r="AC884" s="37"/>
      <c r="AD884" s="37"/>
      <c r="AE884" s="37"/>
      <c r="AG884" s="40"/>
      <c r="AN884" s="37"/>
      <c r="AO884" s="37"/>
      <c r="AP884" s="37"/>
      <c r="AQ884" s="37"/>
      <c r="AR884" s="37"/>
      <c r="AS884" s="37"/>
      <c r="AT884" s="37"/>
      <c r="AU884" s="37"/>
    </row>
    <row r="885" spans="27:48" x14ac:dyDescent="0.2">
      <c r="AA885" s="37"/>
      <c r="AB885" s="37"/>
      <c r="AC885" s="37"/>
      <c r="AD885" s="37"/>
      <c r="AE885" s="37"/>
      <c r="AG885" s="40"/>
      <c r="AN885" s="37"/>
      <c r="AO885" s="37"/>
      <c r="AP885" s="37"/>
      <c r="AQ885" s="37"/>
      <c r="AR885" s="37"/>
      <c r="AS885" s="37"/>
      <c r="AT885" s="37"/>
      <c r="AU885" s="37"/>
    </row>
    <row r="886" spans="27:48" x14ac:dyDescent="0.2">
      <c r="AA886" s="37"/>
      <c r="AB886" s="37"/>
      <c r="AC886" s="37"/>
      <c r="AD886" s="37"/>
      <c r="AE886" s="37"/>
      <c r="AG886" s="40"/>
      <c r="AN886" s="37"/>
      <c r="AO886" s="37"/>
      <c r="AP886" s="37"/>
      <c r="AQ886" s="37"/>
      <c r="AR886" s="37"/>
      <c r="AS886" s="37"/>
      <c r="AT886" s="37"/>
      <c r="AU886" s="37"/>
      <c r="AV886" s="37"/>
    </row>
    <row r="887" spans="27:48" x14ac:dyDescent="0.2">
      <c r="AA887" s="37"/>
      <c r="AB887" s="37"/>
      <c r="AC887" s="37"/>
      <c r="AD887" s="37"/>
      <c r="AE887" s="37"/>
      <c r="AG887" s="40"/>
      <c r="AN887" s="37"/>
      <c r="AO887" s="37"/>
      <c r="AP887" s="37"/>
      <c r="AQ887" s="37"/>
      <c r="AR887" s="37"/>
      <c r="AS887" s="37"/>
      <c r="AT887" s="37"/>
      <c r="AU887" s="37"/>
    </row>
    <row r="888" spans="27:48" x14ac:dyDescent="0.2">
      <c r="AA888" s="37"/>
      <c r="AB888" s="37"/>
      <c r="AC888" s="37"/>
      <c r="AD888" s="37"/>
      <c r="AE888" s="37"/>
      <c r="AG888" s="40"/>
      <c r="AN888" s="37"/>
      <c r="AO888" s="37"/>
      <c r="AP888" s="37"/>
      <c r="AQ888" s="37"/>
      <c r="AR888" s="37"/>
      <c r="AS888" s="37"/>
      <c r="AT888" s="37"/>
      <c r="AU888" s="37"/>
    </row>
    <row r="889" spans="27:48" x14ac:dyDescent="0.2">
      <c r="AA889" s="37"/>
      <c r="AB889" s="37"/>
      <c r="AC889" s="37"/>
      <c r="AD889" s="37"/>
      <c r="AE889" s="37"/>
      <c r="AG889" s="40"/>
      <c r="AN889" s="37"/>
      <c r="AO889" s="37"/>
      <c r="AP889" s="37"/>
      <c r="AQ889" s="37"/>
      <c r="AR889" s="37"/>
      <c r="AS889" s="37"/>
      <c r="AT889" s="37"/>
      <c r="AU889" s="37"/>
    </row>
    <row r="890" spans="27:48" x14ac:dyDescent="0.2">
      <c r="AA890" s="37"/>
      <c r="AB890" s="37"/>
      <c r="AC890" s="37"/>
      <c r="AD890" s="37"/>
      <c r="AE890" s="37"/>
      <c r="AG890" s="40"/>
      <c r="AN890" s="37"/>
      <c r="AO890" s="37"/>
      <c r="AP890" s="37"/>
      <c r="AQ890" s="37"/>
      <c r="AR890" s="37"/>
      <c r="AS890" s="37"/>
      <c r="AT890" s="37"/>
      <c r="AU890" s="37"/>
    </row>
    <row r="891" spans="27:48" x14ac:dyDescent="0.2">
      <c r="AA891" s="37"/>
      <c r="AB891" s="37"/>
      <c r="AC891" s="37"/>
      <c r="AD891" s="37"/>
      <c r="AE891" s="37"/>
      <c r="AG891" s="40"/>
      <c r="AN891" s="37"/>
      <c r="AO891" s="37"/>
      <c r="AP891" s="37"/>
      <c r="AQ891" s="37"/>
      <c r="AR891" s="37"/>
      <c r="AS891" s="37"/>
      <c r="AT891" s="37"/>
      <c r="AU891" s="37"/>
    </row>
    <row r="892" spans="27:48" x14ac:dyDescent="0.2">
      <c r="AA892" s="37"/>
      <c r="AB892" s="37"/>
      <c r="AC892" s="37"/>
      <c r="AD892" s="37"/>
      <c r="AE892" s="37"/>
      <c r="AG892" s="40"/>
      <c r="AN892" s="37"/>
      <c r="AO892" s="37"/>
      <c r="AP892" s="37"/>
      <c r="AQ892" s="37"/>
      <c r="AR892" s="37"/>
      <c r="AS892" s="37"/>
      <c r="AT892" s="37"/>
      <c r="AU892" s="37"/>
    </row>
    <row r="893" spans="27:48" x14ac:dyDescent="0.2">
      <c r="AA893" s="37"/>
      <c r="AB893" s="37"/>
      <c r="AC893" s="37"/>
      <c r="AD893" s="37"/>
      <c r="AE893" s="37"/>
      <c r="AG893" s="40"/>
      <c r="AN893" s="37"/>
      <c r="AO893" s="37"/>
      <c r="AP893" s="37"/>
      <c r="AQ893" s="37"/>
      <c r="AR893" s="37"/>
      <c r="AS893" s="37"/>
      <c r="AT893" s="37"/>
      <c r="AU893" s="37"/>
    </row>
    <row r="894" spans="27:48" x14ac:dyDescent="0.2">
      <c r="AA894" s="37"/>
      <c r="AB894" s="37"/>
      <c r="AC894" s="37"/>
      <c r="AD894" s="37"/>
      <c r="AE894" s="37"/>
      <c r="AG894" s="40"/>
      <c r="AN894" s="37"/>
      <c r="AO894" s="37"/>
      <c r="AP894" s="37"/>
      <c r="AQ894" s="37"/>
      <c r="AR894" s="37"/>
      <c r="AS894" s="37"/>
      <c r="AT894" s="37"/>
      <c r="AU894" s="37"/>
    </row>
    <row r="895" spans="27:48" x14ac:dyDescent="0.2">
      <c r="AA895" s="37"/>
      <c r="AB895" s="37"/>
      <c r="AC895" s="37"/>
      <c r="AD895" s="37"/>
      <c r="AE895" s="37"/>
      <c r="AG895" s="40"/>
      <c r="AN895" s="37"/>
      <c r="AO895" s="37"/>
      <c r="AP895" s="37"/>
      <c r="AQ895" s="37"/>
      <c r="AR895" s="37"/>
      <c r="AS895" s="37"/>
      <c r="AT895" s="37"/>
      <c r="AU895" s="37"/>
    </row>
    <row r="896" spans="27:48" x14ac:dyDescent="0.2">
      <c r="AA896" s="37"/>
      <c r="AB896" s="37"/>
      <c r="AC896" s="37"/>
      <c r="AD896" s="37"/>
      <c r="AE896" s="37"/>
      <c r="AG896" s="40"/>
      <c r="AN896" s="37"/>
      <c r="AO896" s="37"/>
      <c r="AP896" s="37"/>
      <c r="AQ896" s="37"/>
      <c r="AR896" s="37"/>
      <c r="AS896" s="37"/>
      <c r="AT896" s="37"/>
      <c r="AU896" s="37"/>
    </row>
    <row r="897" spans="27:64" x14ac:dyDescent="0.2">
      <c r="AA897" s="37"/>
      <c r="AB897" s="37"/>
      <c r="AC897" s="37"/>
      <c r="AD897" s="37"/>
      <c r="AE897" s="37"/>
      <c r="AG897" s="40"/>
      <c r="AN897" s="37"/>
      <c r="AO897" s="37"/>
      <c r="AP897" s="37"/>
      <c r="AQ897" s="37"/>
      <c r="AR897" s="37"/>
      <c r="AS897" s="37"/>
      <c r="AT897" s="37"/>
      <c r="AU897" s="37"/>
    </row>
    <row r="898" spans="27:64" x14ac:dyDescent="0.2">
      <c r="AA898" s="37"/>
      <c r="AB898" s="37"/>
      <c r="AC898" s="37"/>
      <c r="AD898" s="37"/>
      <c r="AE898" s="37"/>
      <c r="AG898" s="40"/>
      <c r="AN898" s="37"/>
      <c r="AO898" s="37"/>
      <c r="AP898" s="37"/>
      <c r="AQ898" s="37"/>
      <c r="AR898" s="37"/>
      <c r="AS898" s="37"/>
      <c r="AT898" s="37"/>
      <c r="AU898" s="37"/>
    </row>
    <row r="899" spans="27:64" x14ac:dyDescent="0.2">
      <c r="AA899" s="37"/>
      <c r="AB899" s="37"/>
      <c r="AC899" s="37"/>
      <c r="AD899" s="37"/>
      <c r="AE899" s="37"/>
      <c r="AG899" s="40"/>
      <c r="AN899" s="37"/>
      <c r="AO899" s="37"/>
      <c r="AP899" s="37"/>
      <c r="AQ899" s="37"/>
      <c r="AR899" s="37"/>
      <c r="AS899" s="37"/>
      <c r="AT899" s="37"/>
      <c r="AU899" s="37"/>
    </row>
    <row r="900" spans="27:64" x14ac:dyDescent="0.2">
      <c r="AA900" s="37"/>
      <c r="AB900" s="37"/>
      <c r="AC900" s="37"/>
      <c r="AD900" s="37"/>
      <c r="AE900" s="37"/>
      <c r="AG900" s="40"/>
      <c r="AN900" s="37"/>
      <c r="AO900" s="37"/>
      <c r="AP900" s="37"/>
      <c r="AQ900" s="37"/>
      <c r="AR900" s="37"/>
      <c r="AS900" s="37"/>
      <c r="AT900" s="37"/>
      <c r="AU900" s="37"/>
    </row>
    <row r="901" spans="27:64" x14ac:dyDescent="0.2">
      <c r="AA901" s="37"/>
      <c r="AB901" s="37"/>
      <c r="AC901" s="37"/>
      <c r="AD901" s="37"/>
      <c r="AE901" s="37"/>
      <c r="AG901" s="40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</row>
    <row r="902" spans="27:64" x14ac:dyDescent="0.2">
      <c r="AA902" s="37"/>
      <c r="AB902" s="37"/>
      <c r="AC902" s="37"/>
      <c r="AD902" s="37"/>
      <c r="AE902" s="37"/>
      <c r="AG902" s="40"/>
      <c r="AN902" s="37"/>
      <c r="AO902" s="37"/>
      <c r="AP902" s="37"/>
      <c r="AQ902" s="37"/>
      <c r="AR902" s="37"/>
      <c r="AS902" s="37"/>
      <c r="AT902" s="37"/>
      <c r="AU902" s="37"/>
    </row>
    <row r="903" spans="27:64" x14ac:dyDescent="0.2">
      <c r="AA903" s="37"/>
      <c r="AB903" s="37"/>
      <c r="AC903" s="37"/>
      <c r="AD903" s="37"/>
      <c r="AE903" s="37"/>
      <c r="AG903" s="40"/>
      <c r="AN903" s="37"/>
      <c r="AO903" s="37"/>
      <c r="AP903" s="37"/>
      <c r="AQ903" s="37"/>
      <c r="AR903" s="37"/>
      <c r="AS903" s="37"/>
      <c r="AT903" s="37"/>
      <c r="AU903" s="37"/>
    </row>
    <row r="904" spans="27:64" x14ac:dyDescent="0.2">
      <c r="AA904" s="37"/>
      <c r="AB904" s="37"/>
      <c r="AC904" s="37"/>
      <c r="AD904" s="37"/>
      <c r="AE904" s="37"/>
      <c r="AG904" s="40"/>
      <c r="AN904" s="37"/>
      <c r="AO904" s="37"/>
      <c r="AP904" s="37"/>
      <c r="AQ904" s="37"/>
      <c r="AR904" s="37"/>
      <c r="AS904" s="37"/>
      <c r="AT904" s="37"/>
      <c r="AU904" s="37"/>
    </row>
    <row r="905" spans="27:64" x14ac:dyDescent="0.2">
      <c r="AA905" s="37"/>
      <c r="AB905" s="37"/>
      <c r="AC905" s="37"/>
      <c r="AD905" s="37"/>
      <c r="AE905" s="37"/>
      <c r="AG905" s="40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  <c r="BI905" s="37"/>
      <c r="BJ905" s="37"/>
      <c r="BK905" s="37"/>
      <c r="BL905" s="37"/>
    </row>
    <row r="906" spans="27:64" x14ac:dyDescent="0.2">
      <c r="AA906" s="37"/>
      <c r="AB906" s="37"/>
      <c r="AC906" s="37"/>
      <c r="AD906" s="37"/>
      <c r="AE906" s="37"/>
      <c r="AG906" s="40"/>
      <c r="AN906" s="37"/>
      <c r="AO906" s="37"/>
      <c r="AP906" s="37"/>
      <c r="AQ906" s="37"/>
      <c r="AR906" s="37"/>
      <c r="AS906" s="37"/>
      <c r="AT906" s="37"/>
      <c r="AU906" s="37"/>
    </row>
    <row r="907" spans="27:64" x14ac:dyDescent="0.2">
      <c r="AA907" s="37"/>
      <c r="AB907" s="37"/>
      <c r="AC907" s="37"/>
      <c r="AD907" s="37"/>
      <c r="AE907" s="37"/>
      <c r="AG907" s="40"/>
      <c r="AN907" s="37"/>
      <c r="AO907" s="37"/>
      <c r="AP907" s="37"/>
      <c r="AQ907" s="37"/>
      <c r="AR907" s="37"/>
      <c r="AS907" s="37"/>
      <c r="AT907" s="37"/>
      <c r="AU907" s="37"/>
    </row>
    <row r="908" spans="27:64" x14ac:dyDescent="0.2">
      <c r="AA908" s="37"/>
      <c r="AB908" s="37"/>
      <c r="AC908" s="37"/>
      <c r="AD908" s="37"/>
      <c r="AE908" s="37"/>
      <c r="AG908" s="40"/>
      <c r="AN908" s="37"/>
      <c r="AO908" s="37"/>
      <c r="AP908" s="37"/>
      <c r="AQ908" s="37"/>
      <c r="AR908" s="37"/>
      <c r="AS908" s="37"/>
      <c r="AT908" s="37"/>
      <c r="AU908" s="37"/>
    </row>
    <row r="909" spans="27:64" x14ac:dyDescent="0.2">
      <c r="AA909" s="37"/>
      <c r="AB909" s="37"/>
      <c r="AC909" s="37"/>
      <c r="AD909" s="37"/>
      <c r="AE909" s="37"/>
      <c r="AG909" s="40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</row>
    <row r="910" spans="27:64" x14ac:dyDescent="0.2">
      <c r="AA910" s="37"/>
      <c r="AB910" s="37"/>
      <c r="AC910" s="37"/>
      <c r="AD910" s="37"/>
      <c r="AE910" s="37"/>
      <c r="AG910" s="40"/>
      <c r="AN910" s="37"/>
      <c r="AO910" s="37"/>
      <c r="AP910" s="37"/>
      <c r="AQ910" s="37"/>
      <c r="AR910" s="37"/>
      <c r="AS910" s="37"/>
      <c r="AT910" s="37"/>
      <c r="AU910" s="37"/>
    </row>
    <row r="911" spans="27:64" x14ac:dyDescent="0.2">
      <c r="AA911" s="37"/>
      <c r="AB911" s="37"/>
      <c r="AC911" s="37"/>
      <c r="AD911" s="37"/>
      <c r="AE911" s="37"/>
      <c r="AG911" s="40"/>
      <c r="AN911" s="37"/>
      <c r="AO911" s="37"/>
      <c r="AP911" s="37"/>
      <c r="AQ911" s="37"/>
      <c r="AR911" s="37"/>
      <c r="AS911" s="37"/>
      <c r="AT911" s="37"/>
      <c r="AU911" s="37"/>
    </row>
    <row r="912" spans="27:64" x14ac:dyDescent="0.2">
      <c r="AA912" s="37"/>
      <c r="AB912" s="37"/>
      <c r="AC912" s="37"/>
      <c r="AD912" s="37"/>
      <c r="AE912" s="37"/>
      <c r="AG912" s="40"/>
      <c r="AN912" s="37"/>
      <c r="AO912" s="37"/>
      <c r="AP912" s="37"/>
      <c r="AQ912" s="37"/>
      <c r="AR912" s="37"/>
      <c r="AS912" s="37"/>
      <c r="AT912" s="37"/>
      <c r="AU912" s="37"/>
    </row>
    <row r="913" spans="27:64" x14ac:dyDescent="0.2">
      <c r="AA913" s="37"/>
      <c r="AB913" s="37"/>
      <c r="AC913" s="37"/>
      <c r="AD913" s="37"/>
      <c r="AE913" s="37"/>
      <c r="AG913" s="40"/>
      <c r="AN913" s="37"/>
      <c r="AO913" s="37"/>
      <c r="AP913" s="37"/>
      <c r="AQ913" s="37"/>
      <c r="AR913" s="37"/>
      <c r="AS913" s="37"/>
      <c r="AT913" s="37"/>
      <c r="AU913" s="37"/>
    </row>
    <row r="914" spans="27:64" x14ac:dyDescent="0.2">
      <c r="AA914" s="37"/>
      <c r="AB914" s="37"/>
      <c r="AC914" s="37"/>
      <c r="AD914" s="37"/>
      <c r="AE914" s="37"/>
      <c r="AG914" s="40"/>
      <c r="AN914" s="37"/>
      <c r="AO914" s="37"/>
      <c r="AP914" s="37"/>
      <c r="AQ914" s="37"/>
      <c r="AR914" s="37"/>
      <c r="AS914" s="37"/>
      <c r="AT914" s="37"/>
      <c r="AU914" s="37"/>
    </row>
    <row r="915" spans="27:64" x14ac:dyDescent="0.2">
      <c r="AA915" s="37"/>
      <c r="AB915" s="37"/>
      <c r="AC915" s="37"/>
      <c r="AD915" s="37"/>
      <c r="AE915" s="37"/>
      <c r="AG915" s="40"/>
      <c r="AN915" s="37"/>
      <c r="AO915" s="37"/>
      <c r="AP915" s="37"/>
      <c r="AQ915" s="37"/>
      <c r="AR915" s="37"/>
      <c r="AS915" s="37"/>
      <c r="AT915" s="37"/>
      <c r="AU915" s="37"/>
    </row>
    <row r="916" spans="27:64" x14ac:dyDescent="0.2">
      <c r="AA916" s="37"/>
      <c r="AB916" s="37"/>
      <c r="AC916" s="37"/>
      <c r="AD916" s="37"/>
      <c r="AE916" s="37"/>
      <c r="AG916" s="40"/>
      <c r="AN916" s="37"/>
      <c r="AO916" s="37"/>
      <c r="AP916" s="37"/>
      <c r="AQ916" s="37"/>
      <c r="AR916" s="37"/>
      <c r="AS916" s="37"/>
      <c r="AT916" s="37"/>
      <c r="AU916" s="37"/>
    </row>
    <row r="917" spans="27:64" x14ac:dyDescent="0.2">
      <c r="AA917" s="37"/>
      <c r="AB917" s="37"/>
      <c r="AC917" s="37"/>
      <c r="AD917" s="37"/>
      <c r="AE917" s="37"/>
      <c r="AG917" s="40"/>
      <c r="AN917" s="37"/>
      <c r="AO917" s="37"/>
      <c r="AP917" s="37"/>
      <c r="AQ917" s="37"/>
      <c r="AR917" s="37"/>
      <c r="AS917" s="37"/>
      <c r="AT917" s="37"/>
      <c r="AU917" s="37"/>
    </row>
    <row r="918" spans="27:64" x14ac:dyDescent="0.2">
      <c r="AA918" s="37"/>
      <c r="AB918" s="37"/>
      <c r="AC918" s="37"/>
      <c r="AD918" s="37"/>
      <c r="AE918" s="37"/>
      <c r="AG918" s="40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  <c r="BI918" s="37"/>
      <c r="BJ918" s="37"/>
      <c r="BK918" s="37"/>
      <c r="BL918" s="37"/>
    </row>
    <row r="919" spans="27:64" x14ac:dyDescent="0.2">
      <c r="AA919" s="37"/>
      <c r="AB919" s="37"/>
      <c r="AC919" s="37"/>
      <c r="AD919" s="37"/>
      <c r="AE919" s="37"/>
      <c r="AG919" s="40"/>
      <c r="AN919" s="37"/>
      <c r="AO919" s="37"/>
      <c r="AP919" s="37"/>
      <c r="AQ919" s="37"/>
      <c r="AR919" s="37"/>
      <c r="AS919" s="37"/>
      <c r="AT919" s="37"/>
      <c r="AU919" s="37"/>
    </row>
    <row r="920" spans="27:64" x14ac:dyDescent="0.2">
      <c r="AA920" s="37"/>
      <c r="AB920" s="37"/>
      <c r="AC920" s="37"/>
      <c r="AD920" s="37"/>
      <c r="AE920" s="37"/>
      <c r="AG920" s="40"/>
      <c r="AN920" s="37"/>
      <c r="AO920" s="37"/>
      <c r="AP920" s="37"/>
      <c r="AQ920" s="37"/>
      <c r="AR920" s="37"/>
      <c r="AS920" s="37"/>
      <c r="AT920" s="37"/>
      <c r="AU920" s="37"/>
    </row>
    <row r="921" spans="27:64" x14ac:dyDescent="0.2">
      <c r="AA921" s="37"/>
      <c r="AB921" s="37"/>
      <c r="AC921" s="37"/>
      <c r="AD921" s="37"/>
      <c r="AE921" s="37"/>
      <c r="AG921" s="40"/>
      <c r="AN921" s="37"/>
      <c r="AO921" s="37"/>
      <c r="AP921" s="37"/>
      <c r="AQ921" s="37"/>
      <c r="AR921" s="37"/>
      <c r="AS921" s="37"/>
      <c r="AT921" s="37"/>
      <c r="AU921" s="37"/>
    </row>
    <row r="922" spans="27:64" x14ac:dyDescent="0.2">
      <c r="AA922" s="37"/>
      <c r="AB922" s="37"/>
      <c r="AC922" s="37"/>
      <c r="AD922" s="37"/>
      <c r="AE922" s="37"/>
      <c r="AG922" s="40"/>
      <c r="AN922" s="37"/>
      <c r="AO922" s="37"/>
      <c r="AP922" s="37"/>
      <c r="AQ922" s="37"/>
      <c r="AR922" s="37"/>
      <c r="AS922" s="37"/>
      <c r="AT922" s="37"/>
      <c r="AU922" s="37"/>
    </row>
    <row r="923" spans="27:64" x14ac:dyDescent="0.2">
      <c r="AA923" s="37"/>
      <c r="AB923" s="37"/>
      <c r="AC923" s="37"/>
      <c r="AD923" s="37"/>
      <c r="AE923" s="37"/>
      <c r="AG923" s="40"/>
      <c r="AN923" s="37"/>
      <c r="AO923" s="37"/>
      <c r="AP923" s="37"/>
      <c r="AQ923" s="37"/>
      <c r="AR923" s="37"/>
      <c r="AS923" s="37"/>
      <c r="AT923" s="37"/>
      <c r="AU923" s="37"/>
    </row>
    <row r="924" spans="27:64" x14ac:dyDescent="0.2">
      <c r="AA924" s="37"/>
      <c r="AB924" s="37"/>
      <c r="AC924" s="37"/>
      <c r="AD924" s="37"/>
      <c r="AE924" s="37"/>
      <c r="AG924" s="40"/>
      <c r="AN924" s="37"/>
      <c r="AO924" s="37"/>
      <c r="AP924" s="37"/>
      <c r="AQ924" s="37"/>
      <c r="AR924" s="37"/>
      <c r="AS924" s="37"/>
      <c r="AT924" s="37"/>
      <c r="AU924" s="37"/>
    </row>
    <row r="925" spans="27:64" x14ac:dyDescent="0.2">
      <c r="AA925" s="37"/>
      <c r="AB925" s="37"/>
      <c r="AC925" s="37"/>
      <c r="AD925" s="37"/>
      <c r="AE925" s="37"/>
      <c r="AG925" s="40"/>
      <c r="AN925" s="37"/>
      <c r="AO925" s="37"/>
      <c r="AP925" s="37"/>
      <c r="AQ925" s="37"/>
      <c r="AR925" s="37"/>
      <c r="AS925" s="37"/>
      <c r="AT925" s="37"/>
      <c r="AU925" s="37"/>
    </row>
    <row r="926" spans="27:64" x14ac:dyDescent="0.2">
      <c r="AA926" s="37"/>
      <c r="AB926" s="37"/>
      <c r="AC926" s="37"/>
      <c r="AD926" s="37"/>
      <c r="AE926" s="37"/>
      <c r="AG926" s="40"/>
      <c r="AN926" s="37"/>
      <c r="AO926" s="37"/>
      <c r="AP926" s="37"/>
      <c r="AQ926" s="37"/>
      <c r="AR926" s="37"/>
      <c r="AS926" s="37"/>
      <c r="AT926" s="37"/>
      <c r="AU926" s="37"/>
    </row>
    <row r="927" spans="27:64" x14ac:dyDescent="0.2">
      <c r="AA927" s="37"/>
      <c r="AB927" s="37"/>
      <c r="AC927" s="37"/>
      <c r="AD927" s="37"/>
      <c r="AE927" s="37"/>
      <c r="AG927" s="40"/>
      <c r="AN927" s="37"/>
      <c r="AO927" s="37"/>
      <c r="AP927" s="37"/>
      <c r="AQ927" s="37"/>
      <c r="AR927" s="37"/>
      <c r="AS927" s="37"/>
      <c r="AT927" s="37"/>
      <c r="AU927" s="37"/>
    </row>
    <row r="928" spans="27:64" x14ac:dyDescent="0.2">
      <c r="AA928" s="37"/>
      <c r="AB928" s="37"/>
      <c r="AC928" s="37"/>
      <c r="AD928" s="37"/>
      <c r="AE928" s="37"/>
      <c r="AG928" s="40"/>
      <c r="AN928" s="37"/>
      <c r="AO928" s="37"/>
      <c r="AP928" s="37"/>
      <c r="AQ928" s="37"/>
      <c r="AR928" s="37"/>
      <c r="AS928" s="37"/>
      <c r="AT928" s="37"/>
      <c r="AU928" s="37"/>
    </row>
    <row r="929" spans="27:64" x14ac:dyDescent="0.2">
      <c r="AA929" s="37"/>
      <c r="AB929" s="37"/>
      <c r="AC929" s="37"/>
      <c r="AD929" s="37"/>
      <c r="AE929" s="37"/>
      <c r="AG929" s="40"/>
      <c r="AN929" s="37"/>
      <c r="AO929" s="37"/>
      <c r="AP929" s="37"/>
      <c r="AQ929" s="37"/>
      <c r="AR929" s="37"/>
      <c r="AS929" s="37"/>
      <c r="AT929" s="37"/>
      <c r="AU929" s="37"/>
    </row>
    <row r="930" spans="27:64" x14ac:dyDescent="0.2">
      <c r="AA930" s="37"/>
      <c r="AB930" s="37"/>
      <c r="AC930" s="37"/>
      <c r="AD930" s="37"/>
      <c r="AE930" s="37"/>
      <c r="AG930" s="40"/>
      <c r="AN930" s="37"/>
      <c r="AO930" s="37"/>
      <c r="AP930" s="37"/>
      <c r="AQ930" s="37"/>
      <c r="AR930" s="37"/>
      <c r="AS930" s="37"/>
      <c r="AT930" s="37"/>
      <c r="AU930" s="37"/>
    </row>
    <row r="931" spans="27:64" x14ac:dyDescent="0.2">
      <c r="AA931" s="37"/>
      <c r="AB931" s="37"/>
      <c r="AC931" s="37"/>
      <c r="AD931" s="37"/>
      <c r="AE931" s="37"/>
      <c r="AG931" s="40"/>
      <c r="AN931" s="37"/>
      <c r="AO931" s="37"/>
      <c r="AP931" s="37"/>
      <c r="AQ931" s="37"/>
      <c r="AR931" s="37"/>
      <c r="AS931" s="37"/>
      <c r="AT931" s="37"/>
      <c r="AU931" s="37"/>
    </row>
    <row r="932" spans="27:64" x14ac:dyDescent="0.2">
      <c r="AA932" s="37"/>
      <c r="AB932" s="37"/>
      <c r="AC932" s="37"/>
      <c r="AD932" s="37"/>
      <c r="AE932" s="37"/>
      <c r="AG932" s="40"/>
      <c r="AN932" s="37"/>
      <c r="AO932" s="37"/>
      <c r="AP932" s="37"/>
      <c r="AQ932" s="37"/>
      <c r="AR932" s="37"/>
      <c r="AS932" s="37"/>
      <c r="AT932" s="37"/>
      <c r="AU932" s="37"/>
    </row>
    <row r="933" spans="27:64" x14ac:dyDescent="0.2">
      <c r="AA933" s="37"/>
      <c r="AB933" s="37"/>
      <c r="AC933" s="37"/>
      <c r="AD933" s="37"/>
      <c r="AE933" s="37"/>
      <c r="AG933" s="40"/>
      <c r="AN933" s="37"/>
      <c r="AO933" s="37"/>
      <c r="AP933" s="37"/>
      <c r="AQ933" s="37"/>
      <c r="AR933" s="37"/>
      <c r="AS933" s="37"/>
      <c r="AT933" s="37"/>
      <c r="AU933" s="37"/>
    </row>
    <row r="934" spans="27:64" x14ac:dyDescent="0.2">
      <c r="AA934" s="37"/>
      <c r="AB934" s="37"/>
      <c r="AC934" s="37"/>
      <c r="AD934" s="37"/>
      <c r="AE934" s="37"/>
      <c r="AG934" s="40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7"/>
      <c r="BL934" s="37"/>
    </row>
    <row r="935" spans="27:64" x14ac:dyDescent="0.2">
      <c r="AA935" s="37"/>
      <c r="AB935" s="37"/>
      <c r="AC935" s="37"/>
      <c r="AD935" s="37"/>
      <c r="AE935" s="37"/>
      <c r="AG935" s="40"/>
      <c r="AN935" s="37"/>
      <c r="AO935" s="37"/>
      <c r="AP935" s="37"/>
      <c r="AQ935" s="37"/>
      <c r="AR935" s="37"/>
      <c r="AS935" s="37"/>
      <c r="AT935" s="37"/>
      <c r="AU935" s="37"/>
    </row>
    <row r="936" spans="27:64" x14ac:dyDescent="0.2">
      <c r="AA936" s="37"/>
      <c r="AB936" s="37"/>
      <c r="AC936" s="37"/>
      <c r="AD936" s="37"/>
      <c r="AE936" s="37"/>
      <c r="AG936" s="40"/>
      <c r="AN936" s="37"/>
      <c r="AO936" s="37"/>
      <c r="AP936" s="37"/>
      <c r="AQ936" s="37"/>
      <c r="AR936" s="37"/>
      <c r="AS936" s="37"/>
      <c r="AT936" s="37"/>
      <c r="AU936" s="37"/>
    </row>
    <row r="937" spans="27:64" x14ac:dyDescent="0.2">
      <c r="AA937" s="37"/>
      <c r="AB937" s="37"/>
      <c r="AC937" s="37"/>
      <c r="AD937" s="37"/>
      <c r="AE937" s="37"/>
      <c r="AG937" s="40"/>
      <c r="AN937" s="37"/>
      <c r="AO937" s="37"/>
      <c r="AP937" s="37"/>
      <c r="AQ937" s="37"/>
      <c r="AR937" s="37"/>
      <c r="AS937" s="37"/>
      <c r="AT937" s="37"/>
      <c r="AU937" s="37"/>
    </row>
    <row r="938" spans="27:64" x14ac:dyDescent="0.2">
      <c r="AA938" s="37"/>
      <c r="AB938" s="37"/>
      <c r="AC938" s="37"/>
      <c r="AD938" s="37"/>
      <c r="AE938" s="37"/>
      <c r="AG938" s="40"/>
      <c r="AN938" s="37"/>
      <c r="AO938" s="37"/>
      <c r="AP938" s="37"/>
      <c r="AQ938" s="37"/>
      <c r="AR938" s="37"/>
      <c r="AS938" s="37"/>
      <c r="AT938" s="37"/>
      <c r="AU938" s="37"/>
    </row>
    <row r="939" spans="27:64" x14ac:dyDescent="0.2">
      <c r="AA939" s="37"/>
      <c r="AB939" s="37"/>
      <c r="AC939" s="37"/>
      <c r="AD939" s="37"/>
      <c r="AE939" s="37"/>
      <c r="AG939" s="40"/>
      <c r="AN939" s="37"/>
      <c r="AO939" s="37"/>
      <c r="AP939" s="37"/>
      <c r="AQ939" s="37"/>
      <c r="AR939" s="37"/>
      <c r="AS939" s="37"/>
      <c r="AT939" s="37"/>
      <c r="AU939" s="37"/>
    </row>
    <row r="940" spans="27:64" x14ac:dyDescent="0.2">
      <c r="AA940" s="37"/>
      <c r="AB940" s="37"/>
      <c r="AC940" s="37"/>
      <c r="AD940" s="37"/>
      <c r="AE940" s="37"/>
      <c r="AG940" s="40"/>
      <c r="AN940" s="37"/>
      <c r="AO940" s="37"/>
      <c r="AP940" s="37"/>
      <c r="AQ940" s="37"/>
      <c r="AR940" s="37"/>
      <c r="AS940" s="37"/>
      <c r="AT940" s="37"/>
      <c r="AU940" s="37"/>
    </row>
    <row r="941" spans="27:64" x14ac:dyDescent="0.2">
      <c r="AA941" s="37"/>
      <c r="AB941" s="37"/>
      <c r="AC941" s="37"/>
      <c r="AD941" s="37"/>
      <c r="AE941" s="37"/>
      <c r="AG941" s="40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  <c r="BI941" s="37"/>
      <c r="BJ941" s="37"/>
      <c r="BK941" s="37"/>
      <c r="BL941" s="37"/>
    </row>
    <row r="942" spans="27:64" x14ac:dyDescent="0.2">
      <c r="AA942" s="37"/>
      <c r="AB942" s="37"/>
      <c r="AC942" s="37"/>
      <c r="AD942" s="37"/>
      <c r="AE942" s="37"/>
      <c r="AG942" s="40"/>
      <c r="AN942" s="37"/>
      <c r="AO942" s="37"/>
      <c r="AP942" s="37"/>
      <c r="AQ942" s="37"/>
      <c r="AR942" s="37"/>
      <c r="AS942" s="37"/>
      <c r="AT942" s="37"/>
      <c r="AU942" s="37"/>
    </row>
    <row r="943" spans="27:64" x14ac:dyDescent="0.2">
      <c r="AA943" s="37"/>
      <c r="AB943" s="37"/>
      <c r="AC943" s="37"/>
      <c r="AD943" s="37"/>
      <c r="AE943" s="37"/>
      <c r="AG943" s="40"/>
      <c r="AN943" s="37"/>
      <c r="AO943" s="37"/>
      <c r="AP943" s="37"/>
      <c r="AQ943" s="37"/>
      <c r="AR943" s="37"/>
      <c r="AS943" s="37"/>
      <c r="AT943" s="37"/>
      <c r="AU943" s="37"/>
    </row>
    <row r="944" spans="27:64" x14ac:dyDescent="0.2">
      <c r="AA944" s="37"/>
      <c r="AB944" s="37"/>
      <c r="AC944" s="37"/>
      <c r="AD944" s="37"/>
      <c r="AE944" s="37"/>
      <c r="AG944" s="40"/>
      <c r="AN944" s="37"/>
      <c r="AO944" s="37"/>
      <c r="AP944" s="37"/>
      <c r="AQ944" s="37"/>
      <c r="AR944" s="37"/>
      <c r="AS944" s="37"/>
      <c r="AT944" s="37"/>
      <c r="AU944" s="37"/>
    </row>
    <row r="945" spans="27:64" x14ac:dyDescent="0.2">
      <c r="AA945" s="37"/>
      <c r="AB945" s="37"/>
      <c r="AC945" s="37"/>
      <c r="AD945" s="37"/>
      <c r="AE945" s="37"/>
      <c r="AG945" s="40"/>
      <c r="AN945" s="37"/>
      <c r="AO945" s="37"/>
      <c r="AP945" s="37"/>
      <c r="AQ945" s="37"/>
      <c r="AR945" s="37"/>
      <c r="AS945" s="37"/>
      <c r="AT945" s="37"/>
      <c r="AU945" s="37"/>
    </row>
    <row r="946" spans="27:64" x14ac:dyDescent="0.2">
      <c r="AA946" s="37"/>
      <c r="AB946" s="37"/>
      <c r="AC946" s="37"/>
      <c r="AD946" s="37"/>
      <c r="AE946" s="37"/>
      <c r="AG946" s="40"/>
      <c r="AN946" s="37"/>
      <c r="AO946" s="37"/>
      <c r="AP946" s="37"/>
      <c r="AQ946" s="37"/>
      <c r="AR946" s="37"/>
      <c r="AS946" s="37"/>
      <c r="AT946" s="37"/>
      <c r="AU946" s="37"/>
    </row>
    <row r="947" spans="27:64" x14ac:dyDescent="0.2">
      <c r="AA947" s="37"/>
      <c r="AB947" s="37"/>
      <c r="AC947" s="37"/>
      <c r="AD947" s="37"/>
      <c r="AE947" s="37"/>
      <c r="AG947" s="40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7"/>
      <c r="BL947" s="37"/>
    </row>
    <row r="948" spans="27:64" x14ac:dyDescent="0.2">
      <c r="AA948" s="37"/>
      <c r="AB948" s="37"/>
      <c r="AC948" s="37"/>
      <c r="AD948" s="37"/>
      <c r="AE948" s="37"/>
      <c r="AG948" s="40"/>
      <c r="AN948" s="37"/>
      <c r="AO948" s="37"/>
      <c r="AP948" s="37"/>
      <c r="AQ948" s="37"/>
      <c r="AR948" s="37"/>
      <c r="AS948" s="37"/>
      <c r="AT948" s="37"/>
      <c r="AU948" s="37"/>
    </row>
    <row r="949" spans="27:64" x14ac:dyDescent="0.2">
      <c r="AA949" s="37"/>
      <c r="AB949" s="37"/>
      <c r="AC949" s="37"/>
      <c r="AD949" s="37"/>
      <c r="AE949" s="37"/>
      <c r="AG949" s="40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  <c r="BI949" s="37"/>
      <c r="BJ949" s="37"/>
      <c r="BK949" s="37"/>
      <c r="BL949" s="37"/>
    </row>
    <row r="950" spans="27:64" x14ac:dyDescent="0.2">
      <c r="AA950" s="37"/>
      <c r="AB950" s="37"/>
      <c r="AC950" s="37"/>
      <c r="AD950" s="37"/>
      <c r="AE950" s="37"/>
      <c r="AG950" s="40"/>
      <c r="AN950" s="37"/>
      <c r="AO950" s="37"/>
      <c r="AP950" s="37"/>
      <c r="AQ950" s="37"/>
      <c r="AR950" s="37"/>
      <c r="AS950" s="37"/>
      <c r="AT950" s="37"/>
      <c r="AU950" s="37"/>
    </row>
    <row r="951" spans="27:64" x14ac:dyDescent="0.2">
      <c r="AA951" s="37"/>
      <c r="AB951" s="37"/>
      <c r="AC951" s="37"/>
      <c r="AD951" s="37"/>
      <c r="AE951" s="37"/>
      <c r="AG951" s="40"/>
      <c r="AN951" s="37"/>
      <c r="AO951" s="37"/>
      <c r="AP951" s="37"/>
      <c r="AQ951" s="37"/>
      <c r="AR951" s="37"/>
      <c r="AS951" s="37"/>
      <c r="AT951" s="37"/>
      <c r="AU951" s="37"/>
      <c r="AV951" s="37"/>
    </row>
    <row r="952" spans="27:64" x14ac:dyDescent="0.2">
      <c r="AA952" s="37"/>
      <c r="AB952" s="37"/>
      <c r="AC952" s="37"/>
      <c r="AD952" s="37"/>
      <c r="AE952" s="37"/>
      <c r="AG952" s="40"/>
      <c r="AN952" s="37"/>
      <c r="AO952" s="37"/>
      <c r="AP952" s="37"/>
      <c r="AQ952" s="37"/>
      <c r="AR952" s="37"/>
      <c r="AS952" s="37"/>
      <c r="AT952" s="37"/>
      <c r="AU952" s="37"/>
    </row>
    <row r="953" spans="27:64" x14ac:dyDescent="0.2">
      <c r="AA953" s="37"/>
      <c r="AB953" s="37"/>
      <c r="AC953" s="37"/>
      <c r="AD953" s="37"/>
      <c r="AE953" s="37"/>
      <c r="AG953" s="40"/>
      <c r="AN953" s="37"/>
      <c r="AO953" s="37"/>
      <c r="AP953" s="37"/>
      <c r="AQ953" s="37"/>
      <c r="AR953" s="37"/>
      <c r="AS953" s="37"/>
      <c r="AT953" s="37"/>
      <c r="AU953" s="37"/>
    </row>
    <row r="954" spans="27:64" x14ac:dyDescent="0.2">
      <c r="AA954" s="37"/>
      <c r="AB954" s="37"/>
      <c r="AC954" s="37"/>
      <c r="AD954" s="37"/>
      <c r="AE954" s="37"/>
      <c r="AG954" s="40"/>
      <c r="AN954" s="37"/>
      <c r="AO954" s="37"/>
      <c r="AP954" s="37"/>
      <c r="AQ954" s="37"/>
      <c r="AR954" s="37"/>
      <c r="AS954" s="37"/>
      <c r="AT954" s="37"/>
      <c r="AU954" s="37"/>
    </row>
    <row r="955" spans="27:64" x14ac:dyDescent="0.2">
      <c r="AA955" s="37"/>
      <c r="AB955" s="37"/>
      <c r="AC955" s="37"/>
      <c r="AD955" s="37"/>
      <c r="AE955" s="37"/>
      <c r="AG955" s="40"/>
      <c r="AN955" s="37"/>
      <c r="AO955" s="37"/>
      <c r="AP955" s="37"/>
      <c r="AQ955" s="37"/>
      <c r="AR955" s="37"/>
      <c r="AS955" s="37"/>
      <c r="AT955" s="37"/>
      <c r="AU955" s="37"/>
    </row>
    <row r="956" spans="27:64" x14ac:dyDescent="0.2">
      <c r="AA956" s="37"/>
      <c r="AB956" s="37"/>
      <c r="AC956" s="37"/>
      <c r="AD956" s="37"/>
      <c r="AE956" s="37"/>
      <c r="AG956" s="40"/>
      <c r="AN956" s="37"/>
      <c r="AO956" s="37"/>
      <c r="AP956" s="37"/>
      <c r="AQ956" s="37"/>
      <c r="AR956" s="37"/>
      <c r="AS956" s="37"/>
      <c r="AT956" s="37"/>
      <c r="AU956" s="37"/>
    </row>
    <row r="957" spans="27:64" x14ac:dyDescent="0.2">
      <c r="AA957" s="37"/>
      <c r="AB957" s="37"/>
      <c r="AC957" s="37"/>
      <c r="AD957" s="37"/>
      <c r="AE957" s="37"/>
      <c r="AG957" s="40"/>
      <c r="AN957" s="37"/>
      <c r="AO957" s="37"/>
      <c r="AP957" s="37"/>
      <c r="AQ957" s="37"/>
      <c r="AR957" s="37"/>
      <c r="AS957" s="37"/>
      <c r="AT957" s="37"/>
      <c r="AU957" s="37"/>
      <c r="AV957" s="37"/>
    </row>
    <row r="958" spans="27:64" x14ac:dyDescent="0.2">
      <c r="AA958" s="37"/>
      <c r="AB958" s="37"/>
      <c r="AC958" s="37"/>
      <c r="AD958" s="37"/>
      <c r="AE958" s="37"/>
      <c r="AG958" s="40"/>
      <c r="AN958" s="37"/>
      <c r="AO958" s="37"/>
      <c r="AP958" s="37"/>
      <c r="AQ958" s="37"/>
      <c r="AR958" s="37"/>
      <c r="AS958" s="37"/>
      <c r="AT958" s="37"/>
      <c r="AU958" s="37"/>
    </row>
    <row r="959" spans="27:64" x14ac:dyDescent="0.2">
      <c r="AA959" s="37"/>
      <c r="AB959" s="37"/>
      <c r="AC959" s="37"/>
      <c r="AD959" s="37"/>
      <c r="AE959" s="37"/>
      <c r="AG959" s="40"/>
      <c r="AN959" s="37"/>
      <c r="AO959" s="37"/>
      <c r="AP959" s="37"/>
      <c r="AQ959" s="37"/>
      <c r="AR959" s="37"/>
      <c r="AS959" s="37"/>
      <c r="AT959" s="37"/>
      <c r="AU959" s="37"/>
    </row>
    <row r="960" spans="27:64" x14ac:dyDescent="0.2">
      <c r="AA960" s="37"/>
      <c r="AB960" s="37"/>
      <c r="AC960" s="37"/>
      <c r="AD960" s="37"/>
      <c r="AE960" s="37"/>
      <c r="AG960" s="40"/>
      <c r="AN960" s="37"/>
      <c r="AO960" s="37"/>
      <c r="AP960" s="37"/>
      <c r="AQ960" s="37"/>
      <c r="AR960" s="37"/>
      <c r="AS960" s="37"/>
      <c r="AT960" s="37"/>
      <c r="AU960" s="37"/>
    </row>
    <row r="961" spans="27:48" x14ac:dyDescent="0.2">
      <c r="AA961" s="37"/>
      <c r="AB961" s="37"/>
      <c r="AC961" s="37"/>
      <c r="AD961" s="37"/>
      <c r="AE961" s="37"/>
      <c r="AG961" s="40"/>
      <c r="AN961" s="37"/>
      <c r="AO961" s="37"/>
      <c r="AP961" s="37"/>
      <c r="AQ961" s="37"/>
      <c r="AR961" s="37"/>
      <c r="AS961" s="37"/>
      <c r="AT961" s="37"/>
      <c r="AU961" s="37"/>
    </row>
    <row r="962" spans="27:48" x14ac:dyDescent="0.2">
      <c r="AA962" s="37"/>
      <c r="AB962" s="37"/>
      <c r="AC962" s="37"/>
      <c r="AD962" s="37"/>
      <c r="AE962" s="37"/>
      <c r="AG962" s="40"/>
      <c r="AN962" s="37"/>
      <c r="AO962" s="37"/>
      <c r="AP962" s="37"/>
      <c r="AQ962" s="37"/>
      <c r="AR962" s="37"/>
      <c r="AS962" s="37"/>
      <c r="AT962" s="37"/>
      <c r="AU962" s="37"/>
    </row>
    <row r="963" spans="27:48" x14ac:dyDescent="0.2">
      <c r="AA963" s="37"/>
      <c r="AB963" s="37"/>
      <c r="AC963" s="37"/>
      <c r="AD963" s="37"/>
      <c r="AE963" s="37"/>
      <c r="AG963" s="40"/>
      <c r="AN963" s="37"/>
      <c r="AO963" s="37"/>
      <c r="AP963" s="37"/>
      <c r="AQ963" s="37"/>
      <c r="AR963" s="37"/>
      <c r="AS963" s="37"/>
      <c r="AT963" s="37"/>
      <c r="AU963" s="37"/>
    </row>
    <row r="964" spans="27:48" x14ac:dyDescent="0.2">
      <c r="AA964" s="37"/>
      <c r="AB964" s="37"/>
      <c r="AC964" s="37"/>
      <c r="AD964" s="37"/>
      <c r="AE964" s="37"/>
      <c r="AG964" s="40"/>
      <c r="AN964" s="37"/>
      <c r="AO964" s="37"/>
      <c r="AP964" s="37"/>
      <c r="AQ964" s="37"/>
      <c r="AR964" s="37"/>
      <c r="AS964" s="37"/>
      <c r="AT964" s="37"/>
      <c r="AU964" s="37"/>
    </row>
    <row r="965" spans="27:48" x14ac:dyDescent="0.2">
      <c r="AA965" s="37"/>
      <c r="AB965" s="37"/>
      <c r="AC965" s="37"/>
      <c r="AD965" s="37"/>
      <c r="AE965" s="37"/>
      <c r="AG965" s="40"/>
      <c r="AN965" s="37"/>
      <c r="AO965" s="37"/>
      <c r="AP965" s="37"/>
      <c r="AQ965" s="37"/>
      <c r="AR965" s="37"/>
      <c r="AS965" s="37"/>
      <c r="AT965" s="37"/>
      <c r="AU965" s="37"/>
    </row>
    <row r="966" spans="27:48" x14ac:dyDescent="0.2">
      <c r="AA966" s="37"/>
      <c r="AB966" s="37"/>
      <c r="AC966" s="37"/>
      <c r="AD966" s="37"/>
      <c r="AE966" s="37"/>
      <c r="AG966" s="40"/>
      <c r="AN966" s="37"/>
      <c r="AO966" s="37"/>
      <c r="AP966" s="37"/>
      <c r="AQ966" s="37"/>
      <c r="AR966" s="37"/>
      <c r="AS966" s="37"/>
      <c r="AT966" s="37"/>
      <c r="AU966" s="37"/>
    </row>
    <row r="967" spans="27:48" x14ac:dyDescent="0.2">
      <c r="AA967" s="37"/>
      <c r="AB967" s="37"/>
      <c r="AC967" s="37"/>
      <c r="AD967" s="37"/>
      <c r="AE967" s="37"/>
      <c r="AG967" s="40"/>
      <c r="AN967" s="37"/>
      <c r="AO967" s="37"/>
      <c r="AP967" s="37"/>
      <c r="AQ967" s="37"/>
      <c r="AR967" s="37"/>
      <c r="AS967" s="37"/>
      <c r="AT967" s="37"/>
      <c r="AU967" s="37"/>
    </row>
    <row r="968" spans="27:48" x14ac:dyDescent="0.2">
      <c r="AA968" s="37"/>
      <c r="AB968" s="37"/>
      <c r="AC968" s="37"/>
      <c r="AD968" s="37"/>
      <c r="AE968" s="37"/>
      <c r="AG968" s="40"/>
      <c r="AN968" s="37"/>
      <c r="AO968" s="37"/>
      <c r="AP968" s="37"/>
      <c r="AQ968" s="37"/>
      <c r="AR968" s="37"/>
      <c r="AS968" s="37"/>
      <c r="AT968" s="37"/>
      <c r="AU968" s="37"/>
      <c r="AV968" s="37"/>
    </row>
    <row r="969" spans="27:48" x14ac:dyDescent="0.2">
      <c r="AA969" s="37"/>
      <c r="AB969" s="37"/>
      <c r="AC969" s="37"/>
      <c r="AD969" s="37"/>
      <c r="AE969" s="37"/>
      <c r="AG969" s="40"/>
      <c r="AN969" s="37"/>
      <c r="AO969" s="37"/>
      <c r="AP969" s="37"/>
      <c r="AQ969" s="37"/>
      <c r="AR969" s="37"/>
      <c r="AS969" s="37"/>
      <c r="AT969" s="37"/>
      <c r="AU969" s="37"/>
    </row>
    <row r="970" spans="27:48" x14ac:dyDescent="0.2">
      <c r="AA970" s="37"/>
      <c r="AB970" s="37"/>
      <c r="AC970" s="37"/>
      <c r="AD970" s="37"/>
      <c r="AE970" s="37"/>
      <c r="AG970" s="40"/>
      <c r="AN970" s="37"/>
      <c r="AO970" s="37"/>
      <c r="AP970" s="37"/>
      <c r="AQ970" s="37"/>
      <c r="AR970" s="37"/>
      <c r="AS970" s="37"/>
      <c r="AT970" s="37"/>
      <c r="AU970" s="37"/>
    </row>
    <row r="971" spans="27:48" x14ac:dyDescent="0.2">
      <c r="AA971" s="37"/>
      <c r="AB971" s="37"/>
      <c r="AC971" s="37"/>
      <c r="AD971" s="37"/>
      <c r="AE971" s="37"/>
      <c r="AG971" s="40"/>
      <c r="AN971" s="37"/>
      <c r="AO971" s="37"/>
      <c r="AP971" s="37"/>
      <c r="AQ971" s="37"/>
      <c r="AR971" s="37"/>
      <c r="AS971" s="37"/>
      <c r="AT971" s="37"/>
      <c r="AU971" s="37"/>
    </row>
    <row r="972" spans="27:48" x14ac:dyDescent="0.2">
      <c r="AA972" s="37"/>
      <c r="AB972" s="37"/>
      <c r="AC972" s="37"/>
      <c r="AD972" s="37"/>
      <c r="AE972" s="37"/>
      <c r="AG972" s="40"/>
      <c r="AN972" s="37"/>
      <c r="AO972" s="37"/>
      <c r="AP972" s="37"/>
      <c r="AQ972" s="37"/>
      <c r="AR972" s="37"/>
      <c r="AS972" s="37"/>
      <c r="AT972" s="37"/>
      <c r="AU972" s="37"/>
    </row>
    <row r="973" spans="27:48" x14ac:dyDescent="0.2">
      <c r="AA973" s="37"/>
      <c r="AB973" s="37"/>
      <c r="AC973" s="37"/>
      <c r="AD973" s="37"/>
      <c r="AE973" s="37"/>
      <c r="AG973" s="40"/>
      <c r="AN973" s="37"/>
      <c r="AO973" s="37"/>
      <c r="AP973" s="37"/>
      <c r="AQ973" s="37"/>
      <c r="AR973" s="37"/>
      <c r="AS973" s="37"/>
      <c r="AT973" s="37"/>
      <c r="AU973" s="37"/>
    </row>
    <row r="974" spans="27:48" x14ac:dyDescent="0.2">
      <c r="AA974" s="37"/>
      <c r="AB974" s="37"/>
      <c r="AC974" s="37"/>
      <c r="AD974" s="37"/>
      <c r="AE974" s="37"/>
      <c r="AG974" s="40"/>
      <c r="AN974" s="37"/>
      <c r="AO974" s="37"/>
      <c r="AP974" s="37"/>
      <c r="AQ974" s="37"/>
      <c r="AR974" s="37"/>
      <c r="AS974" s="37"/>
      <c r="AT974" s="37"/>
      <c r="AU974" s="37"/>
      <c r="AV974" s="37"/>
    </row>
    <row r="975" spans="27:48" x14ac:dyDescent="0.2">
      <c r="AA975" s="37"/>
      <c r="AB975" s="37"/>
      <c r="AC975" s="37"/>
      <c r="AD975" s="37"/>
      <c r="AE975" s="37"/>
      <c r="AG975" s="40"/>
      <c r="AN975" s="37"/>
      <c r="AO975" s="37"/>
      <c r="AP975" s="37"/>
      <c r="AQ975" s="37"/>
      <c r="AR975" s="37"/>
      <c r="AS975" s="37"/>
      <c r="AT975" s="37"/>
      <c r="AU975" s="37"/>
    </row>
    <row r="976" spans="27:48" x14ac:dyDescent="0.2">
      <c r="AA976" s="37"/>
      <c r="AB976" s="37"/>
      <c r="AC976" s="37"/>
      <c r="AD976" s="37"/>
      <c r="AE976" s="37"/>
      <c r="AG976" s="40"/>
      <c r="AN976" s="37"/>
      <c r="AO976" s="37"/>
      <c r="AP976" s="37"/>
      <c r="AQ976" s="37"/>
      <c r="AR976" s="37"/>
      <c r="AS976" s="37"/>
      <c r="AT976" s="37"/>
      <c r="AU976" s="37"/>
    </row>
    <row r="977" spans="27:64" x14ac:dyDescent="0.2">
      <c r="AA977" s="37"/>
      <c r="AB977" s="37"/>
      <c r="AC977" s="37"/>
      <c r="AD977" s="37"/>
      <c r="AE977" s="37"/>
      <c r="AG977" s="40"/>
      <c r="AN977" s="37"/>
      <c r="AO977" s="37"/>
      <c r="AP977" s="37"/>
      <c r="AQ977" s="37"/>
      <c r="AR977" s="37"/>
      <c r="AS977" s="37"/>
      <c r="AT977" s="37"/>
      <c r="AU977" s="37"/>
    </row>
    <row r="978" spans="27:64" x14ac:dyDescent="0.2">
      <c r="AA978" s="37"/>
      <c r="AB978" s="37"/>
      <c r="AC978" s="37"/>
      <c r="AD978" s="37"/>
      <c r="AE978" s="37"/>
      <c r="AG978" s="40"/>
      <c r="AN978" s="37"/>
      <c r="AO978" s="37"/>
      <c r="AP978" s="37"/>
      <c r="AQ978" s="37"/>
      <c r="AR978" s="37"/>
      <c r="AS978" s="37"/>
      <c r="AT978" s="37"/>
      <c r="AU978" s="37"/>
    </row>
    <row r="979" spans="27:64" x14ac:dyDescent="0.2">
      <c r="AA979" s="37"/>
      <c r="AB979" s="37"/>
      <c r="AC979" s="37"/>
      <c r="AD979" s="37"/>
      <c r="AE979" s="37"/>
      <c r="AG979" s="40"/>
      <c r="AN979" s="37"/>
      <c r="AO979" s="37"/>
      <c r="AP979" s="37"/>
      <c r="AQ979" s="37"/>
      <c r="AR979" s="37"/>
      <c r="AS979" s="37"/>
      <c r="AT979" s="37"/>
      <c r="AU979" s="37"/>
    </row>
    <row r="980" spans="27:64" x14ac:dyDescent="0.2">
      <c r="AA980" s="37"/>
      <c r="AB980" s="37"/>
      <c r="AC980" s="37"/>
      <c r="AD980" s="37"/>
      <c r="AE980" s="37"/>
      <c r="AG980" s="40"/>
      <c r="AN980" s="37"/>
      <c r="AO980" s="37"/>
      <c r="AP980" s="37"/>
      <c r="AQ980" s="37"/>
      <c r="AR980" s="37"/>
      <c r="AS980" s="37"/>
      <c r="AT980" s="37"/>
      <c r="AU980" s="37"/>
    </row>
    <row r="981" spans="27:64" x14ac:dyDescent="0.2">
      <c r="AA981" s="37"/>
      <c r="AB981" s="37"/>
      <c r="AC981" s="37"/>
      <c r="AD981" s="37"/>
      <c r="AE981" s="37"/>
      <c r="AG981" s="40"/>
      <c r="AN981" s="37"/>
      <c r="AO981" s="37"/>
      <c r="AP981" s="37"/>
      <c r="AQ981" s="37"/>
      <c r="AR981" s="37"/>
      <c r="AS981" s="37"/>
      <c r="AT981" s="37"/>
      <c r="AU981" s="37"/>
    </row>
    <row r="982" spans="27:64" x14ac:dyDescent="0.2">
      <c r="AA982" s="37"/>
      <c r="AB982" s="37"/>
      <c r="AC982" s="37"/>
      <c r="AD982" s="37"/>
      <c r="AE982" s="37"/>
      <c r="AG982" s="40"/>
      <c r="AN982" s="37"/>
      <c r="AO982" s="37"/>
      <c r="AP982" s="37"/>
      <c r="AQ982" s="37"/>
      <c r="AR982" s="37"/>
      <c r="AS982" s="37"/>
      <c r="AT982" s="37"/>
      <c r="AU982" s="37"/>
    </row>
    <row r="983" spans="27:64" x14ac:dyDescent="0.2">
      <c r="AA983" s="37"/>
      <c r="AB983" s="37"/>
      <c r="AC983" s="37"/>
      <c r="AD983" s="37"/>
      <c r="AE983" s="37"/>
      <c r="AG983" s="40"/>
      <c r="AN983" s="37"/>
      <c r="AO983" s="37"/>
      <c r="AP983" s="37"/>
      <c r="AQ983" s="37"/>
      <c r="AR983" s="37"/>
      <c r="AS983" s="37"/>
      <c r="AT983" s="37"/>
      <c r="AU983" s="37"/>
    </row>
    <row r="984" spans="27:64" x14ac:dyDescent="0.2">
      <c r="AA984" s="37"/>
      <c r="AB984" s="37"/>
      <c r="AC984" s="37"/>
      <c r="AD984" s="37"/>
      <c r="AE984" s="37"/>
      <c r="AG984" s="40"/>
      <c r="AN984" s="37"/>
      <c r="AO984" s="37"/>
      <c r="AP984" s="37"/>
      <c r="AQ984" s="37"/>
      <c r="AR984" s="37"/>
      <c r="AS984" s="37"/>
      <c r="AT984" s="37"/>
      <c r="AU984" s="37"/>
    </row>
    <row r="985" spans="27:64" x14ac:dyDescent="0.2">
      <c r="AA985" s="37"/>
      <c r="AB985" s="37"/>
      <c r="AC985" s="37"/>
      <c r="AD985" s="37"/>
      <c r="AE985" s="37"/>
      <c r="AG985" s="40"/>
      <c r="AN985" s="37"/>
      <c r="AO985" s="37"/>
      <c r="AP985" s="37"/>
      <c r="AQ985" s="37"/>
      <c r="AR985" s="37"/>
      <c r="AS985" s="37"/>
      <c r="AT985" s="37"/>
      <c r="AU985" s="37"/>
    </row>
    <row r="986" spans="27:64" x14ac:dyDescent="0.2">
      <c r="AA986" s="37"/>
      <c r="AB986" s="37"/>
      <c r="AC986" s="37"/>
      <c r="AD986" s="37"/>
      <c r="AE986" s="37"/>
      <c r="AG986" s="40"/>
      <c r="AN986" s="37"/>
      <c r="AO986" s="37"/>
      <c r="AP986" s="37"/>
      <c r="AQ986" s="37"/>
      <c r="AR986" s="37"/>
      <c r="AS986" s="37"/>
      <c r="AT986" s="37"/>
      <c r="AU986" s="37"/>
    </row>
    <row r="987" spans="27:64" x14ac:dyDescent="0.2">
      <c r="AA987" s="37"/>
      <c r="AB987" s="37"/>
      <c r="AC987" s="37"/>
      <c r="AD987" s="37"/>
      <c r="AE987" s="37"/>
      <c r="AG987" s="40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  <c r="BI987" s="37"/>
      <c r="BJ987" s="37"/>
      <c r="BK987" s="37"/>
      <c r="BL987" s="37"/>
    </row>
    <row r="988" spans="27:64" x14ac:dyDescent="0.2">
      <c r="AA988" s="37"/>
      <c r="AB988" s="37"/>
      <c r="AC988" s="37"/>
      <c r="AD988" s="37"/>
      <c r="AE988" s="37"/>
      <c r="AG988" s="40"/>
      <c r="AN988" s="37"/>
      <c r="AO988" s="37"/>
      <c r="AP988" s="37"/>
      <c r="AQ988" s="37"/>
      <c r="AR988" s="37"/>
      <c r="AS988" s="37"/>
      <c r="AT988" s="37"/>
      <c r="AU988" s="37"/>
    </row>
    <row r="989" spans="27:64" x14ac:dyDescent="0.2">
      <c r="AA989" s="37"/>
      <c r="AB989" s="37"/>
      <c r="AC989" s="37"/>
      <c r="AD989" s="37"/>
      <c r="AE989" s="37"/>
      <c r="AG989" s="40"/>
      <c r="AN989" s="37"/>
      <c r="AO989" s="37"/>
      <c r="AP989" s="37"/>
      <c r="AQ989" s="37"/>
      <c r="AR989" s="37"/>
      <c r="AS989" s="37"/>
      <c r="AT989" s="37"/>
      <c r="AU989" s="37"/>
    </row>
    <row r="990" spans="27:64" x14ac:dyDescent="0.2">
      <c r="AA990" s="37"/>
      <c r="AB990" s="37"/>
      <c r="AC990" s="37"/>
      <c r="AD990" s="37"/>
      <c r="AE990" s="37"/>
      <c r="AG990" s="40"/>
      <c r="AN990" s="37"/>
      <c r="AO990" s="37"/>
      <c r="AP990" s="37"/>
      <c r="AQ990" s="37"/>
      <c r="AR990" s="37"/>
      <c r="AS990" s="37"/>
      <c r="AT990" s="37"/>
      <c r="AU990" s="37"/>
    </row>
    <row r="991" spans="27:64" x14ac:dyDescent="0.2">
      <c r="AA991" s="37"/>
      <c r="AB991" s="37"/>
      <c r="AC991" s="37"/>
      <c r="AD991" s="37"/>
      <c r="AE991" s="37"/>
      <c r="AG991" s="40"/>
      <c r="AN991" s="37"/>
      <c r="AO991" s="37"/>
      <c r="AP991" s="37"/>
      <c r="AQ991" s="37"/>
      <c r="AR991" s="37"/>
      <c r="AS991" s="37"/>
      <c r="AT991" s="37"/>
      <c r="AU991" s="37"/>
    </row>
    <row r="992" spans="27:64" x14ac:dyDescent="0.2">
      <c r="AA992" s="37"/>
      <c r="AB992" s="37"/>
      <c r="AC992" s="37"/>
      <c r="AD992" s="37"/>
      <c r="AE992" s="37"/>
      <c r="AG992" s="40"/>
      <c r="AN992" s="37"/>
      <c r="AO992" s="37"/>
      <c r="AP992" s="37"/>
      <c r="AQ992" s="37"/>
      <c r="AR992" s="37"/>
      <c r="AS992" s="37"/>
      <c r="AT992" s="37"/>
      <c r="AU992" s="37"/>
    </row>
    <row r="993" spans="27:64" x14ac:dyDescent="0.2">
      <c r="AA993" s="37"/>
      <c r="AB993" s="37"/>
      <c r="AC993" s="37"/>
      <c r="AD993" s="37"/>
      <c r="AE993" s="37"/>
      <c r="AG993" s="40"/>
      <c r="AN993" s="37"/>
      <c r="AO993" s="37"/>
      <c r="AP993" s="37"/>
      <c r="AQ993" s="37"/>
      <c r="AR993" s="37"/>
      <c r="AS993" s="37"/>
      <c r="AT993" s="37"/>
      <c r="AU993" s="37"/>
    </row>
    <row r="994" spans="27:64" x14ac:dyDescent="0.2">
      <c r="AA994" s="37"/>
      <c r="AB994" s="37"/>
      <c r="AC994" s="37"/>
      <c r="AD994" s="37"/>
      <c r="AE994" s="37"/>
      <c r="AG994" s="40"/>
      <c r="AN994" s="37"/>
      <c r="AO994" s="37"/>
      <c r="AP994" s="37"/>
      <c r="AQ994" s="37"/>
      <c r="AR994" s="37"/>
      <c r="AS994" s="37"/>
      <c r="AT994" s="37"/>
      <c r="AU994" s="37"/>
    </row>
    <row r="995" spans="27:64" x14ac:dyDescent="0.2">
      <c r="AA995" s="37"/>
      <c r="AB995" s="37"/>
      <c r="AC995" s="37"/>
      <c r="AD995" s="37"/>
      <c r="AE995" s="37"/>
      <c r="AG995" s="40"/>
      <c r="AN995" s="37"/>
      <c r="AO995" s="37"/>
      <c r="AP995" s="37"/>
      <c r="AQ995" s="37"/>
      <c r="AR995" s="37"/>
      <c r="AS995" s="37"/>
      <c r="AT995" s="37"/>
      <c r="AU995" s="37"/>
    </row>
    <row r="996" spans="27:64" x14ac:dyDescent="0.2">
      <c r="AA996" s="37"/>
      <c r="AB996" s="37"/>
      <c r="AC996" s="37"/>
      <c r="AD996" s="37"/>
      <c r="AE996" s="37"/>
      <c r="AG996" s="40"/>
      <c r="AN996" s="37"/>
      <c r="AO996" s="37"/>
      <c r="AP996" s="37"/>
      <c r="AQ996" s="37"/>
      <c r="AR996" s="37"/>
      <c r="AS996" s="37"/>
      <c r="AT996" s="37"/>
      <c r="AU996" s="37"/>
    </row>
    <row r="997" spans="27:64" x14ac:dyDescent="0.2">
      <c r="AA997" s="37"/>
      <c r="AB997" s="37"/>
      <c r="AC997" s="37"/>
      <c r="AD997" s="37"/>
      <c r="AE997" s="37"/>
      <c r="AG997" s="40"/>
      <c r="AN997" s="37"/>
      <c r="AO997" s="37"/>
      <c r="AP997" s="37"/>
      <c r="AQ997" s="37"/>
      <c r="AR997" s="37"/>
      <c r="AS997" s="37"/>
      <c r="AT997" s="37"/>
      <c r="AU997" s="37"/>
    </row>
    <row r="998" spans="27:64" x14ac:dyDescent="0.2">
      <c r="AA998" s="37"/>
      <c r="AB998" s="37"/>
      <c r="AC998" s="37"/>
      <c r="AD998" s="37"/>
      <c r="AE998" s="37"/>
      <c r="AG998" s="40"/>
      <c r="AN998" s="37"/>
      <c r="AO998" s="37"/>
      <c r="AP998" s="37"/>
      <c r="AQ998" s="37"/>
      <c r="AR998" s="37"/>
      <c r="AS998" s="37"/>
      <c r="AT998" s="37"/>
      <c r="AU998" s="37"/>
    </row>
    <row r="999" spans="27:64" x14ac:dyDescent="0.2">
      <c r="AA999" s="37"/>
      <c r="AB999" s="37"/>
      <c r="AC999" s="37"/>
      <c r="AD999" s="37"/>
      <c r="AE999" s="37"/>
      <c r="AG999" s="40"/>
      <c r="AN999" s="37"/>
      <c r="AO999" s="37"/>
      <c r="AP999" s="37"/>
      <c r="AQ999" s="37"/>
      <c r="AR999" s="37"/>
      <c r="AS999" s="37"/>
      <c r="AT999" s="37"/>
      <c r="AU999" s="37"/>
    </row>
    <row r="1000" spans="27:64" x14ac:dyDescent="0.2">
      <c r="AA1000" s="37"/>
      <c r="AB1000" s="37"/>
      <c r="AC1000" s="37"/>
      <c r="AD1000" s="37"/>
      <c r="AE1000" s="37"/>
      <c r="AG1000" s="40"/>
      <c r="AN1000" s="37"/>
      <c r="AO1000" s="37"/>
      <c r="AP1000" s="37"/>
      <c r="AQ1000" s="37"/>
      <c r="AR1000" s="37"/>
      <c r="AS1000" s="37"/>
      <c r="AT1000" s="37"/>
      <c r="AU1000" s="37"/>
    </row>
    <row r="1001" spans="27:64" x14ac:dyDescent="0.2">
      <c r="AA1001" s="37"/>
      <c r="AB1001" s="37"/>
      <c r="AC1001" s="37"/>
      <c r="AD1001" s="37"/>
      <c r="AE1001" s="37"/>
      <c r="AG1001" s="40"/>
      <c r="AN1001" s="37"/>
      <c r="AO1001" s="37"/>
      <c r="AP1001" s="37"/>
      <c r="AQ1001" s="37"/>
      <c r="AR1001" s="37"/>
      <c r="AS1001" s="37"/>
      <c r="AT1001" s="37"/>
      <c r="AU1001" s="37"/>
    </row>
    <row r="1002" spans="27:64" x14ac:dyDescent="0.2">
      <c r="AA1002" s="37"/>
      <c r="AB1002" s="37"/>
      <c r="AC1002" s="37"/>
      <c r="AD1002" s="37"/>
      <c r="AE1002" s="37"/>
      <c r="AG1002" s="40"/>
      <c r="AN1002" s="37"/>
      <c r="AO1002" s="37"/>
      <c r="AP1002" s="37"/>
      <c r="AQ1002" s="37"/>
      <c r="AR1002" s="37"/>
      <c r="AS1002" s="37"/>
      <c r="AT1002" s="37"/>
      <c r="AU1002" s="37"/>
    </row>
    <row r="1003" spans="27:64" x14ac:dyDescent="0.2">
      <c r="AA1003" s="37"/>
      <c r="AB1003" s="37"/>
      <c r="AC1003" s="37"/>
      <c r="AD1003" s="37"/>
      <c r="AE1003" s="37"/>
      <c r="AG1003" s="40"/>
      <c r="AN1003" s="37"/>
      <c r="AO1003" s="37"/>
      <c r="AP1003" s="37"/>
      <c r="AQ1003" s="37"/>
      <c r="AR1003" s="37"/>
      <c r="AS1003" s="37"/>
      <c r="AT1003" s="37"/>
      <c r="AU1003" s="37"/>
    </row>
    <row r="1004" spans="27:64" x14ac:dyDescent="0.2">
      <c r="AA1004" s="37"/>
      <c r="AB1004" s="37"/>
      <c r="AC1004" s="37"/>
      <c r="AD1004" s="37"/>
      <c r="AE1004" s="37"/>
      <c r="AG1004" s="40"/>
      <c r="AN1004" s="37"/>
      <c r="AO1004" s="37"/>
      <c r="AP1004" s="37"/>
      <c r="AQ1004" s="37"/>
      <c r="AR1004" s="37"/>
      <c r="AS1004" s="37"/>
      <c r="AT1004" s="37"/>
      <c r="AU1004" s="37"/>
    </row>
    <row r="1005" spans="27:64" x14ac:dyDescent="0.2">
      <c r="AA1005" s="37"/>
      <c r="AB1005" s="37"/>
      <c r="AC1005" s="37"/>
      <c r="AD1005" s="37"/>
      <c r="AE1005" s="37"/>
      <c r="AG1005" s="40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  <c r="BI1005" s="37"/>
      <c r="BJ1005" s="37"/>
      <c r="BK1005" s="37"/>
      <c r="BL1005" s="37"/>
    </row>
    <row r="1006" spans="27:64" x14ac:dyDescent="0.2">
      <c r="AA1006" s="37"/>
      <c r="AB1006" s="37"/>
      <c r="AC1006" s="37"/>
      <c r="AD1006" s="37"/>
      <c r="AE1006" s="37"/>
      <c r="AG1006" s="40"/>
      <c r="AN1006" s="37"/>
      <c r="AO1006" s="37"/>
      <c r="AP1006" s="37"/>
      <c r="AQ1006" s="37"/>
      <c r="AR1006" s="37"/>
      <c r="AS1006" s="37"/>
      <c r="AT1006" s="37"/>
      <c r="AU1006" s="37"/>
    </row>
    <row r="1007" spans="27:64" x14ac:dyDescent="0.2">
      <c r="AA1007" s="37"/>
      <c r="AB1007" s="37"/>
      <c r="AC1007" s="37"/>
      <c r="AD1007" s="37"/>
      <c r="AE1007" s="37"/>
      <c r="AG1007" s="40"/>
      <c r="AN1007" s="37"/>
      <c r="AO1007" s="37"/>
      <c r="AP1007" s="37"/>
      <c r="AQ1007" s="37"/>
      <c r="AR1007" s="37"/>
      <c r="AS1007" s="37"/>
      <c r="AT1007" s="37"/>
      <c r="AU1007" s="37"/>
    </row>
    <row r="1008" spans="27:64" x14ac:dyDescent="0.2">
      <c r="AA1008" s="37"/>
      <c r="AB1008" s="37"/>
      <c r="AC1008" s="37"/>
      <c r="AD1008" s="37"/>
      <c r="AE1008" s="37"/>
      <c r="AG1008" s="40"/>
      <c r="AN1008" s="37"/>
      <c r="AO1008" s="37"/>
      <c r="AP1008" s="37"/>
      <c r="AQ1008" s="37"/>
      <c r="AR1008" s="37"/>
      <c r="AS1008" s="37"/>
      <c r="AT1008" s="37"/>
      <c r="AU1008" s="37"/>
    </row>
    <row r="1009" spans="27:47" x14ac:dyDescent="0.2">
      <c r="AA1009" s="37"/>
      <c r="AB1009" s="37"/>
      <c r="AC1009" s="37"/>
      <c r="AD1009" s="37"/>
      <c r="AE1009" s="37"/>
      <c r="AG1009" s="40"/>
      <c r="AN1009" s="37"/>
      <c r="AO1009" s="37"/>
      <c r="AP1009" s="37"/>
      <c r="AQ1009" s="37"/>
      <c r="AR1009" s="37"/>
      <c r="AS1009" s="37"/>
      <c r="AT1009" s="37"/>
      <c r="AU1009" s="37"/>
    </row>
    <row r="1010" spans="27:47" x14ac:dyDescent="0.2">
      <c r="AA1010" s="37"/>
      <c r="AB1010" s="37"/>
      <c r="AC1010" s="37"/>
      <c r="AD1010" s="37"/>
      <c r="AE1010" s="37"/>
      <c r="AG1010" s="40"/>
      <c r="AN1010" s="37"/>
      <c r="AO1010" s="37"/>
      <c r="AP1010" s="37"/>
      <c r="AQ1010" s="37"/>
      <c r="AR1010" s="37"/>
      <c r="AS1010" s="37"/>
      <c r="AT1010" s="37"/>
      <c r="AU1010" s="37"/>
    </row>
    <row r="1011" spans="27:47" x14ac:dyDescent="0.2">
      <c r="AA1011" s="37"/>
      <c r="AB1011" s="37"/>
      <c r="AC1011" s="37"/>
      <c r="AD1011" s="37"/>
      <c r="AE1011" s="37"/>
      <c r="AG1011" s="40"/>
      <c r="AN1011" s="37"/>
      <c r="AO1011" s="37"/>
      <c r="AP1011" s="37"/>
      <c r="AQ1011" s="37"/>
      <c r="AR1011" s="37"/>
      <c r="AS1011" s="37"/>
      <c r="AT1011" s="37"/>
      <c r="AU1011" s="37"/>
    </row>
    <row r="1012" spans="27:47" x14ac:dyDescent="0.2">
      <c r="AA1012" s="37"/>
      <c r="AB1012" s="37"/>
      <c r="AC1012" s="37"/>
      <c r="AD1012" s="37"/>
      <c r="AE1012" s="37"/>
      <c r="AG1012" s="40"/>
      <c r="AN1012" s="37"/>
      <c r="AO1012" s="37"/>
      <c r="AP1012" s="37"/>
      <c r="AQ1012" s="37"/>
      <c r="AR1012" s="37"/>
      <c r="AS1012" s="37"/>
      <c r="AT1012" s="37"/>
      <c r="AU1012" s="37"/>
    </row>
    <row r="1013" spans="27:47" x14ac:dyDescent="0.2">
      <c r="AA1013" s="37"/>
      <c r="AB1013" s="37"/>
      <c r="AC1013" s="37"/>
      <c r="AD1013" s="37"/>
      <c r="AE1013" s="37"/>
      <c r="AG1013" s="40"/>
      <c r="AN1013" s="37"/>
      <c r="AO1013" s="37"/>
      <c r="AP1013" s="37"/>
      <c r="AQ1013" s="37"/>
      <c r="AR1013" s="37"/>
      <c r="AS1013" s="37"/>
      <c r="AT1013" s="37"/>
      <c r="AU1013" s="37"/>
    </row>
    <row r="1014" spans="27:47" x14ac:dyDescent="0.2">
      <c r="AA1014" s="37"/>
      <c r="AB1014" s="37"/>
      <c r="AC1014" s="37"/>
      <c r="AD1014" s="37"/>
      <c r="AE1014" s="37"/>
      <c r="AG1014" s="40"/>
      <c r="AN1014" s="37"/>
      <c r="AO1014" s="37"/>
      <c r="AP1014" s="37"/>
      <c r="AQ1014" s="37"/>
      <c r="AR1014" s="37"/>
      <c r="AS1014" s="37"/>
      <c r="AT1014" s="37"/>
      <c r="AU1014" s="37"/>
    </row>
    <row r="1015" spans="27:47" x14ac:dyDescent="0.2">
      <c r="AA1015" s="37"/>
      <c r="AB1015" s="37"/>
      <c r="AC1015" s="37"/>
      <c r="AD1015" s="37"/>
      <c r="AE1015" s="37"/>
      <c r="AG1015" s="40"/>
      <c r="AN1015" s="37"/>
      <c r="AO1015" s="37"/>
      <c r="AP1015" s="37"/>
      <c r="AQ1015" s="37"/>
      <c r="AR1015" s="37"/>
      <c r="AS1015" s="37"/>
      <c r="AT1015" s="37"/>
      <c r="AU1015" s="37"/>
    </row>
    <row r="1016" spans="27:47" x14ac:dyDescent="0.2">
      <c r="AA1016" s="37"/>
      <c r="AB1016" s="37"/>
      <c r="AC1016" s="37"/>
      <c r="AD1016" s="37"/>
      <c r="AE1016" s="37"/>
      <c r="AG1016" s="40"/>
      <c r="AN1016" s="37"/>
      <c r="AO1016" s="37"/>
      <c r="AP1016" s="37"/>
      <c r="AQ1016" s="37"/>
      <c r="AR1016" s="37"/>
      <c r="AS1016" s="37"/>
      <c r="AT1016" s="37"/>
      <c r="AU1016" s="37"/>
    </row>
    <row r="1017" spans="27:47" x14ac:dyDescent="0.2">
      <c r="AA1017" s="37"/>
      <c r="AB1017" s="37"/>
      <c r="AC1017" s="37"/>
      <c r="AD1017" s="37"/>
      <c r="AE1017" s="37"/>
      <c r="AG1017" s="40"/>
      <c r="AN1017" s="37"/>
      <c r="AO1017" s="37"/>
      <c r="AP1017" s="37"/>
      <c r="AQ1017" s="37"/>
      <c r="AR1017" s="37"/>
      <c r="AS1017" s="37"/>
      <c r="AT1017" s="37"/>
      <c r="AU1017" s="37"/>
    </row>
    <row r="1018" spans="27:47" x14ac:dyDescent="0.2">
      <c r="AA1018" s="37"/>
      <c r="AB1018" s="37"/>
      <c r="AC1018" s="37"/>
      <c r="AD1018" s="37"/>
      <c r="AE1018" s="37"/>
      <c r="AG1018" s="40"/>
      <c r="AN1018" s="37"/>
      <c r="AO1018" s="37"/>
      <c r="AP1018" s="37"/>
      <c r="AQ1018" s="37"/>
      <c r="AR1018" s="37"/>
      <c r="AS1018" s="37"/>
      <c r="AT1018" s="37"/>
      <c r="AU1018" s="37"/>
    </row>
    <row r="1019" spans="27:47" x14ac:dyDescent="0.2">
      <c r="AA1019" s="37"/>
      <c r="AB1019" s="37"/>
      <c r="AC1019" s="37"/>
      <c r="AD1019" s="37"/>
      <c r="AE1019" s="37"/>
      <c r="AG1019" s="40"/>
      <c r="AN1019" s="37"/>
      <c r="AO1019" s="37"/>
      <c r="AP1019" s="37"/>
      <c r="AQ1019" s="37"/>
      <c r="AR1019" s="37"/>
      <c r="AS1019" s="37"/>
      <c r="AT1019" s="37"/>
      <c r="AU1019" s="37"/>
    </row>
    <row r="1020" spans="27:47" x14ac:dyDescent="0.2">
      <c r="AA1020" s="37"/>
      <c r="AB1020" s="37"/>
      <c r="AC1020" s="37"/>
      <c r="AD1020" s="37"/>
      <c r="AE1020" s="37"/>
      <c r="AG1020" s="40"/>
      <c r="AN1020" s="37"/>
      <c r="AO1020" s="37"/>
      <c r="AP1020" s="37"/>
      <c r="AQ1020" s="37"/>
      <c r="AR1020" s="37"/>
      <c r="AS1020" s="37"/>
      <c r="AT1020" s="37"/>
      <c r="AU1020" s="37"/>
    </row>
    <row r="1021" spans="27:47" x14ac:dyDescent="0.2">
      <c r="AA1021" s="37"/>
      <c r="AB1021" s="37"/>
      <c r="AC1021" s="37"/>
      <c r="AD1021" s="37"/>
      <c r="AE1021" s="37"/>
      <c r="AG1021" s="40"/>
      <c r="AN1021" s="37"/>
      <c r="AO1021" s="37"/>
      <c r="AP1021" s="37"/>
      <c r="AQ1021" s="37"/>
      <c r="AR1021" s="37"/>
      <c r="AS1021" s="37"/>
      <c r="AT1021" s="37"/>
      <c r="AU1021" s="37"/>
    </row>
    <row r="1022" spans="27:47" x14ac:dyDescent="0.2">
      <c r="AA1022" s="37"/>
      <c r="AB1022" s="37"/>
      <c r="AC1022" s="37"/>
      <c r="AD1022" s="37"/>
      <c r="AE1022" s="37"/>
      <c r="AG1022" s="40"/>
      <c r="AN1022" s="37"/>
      <c r="AO1022" s="37"/>
      <c r="AP1022" s="37"/>
      <c r="AQ1022" s="37"/>
      <c r="AR1022" s="37"/>
      <c r="AS1022" s="37"/>
      <c r="AT1022" s="37"/>
      <c r="AU1022" s="37"/>
    </row>
    <row r="1023" spans="27:47" x14ac:dyDescent="0.2">
      <c r="AA1023" s="37"/>
      <c r="AB1023" s="37"/>
      <c r="AC1023" s="37"/>
      <c r="AD1023" s="37"/>
      <c r="AE1023" s="37"/>
      <c r="AG1023" s="40"/>
      <c r="AN1023" s="37"/>
      <c r="AO1023" s="37"/>
      <c r="AP1023" s="37"/>
      <c r="AQ1023" s="37"/>
      <c r="AR1023" s="37"/>
      <c r="AS1023" s="37"/>
      <c r="AT1023" s="37"/>
      <c r="AU1023" s="37"/>
    </row>
    <row r="1024" spans="27:47" x14ac:dyDescent="0.2">
      <c r="AA1024" s="37"/>
      <c r="AB1024" s="37"/>
      <c r="AC1024" s="37"/>
      <c r="AD1024" s="37"/>
      <c r="AE1024" s="37"/>
      <c r="AG1024" s="40"/>
      <c r="AN1024" s="37"/>
      <c r="AO1024" s="37"/>
      <c r="AP1024" s="37"/>
      <c r="AQ1024" s="37"/>
      <c r="AR1024" s="37"/>
      <c r="AS1024" s="37"/>
      <c r="AT1024" s="37"/>
      <c r="AU1024" s="37"/>
    </row>
    <row r="1025" spans="27:47" x14ac:dyDescent="0.2">
      <c r="AA1025" s="37"/>
      <c r="AB1025" s="37"/>
      <c r="AC1025" s="37"/>
      <c r="AD1025" s="37"/>
      <c r="AE1025" s="37"/>
      <c r="AG1025" s="40"/>
      <c r="AN1025" s="37"/>
      <c r="AO1025" s="37"/>
      <c r="AP1025" s="37"/>
      <c r="AQ1025" s="37"/>
      <c r="AR1025" s="37"/>
      <c r="AS1025" s="37"/>
      <c r="AT1025" s="37"/>
      <c r="AU1025" s="37"/>
    </row>
    <row r="1026" spans="27:47" x14ac:dyDescent="0.2">
      <c r="AA1026" s="37"/>
      <c r="AB1026" s="37"/>
      <c r="AC1026" s="37"/>
      <c r="AD1026" s="37"/>
      <c r="AE1026" s="37"/>
      <c r="AG1026" s="40"/>
      <c r="AN1026" s="37"/>
      <c r="AO1026" s="37"/>
      <c r="AP1026" s="37"/>
      <c r="AQ1026" s="37"/>
      <c r="AR1026" s="37"/>
      <c r="AS1026" s="37"/>
      <c r="AT1026" s="37"/>
      <c r="AU1026" s="37"/>
    </row>
    <row r="1027" spans="27:47" x14ac:dyDescent="0.2">
      <c r="AA1027" s="37"/>
      <c r="AB1027" s="37"/>
      <c r="AC1027" s="37"/>
      <c r="AD1027" s="37"/>
      <c r="AE1027" s="37"/>
      <c r="AG1027" s="40"/>
      <c r="AN1027" s="37"/>
      <c r="AO1027" s="37"/>
      <c r="AP1027" s="37"/>
      <c r="AQ1027" s="37"/>
      <c r="AR1027" s="37"/>
      <c r="AS1027" s="37"/>
      <c r="AT1027" s="37"/>
      <c r="AU1027" s="37"/>
    </row>
    <row r="1028" spans="27:47" x14ac:dyDescent="0.2">
      <c r="AA1028" s="37"/>
      <c r="AB1028" s="37"/>
      <c r="AC1028" s="37"/>
      <c r="AD1028" s="37"/>
      <c r="AE1028" s="37"/>
      <c r="AG1028" s="40"/>
      <c r="AN1028" s="37"/>
      <c r="AO1028" s="37"/>
      <c r="AP1028" s="37"/>
      <c r="AQ1028" s="37"/>
      <c r="AR1028" s="37"/>
      <c r="AS1028" s="37"/>
      <c r="AT1028" s="37"/>
      <c r="AU1028" s="37"/>
    </row>
    <row r="1029" spans="27:47" x14ac:dyDescent="0.2">
      <c r="AA1029" s="37"/>
      <c r="AB1029" s="37"/>
      <c r="AC1029" s="37"/>
      <c r="AD1029" s="37"/>
      <c r="AE1029" s="37"/>
      <c r="AG1029" s="40"/>
      <c r="AN1029" s="37"/>
      <c r="AO1029" s="37"/>
      <c r="AP1029" s="37"/>
      <c r="AQ1029" s="37"/>
      <c r="AR1029" s="37"/>
      <c r="AS1029" s="37"/>
      <c r="AT1029" s="37"/>
      <c r="AU1029" s="37"/>
    </row>
    <row r="1030" spans="27:47" x14ac:dyDescent="0.2">
      <c r="AA1030" s="37"/>
      <c r="AB1030" s="37"/>
      <c r="AC1030" s="37"/>
      <c r="AD1030" s="37"/>
      <c r="AE1030" s="37"/>
      <c r="AG1030" s="40"/>
      <c r="AN1030" s="37"/>
      <c r="AO1030" s="37"/>
      <c r="AP1030" s="37"/>
      <c r="AQ1030" s="37"/>
      <c r="AR1030" s="37"/>
      <c r="AS1030" s="37"/>
      <c r="AT1030" s="37"/>
      <c r="AU1030" s="37"/>
    </row>
    <row r="1031" spans="27:47" x14ac:dyDescent="0.2">
      <c r="AA1031" s="37"/>
      <c r="AB1031" s="37"/>
      <c r="AC1031" s="37"/>
      <c r="AD1031" s="37"/>
      <c r="AE1031" s="37"/>
      <c r="AG1031" s="40"/>
      <c r="AN1031" s="37"/>
      <c r="AO1031" s="37"/>
      <c r="AP1031" s="37"/>
      <c r="AQ1031" s="37"/>
      <c r="AR1031" s="37"/>
      <c r="AS1031" s="37"/>
      <c r="AT1031" s="37"/>
      <c r="AU1031" s="37"/>
    </row>
    <row r="1032" spans="27:47" x14ac:dyDescent="0.2">
      <c r="AA1032" s="37"/>
      <c r="AB1032" s="37"/>
      <c r="AC1032" s="37"/>
      <c r="AD1032" s="37"/>
      <c r="AE1032" s="37"/>
      <c r="AG1032" s="40"/>
      <c r="AN1032" s="37"/>
      <c r="AO1032" s="37"/>
      <c r="AP1032" s="37"/>
      <c r="AQ1032" s="37"/>
      <c r="AR1032" s="37"/>
      <c r="AS1032" s="37"/>
      <c r="AT1032" s="37"/>
      <c r="AU1032" s="37"/>
    </row>
    <row r="1033" spans="27:47" x14ac:dyDescent="0.2">
      <c r="AA1033" s="37"/>
      <c r="AB1033" s="37"/>
      <c r="AC1033" s="37"/>
      <c r="AD1033" s="37"/>
      <c r="AE1033" s="37"/>
      <c r="AG1033" s="40"/>
      <c r="AN1033" s="37"/>
      <c r="AO1033" s="37"/>
      <c r="AP1033" s="37"/>
      <c r="AQ1033" s="37"/>
      <c r="AR1033" s="37"/>
      <c r="AS1033" s="37"/>
      <c r="AT1033" s="37"/>
      <c r="AU1033" s="37"/>
    </row>
    <row r="1034" spans="27:47" x14ac:dyDescent="0.2">
      <c r="AA1034" s="37"/>
      <c r="AB1034" s="37"/>
      <c r="AC1034" s="37"/>
      <c r="AD1034" s="37"/>
      <c r="AE1034" s="37"/>
      <c r="AG1034" s="40"/>
      <c r="AN1034" s="37"/>
      <c r="AO1034" s="37"/>
      <c r="AP1034" s="37"/>
      <c r="AQ1034" s="37"/>
      <c r="AR1034" s="37"/>
      <c r="AS1034" s="37"/>
      <c r="AT1034" s="37"/>
      <c r="AU1034" s="37"/>
    </row>
    <row r="1035" spans="27:47" x14ac:dyDescent="0.2">
      <c r="AA1035" s="37"/>
      <c r="AB1035" s="37"/>
      <c r="AC1035" s="37"/>
      <c r="AD1035" s="37"/>
      <c r="AE1035" s="37"/>
      <c r="AG1035" s="40"/>
      <c r="AN1035" s="37"/>
      <c r="AO1035" s="37"/>
      <c r="AP1035" s="37"/>
      <c r="AQ1035" s="37"/>
      <c r="AR1035" s="37"/>
      <c r="AS1035" s="37"/>
      <c r="AT1035" s="37"/>
      <c r="AU1035" s="37"/>
    </row>
    <row r="1036" spans="27:47" x14ac:dyDescent="0.2">
      <c r="AA1036" s="37"/>
      <c r="AB1036" s="37"/>
      <c r="AC1036" s="37"/>
      <c r="AD1036" s="37"/>
      <c r="AE1036" s="37"/>
      <c r="AG1036" s="40"/>
      <c r="AN1036" s="37"/>
      <c r="AO1036" s="37"/>
      <c r="AP1036" s="37"/>
      <c r="AQ1036" s="37"/>
      <c r="AR1036" s="37"/>
      <c r="AS1036" s="37"/>
      <c r="AT1036" s="37"/>
      <c r="AU1036" s="37"/>
    </row>
    <row r="1037" spans="27:47" x14ac:dyDescent="0.2">
      <c r="AA1037" s="37"/>
      <c r="AB1037" s="37"/>
      <c r="AC1037" s="37"/>
      <c r="AD1037" s="37"/>
      <c r="AE1037" s="37"/>
      <c r="AG1037" s="40"/>
      <c r="AN1037" s="37"/>
      <c r="AO1037" s="37"/>
      <c r="AP1037" s="37"/>
      <c r="AQ1037" s="37"/>
      <c r="AR1037" s="37"/>
      <c r="AS1037" s="37"/>
      <c r="AT1037" s="37"/>
      <c r="AU1037" s="37"/>
    </row>
    <row r="1038" spans="27:47" x14ac:dyDescent="0.2">
      <c r="AA1038" s="37"/>
      <c r="AB1038" s="37"/>
      <c r="AC1038" s="37"/>
      <c r="AD1038" s="37"/>
      <c r="AE1038" s="37"/>
      <c r="AG1038" s="40"/>
      <c r="AN1038" s="37"/>
      <c r="AO1038" s="37"/>
      <c r="AP1038" s="37"/>
      <c r="AQ1038" s="37"/>
      <c r="AR1038" s="37"/>
      <c r="AS1038" s="37"/>
      <c r="AT1038" s="37"/>
      <c r="AU1038" s="37"/>
    </row>
    <row r="1039" spans="27:47" x14ac:dyDescent="0.2">
      <c r="AA1039" s="37"/>
      <c r="AB1039" s="37"/>
      <c r="AC1039" s="37"/>
      <c r="AD1039" s="37"/>
      <c r="AE1039" s="37"/>
      <c r="AG1039" s="40"/>
      <c r="AN1039" s="37"/>
      <c r="AO1039" s="37"/>
      <c r="AP1039" s="37"/>
      <c r="AQ1039" s="37"/>
      <c r="AR1039" s="37"/>
      <c r="AS1039" s="37"/>
      <c r="AT1039" s="37"/>
      <c r="AU1039" s="37"/>
    </row>
    <row r="1040" spans="27:47" x14ac:dyDescent="0.2">
      <c r="AA1040" s="37"/>
      <c r="AB1040" s="37"/>
      <c r="AC1040" s="37"/>
      <c r="AD1040" s="37"/>
      <c r="AE1040" s="37"/>
      <c r="AG1040" s="40"/>
      <c r="AN1040" s="37"/>
      <c r="AO1040" s="37"/>
      <c r="AP1040" s="37"/>
      <c r="AQ1040" s="37"/>
      <c r="AR1040" s="37"/>
      <c r="AS1040" s="37"/>
      <c r="AT1040" s="37"/>
      <c r="AU1040" s="37"/>
    </row>
    <row r="1041" spans="27:48" x14ac:dyDescent="0.2">
      <c r="AA1041" s="37"/>
      <c r="AB1041" s="37"/>
      <c r="AC1041" s="37"/>
      <c r="AD1041" s="37"/>
      <c r="AE1041" s="37"/>
      <c r="AG1041" s="40"/>
      <c r="AN1041" s="37"/>
      <c r="AO1041" s="37"/>
      <c r="AP1041" s="37"/>
      <c r="AQ1041" s="37"/>
      <c r="AR1041" s="37"/>
      <c r="AS1041" s="37"/>
      <c r="AT1041" s="37"/>
      <c r="AU1041" s="37"/>
    </row>
    <row r="1042" spans="27:48" x14ac:dyDescent="0.2">
      <c r="AA1042" s="37"/>
      <c r="AB1042" s="37"/>
      <c r="AC1042" s="37"/>
      <c r="AD1042" s="37"/>
      <c r="AE1042" s="37"/>
      <c r="AG1042" s="40"/>
      <c r="AN1042" s="37"/>
      <c r="AO1042" s="37"/>
      <c r="AP1042" s="37"/>
      <c r="AQ1042" s="37"/>
      <c r="AR1042" s="37"/>
      <c r="AS1042" s="37"/>
      <c r="AT1042" s="37"/>
      <c r="AU1042" s="37"/>
      <c r="AV1042" s="37"/>
    </row>
    <row r="1043" spans="27:48" x14ac:dyDescent="0.2">
      <c r="AA1043" s="37"/>
      <c r="AB1043" s="37"/>
      <c r="AC1043" s="37"/>
      <c r="AD1043" s="37"/>
      <c r="AE1043" s="37"/>
      <c r="AG1043" s="40"/>
      <c r="AN1043" s="37"/>
      <c r="AO1043" s="37"/>
      <c r="AP1043" s="37"/>
      <c r="AQ1043" s="37"/>
      <c r="AR1043" s="37"/>
      <c r="AS1043" s="37"/>
      <c r="AT1043" s="37"/>
      <c r="AU1043" s="37"/>
      <c r="AV1043" s="37"/>
    </row>
    <row r="1044" spans="27:48" x14ac:dyDescent="0.2">
      <c r="AA1044" s="37"/>
      <c r="AB1044" s="37"/>
      <c r="AC1044" s="37"/>
      <c r="AD1044" s="37"/>
      <c r="AE1044" s="37"/>
      <c r="AG1044" s="40"/>
      <c r="AN1044" s="37"/>
      <c r="AO1044" s="37"/>
      <c r="AP1044" s="37"/>
      <c r="AQ1044" s="37"/>
      <c r="AR1044" s="37"/>
      <c r="AS1044" s="37"/>
      <c r="AT1044" s="37"/>
      <c r="AU1044" s="37"/>
    </row>
    <row r="1045" spans="27:48" x14ac:dyDescent="0.2">
      <c r="AA1045" s="37"/>
      <c r="AB1045" s="37"/>
      <c r="AC1045" s="37"/>
      <c r="AD1045" s="37"/>
      <c r="AE1045" s="37"/>
      <c r="AG1045" s="40"/>
      <c r="AN1045" s="37"/>
      <c r="AO1045" s="37"/>
      <c r="AP1045" s="37"/>
      <c r="AQ1045" s="37"/>
      <c r="AR1045" s="37"/>
      <c r="AS1045" s="37"/>
      <c r="AT1045" s="37"/>
      <c r="AU1045" s="37"/>
    </row>
    <row r="1046" spans="27:48" x14ac:dyDescent="0.2">
      <c r="AA1046" s="37"/>
      <c r="AB1046" s="37"/>
      <c r="AC1046" s="37"/>
      <c r="AD1046" s="37"/>
      <c r="AE1046" s="37"/>
      <c r="AG1046" s="40"/>
      <c r="AN1046" s="37"/>
      <c r="AO1046" s="37"/>
      <c r="AP1046" s="37"/>
      <c r="AQ1046" s="37"/>
      <c r="AR1046" s="37"/>
      <c r="AS1046" s="37"/>
      <c r="AT1046" s="37"/>
      <c r="AU1046" s="37"/>
    </row>
    <row r="1047" spans="27:48" x14ac:dyDescent="0.2">
      <c r="AA1047" s="37"/>
      <c r="AB1047" s="37"/>
      <c r="AC1047" s="37"/>
      <c r="AD1047" s="37"/>
      <c r="AE1047" s="37"/>
      <c r="AG1047" s="40"/>
      <c r="AN1047" s="37"/>
      <c r="AO1047" s="37"/>
      <c r="AP1047" s="37"/>
      <c r="AQ1047" s="37"/>
      <c r="AR1047" s="37"/>
      <c r="AS1047" s="37"/>
      <c r="AT1047" s="37"/>
      <c r="AU1047" s="37"/>
    </row>
    <row r="1048" spans="27:48" x14ac:dyDescent="0.2">
      <c r="AA1048" s="37"/>
      <c r="AB1048" s="37"/>
      <c r="AC1048" s="37"/>
      <c r="AD1048" s="37"/>
      <c r="AE1048" s="37"/>
      <c r="AG1048" s="40"/>
      <c r="AN1048" s="37"/>
      <c r="AO1048" s="37"/>
      <c r="AP1048" s="37"/>
      <c r="AQ1048" s="37"/>
      <c r="AR1048" s="37"/>
      <c r="AS1048" s="37"/>
      <c r="AT1048" s="37"/>
      <c r="AU1048" s="37"/>
    </row>
    <row r="1049" spans="27:48" x14ac:dyDescent="0.2">
      <c r="AA1049" s="37"/>
      <c r="AB1049" s="37"/>
      <c r="AC1049" s="37"/>
      <c r="AD1049" s="37"/>
      <c r="AE1049" s="37"/>
      <c r="AG1049" s="40"/>
      <c r="AN1049" s="37"/>
      <c r="AO1049" s="37"/>
      <c r="AP1049" s="37"/>
      <c r="AQ1049" s="37"/>
      <c r="AR1049" s="37"/>
      <c r="AS1049" s="37"/>
      <c r="AT1049" s="37"/>
      <c r="AU1049" s="37"/>
    </row>
    <row r="1050" spans="27:48" x14ac:dyDescent="0.2">
      <c r="AA1050" s="37"/>
      <c r="AB1050" s="37"/>
      <c r="AC1050" s="37"/>
      <c r="AD1050" s="37"/>
      <c r="AE1050" s="37"/>
      <c r="AG1050" s="40"/>
      <c r="AN1050" s="37"/>
      <c r="AO1050" s="37"/>
      <c r="AP1050" s="37"/>
      <c r="AQ1050" s="37"/>
      <c r="AR1050" s="37"/>
      <c r="AS1050" s="37"/>
      <c r="AT1050" s="37"/>
      <c r="AU1050" s="37"/>
    </row>
    <row r="1051" spans="27:48" x14ac:dyDescent="0.2">
      <c r="AA1051" s="37"/>
      <c r="AB1051" s="37"/>
      <c r="AC1051" s="37"/>
      <c r="AD1051" s="37"/>
      <c r="AE1051" s="37"/>
      <c r="AG1051" s="40"/>
      <c r="AN1051" s="37"/>
      <c r="AO1051" s="37"/>
      <c r="AP1051" s="37"/>
      <c r="AQ1051" s="37"/>
      <c r="AR1051" s="37"/>
      <c r="AS1051" s="37"/>
      <c r="AT1051" s="37"/>
      <c r="AU1051" s="37"/>
    </row>
    <row r="1052" spans="27:48" x14ac:dyDescent="0.2">
      <c r="AA1052" s="37"/>
      <c r="AB1052" s="37"/>
      <c r="AC1052" s="37"/>
      <c r="AD1052" s="37"/>
      <c r="AE1052" s="37"/>
      <c r="AG1052" s="40"/>
      <c r="AN1052" s="37"/>
      <c r="AO1052" s="37"/>
      <c r="AP1052" s="37"/>
      <c r="AQ1052" s="37"/>
      <c r="AR1052" s="37"/>
      <c r="AS1052" s="37"/>
      <c r="AT1052" s="37"/>
      <c r="AU1052" s="37"/>
    </row>
    <row r="1053" spans="27:48" x14ac:dyDescent="0.2">
      <c r="AA1053" s="37"/>
      <c r="AB1053" s="37"/>
      <c r="AC1053" s="37"/>
      <c r="AD1053" s="37"/>
      <c r="AE1053" s="37"/>
      <c r="AG1053" s="40"/>
      <c r="AN1053" s="37"/>
      <c r="AO1053" s="37"/>
      <c r="AP1053" s="37"/>
      <c r="AQ1053" s="37"/>
      <c r="AR1053" s="37"/>
      <c r="AS1053" s="37"/>
      <c r="AT1053" s="37"/>
      <c r="AU1053" s="37"/>
    </row>
    <row r="1054" spans="27:48" x14ac:dyDescent="0.2">
      <c r="AA1054" s="37"/>
      <c r="AB1054" s="37"/>
      <c r="AC1054" s="37"/>
      <c r="AD1054" s="37"/>
      <c r="AE1054" s="37"/>
      <c r="AG1054" s="40"/>
      <c r="AN1054" s="37"/>
      <c r="AO1054" s="37"/>
      <c r="AP1054" s="37"/>
      <c r="AQ1054" s="37"/>
      <c r="AR1054" s="37"/>
      <c r="AS1054" s="37"/>
      <c r="AT1054" s="37"/>
      <c r="AU1054" s="37"/>
    </row>
    <row r="1055" spans="27:48" x14ac:dyDescent="0.2">
      <c r="AA1055" s="37"/>
      <c r="AB1055" s="37"/>
      <c r="AC1055" s="37"/>
      <c r="AD1055" s="37"/>
      <c r="AE1055" s="37"/>
      <c r="AG1055" s="40"/>
      <c r="AN1055" s="37"/>
      <c r="AO1055" s="37"/>
      <c r="AP1055" s="37"/>
      <c r="AQ1055" s="37"/>
      <c r="AR1055" s="37"/>
      <c r="AS1055" s="37"/>
      <c r="AT1055" s="37"/>
      <c r="AU1055" s="37"/>
    </row>
    <row r="1056" spans="27:48" x14ac:dyDescent="0.2">
      <c r="AA1056" s="37"/>
      <c r="AB1056" s="37"/>
      <c r="AC1056" s="37"/>
      <c r="AD1056" s="37"/>
      <c r="AE1056" s="37"/>
      <c r="AG1056" s="40"/>
      <c r="AN1056" s="37"/>
      <c r="AO1056" s="37"/>
      <c r="AP1056" s="37"/>
      <c r="AQ1056" s="37"/>
      <c r="AR1056" s="37"/>
      <c r="AS1056" s="37"/>
      <c r="AT1056" s="37"/>
      <c r="AU1056" s="37"/>
    </row>
    <row r="1057" spans="27:64" x14ac:dyDescent="0.2">
      <c r="AA1057" s="37"/>
      <c r="AB1057" s="37"/>
      <c r="AC1057" s="37"/>
      <c r="AD1057" s="37"/>
      <c r="AE1057" s="37"/>
      <c r="AG1057" s="40"/>
      <c r="AN1057" s="37"/>
      <c r="AO1057" s="37"/>
      <c r="AP1057" s="37"/>
      <c r="AQ1057" s="37"/>
      <c r="AR1057" s="37"/>
      <c r="AS1057" s="37"/>
      <c r="AT1057" s="37"/>
      <c r="AU1057" s="37"/>
    </row>
    <row r="1058" spans="27:64" x14ac:dyDescent="0.2">
      <c r="AA1058" s="37"/>
      <c r="AB1058" s="37"/>
      <c r="AC1058" s="37"/>
      <c r="AD1058" s="37"/>
      <c r="AE1058" s="37"/>
      <c r="AG1058" s="40"/>
      <c r="AN1058" s="37"/>
      <c r="AO1058" s="37"/>
      <c r="AP1058" s="37"/>
      <c r="AQ1058" s="37"/>
      <c r="AR1058" s="37"/>
      <c r="AS1058" s="37"/>
      <c r="AT1058" s="37"/>
      <c r="AU1058" s="37"/>
    </row>
    <row r="1059" spans="27:64" x14ac:dyDescent="0.2">
      <c r="AA1059" s="37"/>
      <c r="AB1059" s="37"/>
      <c r="AC1059" s="37"/>
      <c r="AD1059" s="37"/>
      <c r="AE1059" s="37"/>
      <c r="AG1059" s="40"/>
      <c r="AN1059" s="37"/>
      <c r="AO1059" s="37"/>
      <c r="AP1059" s="37"/>
      <c r="AQ1059" s="37"/>
      <c r="AR1059" s="37"/>
      <c r="AS1059" s="37"/>
      <c r="AT1059" s="37"/>
      <c r="AU1059" s="37"/>
    </row>
    <row r="1060" spans="27:64" x14ac:dyDescent="0.2">
      <c r="AA1060" s="37"/>
      <c r="AB1060" s="37"/>
      <c r="AC1060" s="37"/>
      <c r="AD1060" s="37"/>
      <c r="AE1060" s="37"/>
      <c r="AG1060" s="40"/>
      <c r="AN1060" s="37"/>
      <c r="AO1060" s="37"/>
      <c r="AP1060" s="37"/>
      <c r="AQ1060" s="37"/>
      <c r="AR1060" s="37"/>
      <c r="AS1060" s="37"/>
      <c r="AT1060" s="37"/>
      <c r="AU1060" s="37"/>
    </row>
    <row r="1061" spans="27:64" x14ac:dyDescent="0.2">
      <c r="AA1061" s="37"/>
      <c r="AB1061" s="37"/>
      <c r="AC1061" s="37"/>
      <c r="AD1061" s="37"/>
      <c r="AE1061" s="37"/>
      <c r="AG1061" s="40"/>
      <c r="AN1061" s="37"/>
      <c r="AO1061" s="37"/>
      <c r="AP1061" s="37"/>
      <c r="AQ1061" s="37"/>
      <c r="AR1061" s="37"/>
      <c r="AS1061" s="37"/>
      <c r="AT1061" s="37"/>
      <c r="AU1061" s="37"/>
    </row>
    <row r="1062" spans="27:64" x14ac:dyDescent="0.2">
      <c r="AA1062" s="37"/>
      <c r="AB1062" s="37"/>
      <c r="AC1062" s="37"/>
      <c r="AD1062" s="37"/>
      <c r="AE1062" s="37"/>
      <c r="AG1062" s="40"/>
      <c r="AN1062" s="37"/>
      <c r="AO1062" s="37"/>
      <c r="AP1062" s="37"/>
      <c r="AQ1062" s="37"/>
      <c r="AR1062" s="37"/>
      <c r="AS1062" s="37"/>
      <c r="AT1062" s="37"/>
      <c r="AU1062" s="37"/>
    </row>
    <row r="1063" spans="27:64" x14ac:dyDescent="0.2">
      <c r="AA1063" s="37"/>
      <c r="AB1063" s="37"/>
      <c r="AC1063" s="37"/>
      <c r="AD1063" s="37"/>
      <c r="AE1063" s="37"/>
      <c r="AG1063" s="40"/>
      <c r="AN1063" s="37"/>
      <c r="AO1063" s="37"/>
      <c r="AP1063" s="37"/>
      <c r="AQ1063" s="37"/>
      <c r="AR1063" s="37"/>
      <c r="AS1063" s="37"/>
      <c r="AT1063" s="37"/>
      <c r="AU1063" s="37"/>
    </row>
    <row r="1064" spans="27:64" x14ac:dyDescent="0.2">
      <c r="AA1064" s="37"/>
      <c r="AB1064" s="37"/>
      <c r="AC1064" s="37"/>
      <c r="AD1064" s="37"/>
      <c r="AE1064" s="37"/>
      <c r="AG1064" s="40"/>
      <c r="AN1064" s="37"/>
      <c r="AO1064" s="37"/>
      <c r="AP1064" s="37"/>
      <c r="AQ1064" s="37"/>
      <c r="AR1064" s="37"/>
      <c r="AS1064" s="37"/>
      <c r="AT1064" s="37"/>
      <c r="AU1064" s="37"/>
    </row>
    <row r="1065" spans="27:64" x14ac:dyDescent="0.2">
      <c r="AA1065" s="37"/>
      <c r="AB1065" s="37"/>
      <c r="AC1065" s="37"/>
      <c r="AD1065" s="37"/>
      <c r="AE1065" s="37"/>
      <c r="AG1065" s="40"/>
      <c r="AN1065" s="37"/>
      <c r="AO1065" s="37"/>
      <c r="AP1065" s="37"/>
      <c r="AQ1065" s="37"/>
      <c r="AR1065" s="37"/>
      <c r="AS1065" s="37"/>
      <c r="AT1065" s="37"/>
      <c r="AU1065" s="37"/>
    </row>
    <row r="1066" spans="27:64" x14ac:dyDescent="0.2">
      <c r="AA1066" s="37"/>
      <c r="AB1066" s="37"/>
      <c r="AC1066" s="37"/>
      <c r="AD1066" s="37"/>
      <c r="AE1066" s="37"/>
      <c r="AG1066" s="40"/>
      <c r="AN1066" s="37"/>
      <c r="AO1066" s="37"/>
      <c r="AP1066" s="37"/>
      <c r="AQ1066" s="37"/>
      <c r="AR1066" s="37"/>
      <c r="AS1066" s="37"/>
      <c r="AT1066" s="37"/>
      <c r="AU1066" s="37"/>
    </row>
    <row r="1067" spans="27:64" x14ac:dyDescent="0.2">
      <c r="AA1067" s="37"/>
      <c r="AB1067" s="37"/>
      <c r="AC1067" s="37"/>
      <c r="AD1067" s="37"/>
      <c r="AE1067" s="37"/>
      <c r="AG1067" s="40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</row>
    <row r="1068" spans="27:64" x14ac:dyDescent="0.2">
      <c r="AA1068" s="37"/>
      <c r="AB1068" s="37"/>
      <c r="AC1068" s="37"/>
      <c r="AD1068" s="37"/>
      <c r="AE1068" s="37"/>
      <c r="AG1068" s="40"/>
      <c r="AN1068" s="37"/>
      <c r="AO1068" s="37"/>
      <c r="AP1068" s="37"/>
      <c r="AQ1068" s="37"/>
      <c r="AR1068" s="37"/>
      <c r="AS1068" s="37"/>
      <c r="AT1068" s="37"/>
      <c r="AU1068" s="37"/>
    </row>
    <row r="1069" spans="27:64" x14ac:dyDescent="0.2">
      <c r="AA1069" s="37"/>
      <c r="AB1069" s="37"/>
      <c r="AC1069" s="37"/>
      <c r="AD1069" s="37"/>
      <c r="AE1069" s="37"/>
      <c r="AG1069" s="40"/>
      <c r="AN1069" s="37"/>
      <c r="AO1069" s="37"/>
      <c r="AP1069" s="37"/>
      <c r="AQ1069" s="37"/>
      <c r="AR1069" s="37"/>
      <c r="AS1069" s="37"/>
      <c r="AT1069" s="37"/>
      <c r="AU1069" s="37"/>
    </row>
    <row r="1070" spans="27:64" x14ac:dyDescent="0.2">
      <c r="AA1070" s="37"/>
      <c r="AB1070" s="37"/>
      <c r="AC1070" s="37"/>
      <c r="AD1070" s="37"/>
      <c r="AE1070" s="37"/>
      <c r="AG1070" s="40"/>
      <c r="AN1070" s="37"/>
      <c r="AO1070" s="37"/>
      <c r="AP1070" s="37"/>
      <c r="AQ1070" s="37"/>
      <c r="AR1070" s="37"/>
      <c r="AS1070" s="37"/>
      <c r="AT1070" s="37"/>
      <c r="AU1070" s="37"/>
    </row>
    <row r="1071" spans="27:64" x14ac:dyDescent="0.2">
      <c r="AA1071" s="37"/>
      <c r="AB1071" s="37"/>
      <c r="AC1071" s="37"/>
      <c r="AD1071" s="37"/>
      <c r="AE1071" s="37"/>
      <c r="AG1071" s="40"/>
      <c r="AN1071" s="37"/>
      <c r="AO1071" s="37"/>
      <c r="AP1071" s="37"/>
      <c r="AQ1071" s="37"/>
      <c r="AR1071" s="37"/>
      <c r="AS1071" s="37"/>
      <c r="AT1071" s="37"/>
      <c r="AU1071" s="37"/>
    </row>
    <row r="1072" spans="27:64" x14ac:dyDescent="0.2">
      <c r="AA1072" s="37"/>
      <c r="AB1072" s="37"/>
      <c r="AC1072" s="37"/>
      <c r="AD1072" s="37"/>
      <c r="AE1072" s="37"/>
      <c r="AG1072" s="40"/>
      <c r="AN1072" s="37"/>
      <c r="AO1072" s="37"/>
      <c r="AP1072" s="37"/>
      <c r="AQ1072" s="37"/>
      <c r="AR1072" s="37"/>
      <c r="AS1072" s="37"/>
      <c r="AT1072" s="37"/>
      <c r="AU1072" s="37"/>
    </row>
    <row r="1073" spans="27:48" x14ac:dyDescent="0.2">
      <c r="AA1073" s="37"/>
      <c r="AB1073" s="37"/>
      <c r="AC1073" s="37"/>
      <c r="AD1073" s="37"/>
      <c r="AE1073" s="37"/>
      <c r="AG1073" s="40"/>
      <c r="AN1073" s="37"/>
      <c r="AO1073" s="37"/>
      <c r="AP1073" s="37"/>
      <c r="AQ1073" s="37"/>
      <c r="AR1073" s="37"/>
      <c r="AS1073" s="37"/>
      <c r="AT1073" s="37"/>
      <c r="AU1073" s="37"/>
    </row>
    <row r="1074" spans="27:48" x14ac:dyDescent="0.2">
      <c r="AA1074" s="37"/>
      <c r="AB1074" s="37"/>
      <c r="AC1074" s="37"/>
      <c r="AD1074" s="37"/>
      <c r="AE1074" s="37"/>
      <c r="AG1074" s="40"/>
      <c r="AN1074" s="37"/>
      <c r="AO1074" s="37"/>
      <c r="AP1074" s="37"/>
      <c r="AQ1074" s="37"/>
      <c r="AR1074" s="37"/>
      <c r="AS1074" s="37"/>
      <c r="AT1074" s="37"/>
      <c r="AU1074" s="37"/>
    </row>
    <row r="1075" spans="27:48" x14ac:dyDescent="0.2">
      <c r="AA1075" s="37"/>
      <c r="AB1075" s="37"/>
      <c r="AC1075" s="37"/>
      <c r="AD1075" s="37"/>
      <c r="AE1075" s="37"/>
      <c r="AG1075" s="40"/>
      <c r="AN1075" s="37"/>
      <c r="AO1075" s="37"/>
      <c r="AP1075" s="37"/>
      <c r="AQ1075" s="37"/>
      <c r="AR1075" s="37"/>
      <c r="AS1075" s="37"/>
      <c r="AT1075" s="37"/>
      <c r="AU1075" s="37"/>
    </row>
    <row r="1076" spans="27:48" x14ac:dyDescent="0.2">
      <c r="AA1076" s="37"/>
      <c r="AB1076" s="37"/>
      <c r="AC1076" s="37"/>
      <c r="AD1076" s="37"/>
      <c r="AE1076" s="37"/>
      <c r="AG1076" s="40"/>
      <c r="AN1076" s="37"/>
      <c r="AO1076" s="37"/>
      <c r="AP1076" s="37"/>
      <c r="AQ1076" s="37"/>
      <c r="AR1076" s="37"/>
      <c r="AS1076" s="37"/>
      <c r="AT1076" s="37"/>
      <c r="AU1076" s="37"/>
    </row>
    <row r="1077" spans="27:48" x14ac:dyDescent="0.2">
      <c r="AA1077" s="37"/>
      <c r="AB1077" s="37"/>
      <c r="AC1077" s="37"/>
      <c r="AD1077" s="37"/>
      <c r="AE1077" s="37"/>
      <c r="AG1077" s="40"/>
      <c r="AN1077" s="37"/>
      <c r="AO1077" s="37"/>
      <c r="AP1077" s="37"/>
      <c r="AQ1077" s="37"/>
      <c r="AR1077" s="37"/>
      <c r="AS1077" s="37"/>
      <c r="AT1077" s="37"/>
      <c r="AU1077" s="37"/>
    </row>
    <row r="1078" spans="27:48" x14ac:dyDescent="0.2">
      <c r="AA1078" s="37"/>
      <c r="AB1078" s="37"/>
      <c r="AC1078" s="37"/>
      <c r="AD1078" s="37"/>
      <c r="AE1078" s="37"/>
      <c r="AG1078" s="40"/>
      <c r="AN1078" s="37"/>
      <c r="AO1078" s="37"/>
      <c r="AP1078" s="37"/>
      <c r="AQ1078" s="37"/>
      <c r="AR1078" s="37"/>
      <c r="AS1078" s="37"/>
      <c r="AT1078" s="37"/>
      <c r="AU1078" s="37"/>
    </row>
    <row r="1079" spans="27:48" x14ac:dyDescent="0.2">
      <c r="AA1079" s="37"/>
      <c r="AB1079" s="37"/>
      <c r="AC1079" s="37"/>
      <c r="AD1079" s="37"/>
      <c r="AE1079" s="37"/>
      <c r="AG1079" s="40"/>
      <c r="AN1079" s="37"/>
      <c r="AO1079" s="37"/>
      <c r="AP1079" s="37"/>
      <c r="AQ1079" s="37"/>
      <c r="AR1079" s="37"/>
      <c r="AS1079" s="37"/>
      <c r="AT1079" s="37"/>
      <c r="AU1079" s="37"/>
      <c r="AV1079" s="37"/>
    </row>
    <row r="1080" spans="27:48" x14ac:dyDescent="0.2">
      <c r="AA1080" s="37"/>
      <c r="AB1080" s="37"/>
      <c r="AC1080" s="37"/>
      <c r="AD1080" s="37"/>
      <c r="AE1080" s="37"/>
      <c r="AG1080" s="40"/>
      <c r="AN1080" s="37"/>
      <c r="AO1080" s="37"/>
      <c r="AP1080" s="37"/>
      <c r="AQ1080" s="37"/>
      <c r="AR1080" s="37"/>
      <c r="AS1080" s="37"/>
      <c r="AT1080" s="37"/>
      <c r="AU1080" s="37"/>
    </row>
    <row r="1081" spans="27:48" x14ac:dyDescent="0.2">
      <c r="AA1081" s="37"/>
      <c r="AB1081" s="37"/>
      <c r="AC1081" s="37"/>
      <c r="AD1081" s="37"/>
      <c r="AE1081" s="37"/>
      <c r="AG1081" s="40"/>
      <c r="AN1081" s="37"/>
      <c r="AO1081" s="37"/>
      <c r="AP1081" s="37"/>
      <c r="AQ1081" s="37"/>
      <c r="AR1081" s="37"/>
      <c r="AS1081" s="37"/>
      <c r="AT1081" s="37"/>
      <c r="AU1081" s="37"/>
      <c r="AV1081" s="37"/>
    </row>
    <row r="1082" spans="27:48" x14ac:dyDescent="0.2">
      <c r="AA1082" s="37"/>
      <c r="AB1082" s="37"/>
      <c r="AC1082" s="37"/>
      <c r="AD1082" s="37"/>
      <c r="AE1082" s="37"/>
      <c r="AG1082" s="40"/>
      <c r="AN1082" s="37"/>
      <c r="AO1082" s="37"/>
      <c r="AP1082" s="37"/>
      <c r="AQ1082" s="37"/>
      <c r="AR1082" s="37"/>
      <c r="AS1082" s="37"/>
      <c r="AT1082" s="37"/>
      <c r="AU1082" s="37"/>
    </row>
    <row r="1083" spans="27:48" x14ac:dyDescent="0.2">
      <c r="AA1083" s="37"/>
      <c r="AB1083" s="37"/>
      <c r="AC1083" s="37"/>
      <c r="AD1083" s="37"/>
      <c r="AE1083" s="37"/>
      <c r="AG1083" s="40"/>
      <c r="AN1083" s="37"/>
      <c r="AO1083" s="37"/>
      <c r="AP1083" s="37"/>
      <c r="AQ1083" s="37"/>
      <c r="AR1083" s="37"/>
      <c r="AS1083" s="37"/>
      <c r="AT1083" s="37"/>
      <c r="AU1083" s="37"/>
    </row>
    <row r="1084" spans="27:48" x14ac:dyDescent="0.2">
      <c r="AA1084" s="37"/>
      <c r="AB1084" s="37"/>
      <c r="AC1084" s="37"/>
      <c r="AD1084" s="37"/>
      <c r="AE1084" s="37"/>
      <c r="AG1084" s="40"/>
      <c r="AN1084" s="37"/>
      <c r="AO1084" s="37"/>
      <c r="AP1084" s="37"/>
      <c r="AQ1084" s="37"/>
      <c r="AR1084" s="37"/>
      <c r="AS1084" s="37"/>
      <c r="AT1084" s="37"/>
      <c r="AU1084" s="37"/>
    </row>
    <row r="1085" spans="27:48" x14ac:dyDescent="0.2">
      <c r="AA1085" s="37"/>
      <c r="AB1085" s="37"/>
      <c r="AC1085" s="37"/>
      <c r="AD1085" s="37"/>
      <c r="AE1085" s="37"/>
      <c r="AG1085" s="40"/>
      <c r="AN1085" s="37"/>
      <c r="AO1085" s="37"/>
      <c r="AP1085" s="37"/>
      <c r="AQ1085" s="37"/>
      <c r="AR1085" s="37"/>
      <c r="AS1085" s="37"/>
      <c r="AT1085" s="37"/>
      <c r="AU1085" s="37"/>
    </row>
    <row r="1086" spans="27:48" x14ac:dyDescent="0.2">
      <c r="AA1086" s="37"/>
      <c r="AB1086" s="37"/>
      <c r="AC1086" s="37"/>
      <c r="AD1086" s="37"/>
      <c r="AE1086" s="37"/>
      <c r="AG1086" s="40"/>
      <c r="AN1086" s="37"/>
      <c r="AO1086" s="37"/>
      <c r="AP1086" s="37"/>
      <c r="AQ1086" s="37"/>
      <c r="AR1086" s="37"/>
      <c r="AS1086" s="37"/>
      <c r="AT1086" s="37"/>
      <c r="AU1086" s="37"/>
    </row>
    <row r="1087" spans="27:48" x14ac:dyDescent="0.2">
      <c r="AA1087" s="37"/>
      <c r="AB1087" s="37"/>
      <c r="AC1087" s="37"/>
      <c r="AD1087" s="37"/>
      <c r="AE1087" s="37"/>
      <c r="AG1087" s="40"/>
      <c r="AN1087" s="37"/>
      <c r="AO1087" s="37"/>
      <c r="AP1087" s="37"/>
      <c r="AQ1087" s="37"/>
      <c r="AR1087" s="37"/>
      <c r="AS1087" s="37"/>
      <c r="AT1087" s="37"/>
      <c r="AU1087" s="37"/>
    </row>
    <row r="1088" spans="27:48" x14ac:dyDescent="0.2">
      <c r="AA1088" s="37"/>
      <c r="AB1088" s="37"/>
      <c r="AC1088" s="37"/>
      <c r="AD1088" s="37"/>
      <c r="AE1088" s="37"/>
      <c r="AG1088" s="40"/>
      <c r="AN1088" s="37"/>
      <c r="AO1088" s="37"/>
      <c r="AP1088" s="37"/>
      <c r="AQ1088" s="37"/>
      <c r="AR1088" s="37"/>
      <c r="AS1088" s="37"/>
      <c r="AT1088" s="37"/>
      <c r="AU1088" s="37"/>
    </row>
    <row r="1089" spans="27:47" x14ac:dyDescent="0.2">
      <c r="AA1089" s="37"/>
      <c r="AB1089" s="37"/>
      <c r="AC1089" s="37"/>
      <c r="AD1089" s="37"/>
      <c r="AE1089" s="37"/>
      <c r="AG1089" s="40"/>
      <c r="AN1089" s="37"/>
      <c r="AO1089" s="37"/>
      <c r="AP1089" s="37"/>
      <c r="AQ1089" s="37"/>
      <c r="AR1089" s="37"/>
      <c r="AS1089" s="37"/>
      <c r="AT1089" s="37"/>
      <c r="AU1089" s="37"/>
    </row>
    <row r="1090" spans="27:47" x14ac:dyDescent="0.2">
      <c r="AA1090" s="37"/>
      <c r="AB1090" s="37"/>
      <c r="AC1090" s="37"/>
      <c r="AD1090" s="37"/>
      <c r="AE1090" s="37"/>
      <c r="AG1090" s="40"/>
      <c r="AN1090" s="37"/>
      <c r="AO1090" s="37"/>
      <c r="AP1090" s="37"/>
      <c r="AQ1090" s="37"/>
      <c r="AR1090" s="37"/>
      <c r="AS1090" s="37"/>
      <c r="AT1090" s="37"/>
      <c r="AU1090" s="37"/>
    </row>
    <row r="1091" spans="27:47" x14ac:dyDescent="0.2">
      <c r="AA1091" s="37"/>
      <c r="AB1091" s="37"/>
      <c r="AC1091" s="37"/>
      <c r="AD1091" s="37"/>
      <c r="AE1091" s="37"/>
      <c r="AG1091" s="40"/>
      <c r="AN1091" s="37"/>
      <c r="AO1091" s="37"/>
      <c r="AP1091" s="37"/>
      <c r="AQ1091" s="37"/>
      <c r="AR1091" s="37"/>
      <c r="AS1091" s="37"/>
      <c r="AT1091" s="37"/>
      <c r="AU1091" s="37"/>
    </row>
    <row r="1092" spans="27:47" x14ac:dyDescent="0.2">
      <c r="AA1092" s="37"/>
      <c r="AB1092" s="37"/>
      <c r="AC1092" s="37"/>
      <c r="AD1092" s="37"/>
      <c r="AE1092" s="37"/>
      <c r="AG1092" s="40"/>
      <c r="AN1092" s="37"/>
      <c r="AO1092" s="37"/>
      <c r="AP1092" s="37"/>
      <c r="AQ1092" s="37"/>
      <c r="AR1092" s="37"/>
      <c r="AS1092" s="37"/>
      <c r="AT1092" s="37"/>
      <c r="AU1092" s="37"/>
    </row>
    <row r="1093" spans="27:47" x14ac:dyDescent="0.2">
      <c r="AA1093" s="37"/>
      <c r="AB1093" s="37"/>
      <c r="AC1093" s="37"/>
      <c r="AD1093" s="37"/>
      <c r="AE1093" s="37"/>
      <c r="AG1093" s="40"/>
      <c r="AN1093" s="37"/>
      <c r="AO1093" s="37"/>
      <c r="AP1093" s="37"/>
      <c r="AQ1093" s="37"/>
      <c r="AR1093" s="37"/>
      <c r="AS1093" s="37"/>
      <c r="AT1093" s="37"/>
      <c r="AU1093" s="37"/>
    </row>
    <row r="1094" spans="27:47" x14ac:dyDescent="0.2">
      <c r="AA1094" s="37"/>
      <c r="AB1094" s="37"/>
      <c r="AC1094" s="37"/>
      <c r="AD1094" s="37"/>
      <c r="AE1094" s="37"/>
      <c r="AG1094" s="40"/>
      <c r="AN1094" s="37"/>
      <c r="AO1094" s="37"/>
      <c r="AP1094" s="37"/>
      <c r="AQ1094" s="37"/>
      <c r="AR1094" s="37"/>
      <c r="AS1094" s="37"/>
      <c r="AT1094" s="37"/>
      <c r="AU1094" s="37"/>
    </row>
    <row r="1095" spans="27:47" x14ac:dyDescent="0.2">
      <c r="AA1095" s="37"/>
      <c r="AB1095" s="37"/>
      <c r="AC1095" s="37"/>
      <c r="AD1095" s="37"/>
      <c r="AE1095" s="37"/>
      <c r="AG1095" s="40"/>
      <c r="AN1095" s="37"/>
      <c r="AO1095" s="37"/>
      <c r="AP1095" s="37"/>
      <c r="AQ1095" s="37"/>
      <c r="AR1095" s="37"/>
      <c r="AS1095" s="37"/>
      <c r="AT1095" s="37"/>
      <c r="AU1095" s="37"/>
    </row>
    <row r="1096" spans="27:47" x14ac:dyDescent="0.2">
      <c r="AA1096" s="37"/>
      <c r="AB1096" s="37"/>
      <c r="AC1096" s="37"/>
      <c r="AD1096" s="37"/>
      <c r="AE1096" s="37"/>
      <c r="AG1096" s="40"/>
      <c r="AN1096" s="37"/>
      <c r="AO1096" s="37"/>
      <c r="AP1096" s="37"/>
      <c r="AQ1096" s="37"/>
      <c r="AR1096" s="37"/>
      <c r="AS1096" s="37"/>
      <c r="AT1096" s="37"/>
      <c r="AU1096" s="37"/>
    </row>
    <row r="1097" spans="27:47" x14ac:dyDescent="0.2">
      <c r="AA1097" s="37"/>
      <c r="AB1097" s="37"/>
      <c r="AC1097" s="37"/>
      <c r="AD1097" s="37"/>
      <c r="AE1097" s="37"/>
      <c r="AG1097" s="40"/>
      <c r="AN1097" s="37"/>
      <c r="AO1097" s="37"/>
      <c r="AP1097" s="37"/>
      <c r="AQ1097" s="37"/>
      <c r="AR1097" s="37"/>
      <c r="AS1097" s="37"/>
      <c r="AT1097" s="37"/>
      <c r="AU1097" s="37"/>
    </row>
    <row r="1098" spans="27:47" x14ac:dyDescent="0.2">
      <c r="AA1098" s="37"/>
      <c r="AB1098" s="37"/>
      <c r="AC1098" s="37"/>
      <c r="AD1098" s="37"/>
      <c r="AE1098" s="37"/>
      <c r="AG1098" s="40"/>
      <c r="AN1098" s="37"/>
      <c r="AO1098" s="37"/>
      <c r="AP1098" s="37"/>
      <c r="AQ1098" s="37"/>
      <c r="AR1098" s="37"/>
      <c r="AS1098" s="37"/>
      <c r="AT1098" s="37"/>
      <c r="AU1098" s="37"/>
    </row>
    <row r="1099" spans="27:47" x14ac:dyDescent="0.2">
      <c r="AA1099" s="37"/>
      <c r="AB1099" s="37"/>
      <c r="AC1099" s="37"/>
      <c r="AD1099" s="37"/>
      <c r="AE1099" s="37"/>
      <c r="AG1099" s="40"/>
      <c r="AN1099" s="37"/>
      <c r="AO1099" s="37"/>
      <c r="AP1099" s="37"/>
      <c r="AQ1099" s="37"/>
      <c r="AR1099" s="37"/>
      <c r="AS1099" s="37"/>
      <c r="AT1099" s="37"/>
      <c r="AU1099" s="37"/>
    </row>
    <row r="1100" spans="27:47" x14ac:dyDescent="0.2">
      <c r="AA1100" s="37"/>
      <c r="AB1100" s="37"/>
      <c r="AC1100" s="37"/>
      <c r="AD1100" s="37"/>
      <c r="AE1100" s="37"/>
      <c r="AG1100" s="40"/>
      <c r="AN1100" s="37"/>
      <c r="AO1100" s="37"/>
      <c r="AP1100" s="37"/>
      <c r="AQ1100" s="37"/>
      <c r="AR1100" s="37"/>
      <c r="AS1100" s="37"/>
      <c r="AT1100" s="37"/>
      <c r="AU1100" s="37"/>
    </row>
    <row r="1101" spans="27:47" x14ac:dyDescent="0.2">
      <c r="AA1101" s="37"/>
      <c r="AB1101" s="37"/>
      <c r="AC1101" s="37"/>
      <c r="AD1101" s="37"/>
      <c r="AE1101" s="37"/>
      <c r="AG1101" s="40"/>
      <c r="AN1101" s="37"/>
      <c r="AO1101" s="37"/>
      <c r="AP1101" s="37"/>
      <c r="AQ1101" s="37"/>
      <c r="AR1101" s="37"/>
      <c r="AS1101" s="37"/>
      <c r="AT1101" s="37"/>
      <c r="AU1101" s="37"/>
    </row>
    <row r="1102" spans="27:47" x14ac:dyDescent="0.2">
      <c r="AA1102" s="37"/>
      <c r="AB1102" s="37"/>
      <c r="AC1102" s="37"/>
      <c r="AD1102" s="37"/>
      <c r="AE1102" s="37"/>
      <c r="AG1102" s="40"/>
      <c r="AN1102" s="37"/>
      <c r="AO1102" s="37"/>
      <c r="AP1102" s="37"/>
      <c r="AQ1102" s="37"/>
      <c r="AR1102" s="37"/>
      <c r="AS1102" s="37"/>
      <c r="AT1102" s="37"/>
      <c r="AU1102" s="37"/>
    </row>
    <row r="1103" spans="27:47" x14ac:dyDescent="0.2">
      <c r="AA1103" s="37"/>
      <c r="AB1103" s="37"/>
      <c r="AC1103" s="37"/>
      <c r="AD1103" s="37"/>
      <c r="AE1103" s="37"/>
      <c r="AG1103" s="40"/>
      <c r="AN1103" s="37"/>
      <c r="AO1103" s="37"/>
      <c r="AP1103" s="37"/>
      <c r="AQ1103" s="37"/>
      <c r="AR1103" s="37"/>
      <c r="AS1103" s="37"/>
      <c r="AT1103" s="37"/>
      <c r="AU1103" s="37"/>
    </row>
    <row r="1104" spans="27:47" x14ac:dyDescent="0.2">
      <c r="AA1104" s="37"/>
      <c r="AB1104" s="37"/>
      <c r="AC1104" s="37"/>
      <c r="AD1104" s="37"/>
      <c r="AE1104" s="37"/>
      <c r="AG1104" s="40"/>
      <c r="AN1104" s="37"/>
      <c r="AO1104" s="37"/>
      <c r="AP1104" s="37"/>
      <c r="AQ1104" s="37"/>
      <c r="AR1104" s="37"/>
      <c r="AS1104" s="37"/>
      <c r="AT1104" s="37"/>
      <c r="AU1104" s="37"/>
    </row>
    <row r="1105" spans="27:47" x14ac:dyDescent="0.2">
      <c r="AA1105" s="37"/>
      <c r="AB1105" s="37"/>
      <c r="AC1105" s="37"/>
      <c r="AD1105" s="37"/>
      <c r="AE1105" s="37"/>
      <c r="AG1105" s="40"/>
      <c r="AN1105" s="37"/>
      <c r="AO1105" s="37"/>
      <c r="AP1105" s="37"/>
      <c r="AQ1105" s="37"/>
      <c r="AR1105" s="37"/>
      <c r="AS1105" s="37"/>
      <c r="AT1105" s="37"/>
      <c r="AU1105" s="37"/>
    </row>
    <row r="1106" spans="27:47" x14ac:dyDescent="0.2">
      <c r="AA1106" s="37"/>
      <c r="AB1106" s="37"/>
      <c r="AC1106" s="37"/>
      <c r="AD1106" s="37"/>
      <c r="AE1106" s="37"/>
      <c r="AG1106" s="40"/>
      <c r="AN1106" s="37"/>
      <c r="AO1106" s="37"/>
      <c r="AP1106" s="37"/>
      <c r="AQ1106" s="37"/>
      <c r="AR1106" s="37"/>
      <c r="AS1106" s="37"/>
      <c r="AT1106" s="37"/>
      <c r="AU1106" s="37"/>
    </row>
    <row r="1107" spans="27:47" x14ac:dyDescent="0.2">
      <c r="AA1107" s="37"/>
      <c r="AB1107" s="37"/>
      <c r="AC1107" s="37"/>
      <c r="AD1107" s="37"/>
      <c r="AE1107" s="37"/>
      <c r="AG1107" s="40"/>
      <c r="AN1107" s="37"/>
      <c r="AO1107" s="37"/>
      <c r="AP1107" s="37"/>
      <c r="AQ1107" s="37"/>
      <c r="AR1107" s="37"/>
      <c r="AS1107" s="37"/>
      <c r="AT1107" s="37"/>
      <c r="AU1107" s="37"/>
    </row>
    <row r="1108" spans="27:47" x14ac:dyDescent="0.2">
      <c r="AA1108" s="37"/>
      <c r="AB1108" s="37"/>
      <c r="AC1108" s="37"/>
      <c r="AD1108" s="37"/>
      <c r="AE1108" s="37"/>
      <c r="AG1108" s="40"/>
      <c r="AN1108" s="37"/>
      <c r="AO1108" s="37"/>
      <c r="AP1108" s="37"/>
      <c r="AQ1108" s="37"/>
      <c r="AR1108" s="37"/>
      <c r="AS1108" s="37"/>
      <c r="AT1108" s="37"/>
      <c r="AU1108" s="37"/>
    </row>
    <row r="1109" spans="27:47" x14ac:dyDescent="0.2">
      <c r="AA1109" s="37"/>
      <c r="AB1109" s="37"/>
      <c r="AC1109" s="37"/>
      <c r="AD1109" s="37"/>
      <c r="AE1109" s="37"/>
      <c r="AG1109" s="40"/>
      <c r="AN1109" s="37"/>
      <c r="AO1109" s="37"/>
      <c r="AP1109" s="37"/>
      <c r="AQ1109" s="37"/>
      <c r="AR1109" s="37"/>
      <c r="AS1109" s="37"/>
      <c r="AT1109" s="37"/>
      <c r="AU1109" s="37"/>
    </row>
    <row r="1110" spans="27:47" x14ac:dyDescent="0.2">
      <c r="AA1110" s="37"/>
      <c r="AB1110" s="37"/>
      <c r="AC1110" s="37"/>
      <c r="AD1110" s="37"/>
      <c r="AE1110" s="37"/>
      <c r="AG1110" s="40"/>
      <c r="AN1110" s="37"/>
      <c r="AO1110" s="37"/>
      <c r="AP1110" s="37"/>
      <c r="AQ1110" s="37"/>
      <c r="AR1110" s="37"/>
      <c r="AS1110" s="37"/>
      <c r="AT1110" s="37"/>
      <c r="AU1110" s="37"/>
    </row>
    <row r="1111" spans="27:47" x14ac:dyDescent="0.2">
      <c r="AA1111" s="37"/>
      <c r="AB1111" s="37"/>
      <c r="AC1111" s="37"/>
      <c r="AD1111" s="37"/>
      <c r="AE1111" s="37"/>
      <c r="AG1111" s="40"/>
      <c r="AN1111" s="37"/>
      <c r="AO1111" s="37"/>
      <c r="AP1111" s="37"/>
      <c r="AQ1111" s="37"/>
      <c r="AR1111" s="37"/>
      <c r="AS1111" s="37"/>
      <c r="AT1111" s="37"/>
      <c r="AU1111" s="37"/>
    </row>
    <row r="1112" spans="27:47" x14ac:dyDescent="0.2">
      <c r="AA1112" s="37"/>
      <c r="AB1112" s="37"/>
      <c r="AC1112" s="37"/>
      <c r="AD1112" s="37"/>
      <c r="AE1112" s="37"/>
      <c r="AG1112" s="40"/>
      <c r="AN1112" s="37"/>
      <c r="AO1112" s="37"/>
      <c r="AP1112" s="37"/>
      <c r="AQ1112" s="37"/>
      <c r="AR1112" s="37"/>
      <c r="AS1112" s="37"/>
      <c r="AT1112" s="37"/>
      <c r="AU1112" s="37"/>
    </row>
    <row r="1113" spans="27:47" x14ac:dyDescent="0.2">
      <c r="AA1113" s="37"/>
      <c r="AB1113" s="37"/>
      <c r="AC1113" s="37"/>
      <c r="AD1113" s="37"/>
      <c r="AE1113" s="37"/>
      <c r="AG1113" s="40"/>
      <c r="AN1113" s="37"/>
      <c r="AO1113" s="37"/>
      <c r="AP1113" s="37"/>
      <c r="AQ1113" s="37"/>
      <c r="AR1113" s="37"/>
      <c r="AS1113" s="37"/>
      <c r="AT1113" s="37"/>
      <c r="AU1113" s="37"/>
    </row>
    <row r="1114" spans="27:47" x14ac:dyDescent="0.2">
      <c r="AA1114" s="37"/>
      <c r="AB1114" s="37"/>
      <c r="AC1114" s="37"/>
      <c r="AD1114" s="37"/>
      <c r="AE1114" s="37"/>
      <c r="AG1114" s="40"/>
      <c r="AN1114" s="37"/>
      <c r="AO1114" s="37"/>
      <c r="AP1114" s="37"/>
      <c r="AQ1114" s="37"/>
      <c r="AR1114" s="37"/>
      <c r="AS1114" s="37"/>
      <c r="AT1114" s="37"/>
      <c r="AU1114" s="37"/>
    </row>
    <row r="1115" spans="27:47" x14ac:dyDescent="0.2">
      <c r="AA1115" s="37"/>
      <c r="AB1115" s="37"/>
      <c r="AC1115" s="37"/>
      <c r="AD1115" s="37"/>
      <c r="AE1115" s="37"/>
      <c r="AG1115" s="40"/>
      <c r="AN1115" s="37"/>
      <c r="AO1115" s="37"/>
      <c r="AP1115" s="37"/>
      <c r="AQ1115" s="37"/>
      <c r="AR1115" s="37"/>
      <c r="AS1115" s="37"/>
      <c r="AT1115" s="37"/>
      <c r="AU1115" s="37"/>
    </row>
    <row r="1116" spans="27:47" x14ac:dyDescent="0.2">
      <c r="AA1116" s="37"/>
      <c r="AB1116" s="37"/>
      <c r="AC1116" s="37"/>
      <c r="AD1116" s="37"/>
      <c r="AE1116" s="37"/>
      <c r="AG1116" s="40"/>
      <c r="AN1116" s="37"/>
      <c r="AO1116" s="37"/>
      <c r="AP1116" s="37"/>
      <c r="AQ1116" s="37"/>
      <c r="AR1116" s="37"/>
      <c r="AS1116" s="37"/>
      <c r="AT1116" s="37"/>
      <c r="AU1116" s="37"/>
    </row>
    <row r="1117" spans="27:47" x14ac:dyDescent="0.2">
      <c r="AA1117" s="37"/>
      <c r="AB1117" s="37"/>
      <c r="AC1117" s="37"/>
      <c r="AD1117" s="37"/>
      <c r="AE1117" s="37"/>
      <c r="AG1117" s="40"/>
      <c r="AN1117" s="37"/>
      <c r="AO1117" s="37"/>
      <c r="AP1117" s="37"/>
      <c r="AQ1117" s="37"/>
      <c r="AR1117" s="37"/>
      <c r="AS1117" s="37"/>
      <c r="AT1117" s="37"/>
      <c r="AU1117" s="37"/>
    </row>
    <row r="1118" spans="27:47" x14ac:dyDescent="0.2">
      <c r="AA1118" s="37"/>
      <c r="AB1118" s="37"/>
      <c r="AC1118" s="37"/>
      <c r="AD1118" s="37"/>
      <c r="AE1118" s="37"/>
      <c r="AG1118" s="40"/>
      <c r="AN1118" s="37"/>
      <c r="AO1118" s="37"/>
      <c r="AP1118" s="37"/>
      <c r="AQ1118" s="37"/>
      <c r="AR1118" s="37"/>
      <c r="AS1118" s="37"/>
      <c r="AT1118" s="37"/>
      <c r="AU1118" s="37"/>
    </row>
    <row r="1119" spans="27:47" x14ac:dyDescent="0.2">
      <c r="AA1119" s="37"/>
      <c r="AB1119" s="37"/>
      <c r="AC1119" s="37"/>
      <c r="AD1119" s="37"/>
      <c r="AE1119" s="37"/>
      <c r="AG1119" s="40"/>
      <c r="AN1119" s="37"/>
      <c r="AO1119" s="37"/>
      <c r="AP1119" s="37"/>
      <c r="AQ1119" s="37"/>
      <c r="AR1119" s="37"/>
      <c r="AS1119" s="37"/>
      <c r="AT1119" s="37"/>
      <c r="AU1119" s="37"/>
    </row>
    <row r="1120" spans="27:47" x14ac:dyDescent="0.2">
      <c r="AA1120" s="37"/>
      <c r="AB1120" s="37"/>
      <c r="AC1120" s="37"/>
      <c r="AD1120" s="37"/>
      <c r="AE1120" s="37"/>
      <c r="AG1120" s="40"/>
      <c r="AN1120" s="37"/>
      <c r="AO1120" s="37"/>
      <c r="AP1120" s="37"/>
      <c r="AQ1120" s="37"/>
      <c r="AR1120" s="37"/>
      <c r="AS1120" s="37"/>
      <c r="AT1120" s="37"/>
      <c r="AU1120" s="37"/>
    </row>
    <row r="1121" spans="27:47" x14ac:dyDescent="0.2">
      <c r="AA1121" s="37"/>
      <c r="AB1121" s="37"/>
      <c r="AC1121" s="37"/>
      <c r="AD1121" s="37"/>
      <c r="AE1121" s="37"/>
      <c r="AG1121" s="40"/>
      <c r="AN1121" s="37"/>
      <c r="AO1121" s="37"/>
      <c r="AP1121" s="37"/>
      <c r="AQ1121" s="37"/>
      <c r="AR1121" s="37"/>
      <c r="AS1121" s="37"/>
      <c r="AT1121" s="37"/>
      <c r="AU1121" s="37"/>
    </row>
    <row r="1122" spans="27:47" x14ac:dyDescent="0.2">
      <c r="AA1122" s="37"/>
      <c r="AB1122" s="37"/>
      <c r="AC1122" s="37"/>
      <c r="AD1122" s="37"/>
      <c r="AE1122" s="37"/>
      <c r="AG1122" s="40"/>
      <c r="AN1122" s="37"/>
      <c r="AO1122" s="37"/>
      <c r="AP1122" s="37"/>
      <c r="AQ1122" s="37"/>
      <c r="AR1122" s="37"/>
      <c r="AS1122" s="37"/>
      <c r="AT1122" s="37"/>
      <c r="AU1122" s="37"/>
    </row>
    <row r="1123" spans="27:47" x14ac:dyDescent="0.2">
      <c r="AA1123" s="37"/>
      <c r="AB1123" s="37"/>
      <c r="AC1123" s="37"/>
      <c r="AD1123" s="37"/>
      <c r="AE1123" s="37"/>
      <c r="AG1123" s="40"/>
      <c r="AN1123" s="37"/>
      <c r="AO1123" s="37"/>
      <c r="AP1123" s="37"/>
      <c r="AQ1123" s="37"/>
      <c r="AR1123" s="37"/>
      <c r="AS1123" s="37"/>
      <c r="AT1123" s="37"/>
      <c r="AU1123" s="37"/>
    </row>
    <row r="1124" spans="27:47" x14ac:dyDescent="0.2">
      <c r="AA1124" s="37"/>
      <c r="AB1124" s="37"/>
      <c r="AC1124" s="37"/>
      <c r="AD1124" s="37"/>
      <c r="AE1124" s="37"/>
      <c r="AG1124" s="40"/>
      <c r="AN1124" s="37"/>
      <c r="AO1124" s="37"/>
      <c r="AP1124" s="37"/>
      <c r="AQ1124" s="37"/>
      <c r="AR1124" s="37"/>
      <c r="AS1124" s="37"/>
      <c r="AT1124" s="37"/>
      <c r="AU1124" s="37"/>
    </row>
    <row r="1125" spans="27:47" x14ac:dyDescent="0.2">
      <c r="AA1125" s="37"/>
      <c r="AB1125" s="37"/>
      <c r="AC1125" s="37"/>
      <c r="AD1125" s="37"/>
      <c r="AE1125" s="37"/>
      <c r="AG1125" s="40"/>
      <c r="AN1125" s="37"/>
      <c r="AO1125" s="37"/>
      <c r="AP1125" s="37"/>
      <c r="AQ1125" s="37"/>
      <c r="AR1125" s="37"/>
      <c r="AS1125" s="37"/>
      <c r="AT1125" s="37"/>
      <c r="AU1125" s="37"/>
    </row>
    <row r="1126" spans="27:47" x14ac:dyDescent="0.2">
      <c r="AA1126" s="37"/>
      <c r="AB1126" s="37"/>
      <c r="AC1126" s="37"/>
      <c r="AD1126" s="37"/>
      <c r="AE1126" s="37"/>
      <c r="AG1126" s="40"/>
      <c r="AN1126" s="37"/>
      <c r="AO1126" s="37"/>
      <c r="AP1126" s="37"/>
      <c r="AQ1126" s="37"/>
      <c r="AR1126" s="37"/>
      <c r="AS1126" s="37"/>
      <c r="AT1126" s="37"/>
      <c r="AU1126" s="37"/>
    </row>
    <row r="1127" spans="27:47" x14ac:dyDescent="0.2">
      <c r="AA1127" s="37"/>
      <c r="AB1127" s="37"/>
      <c r="AC1127" s="37"/>
      <c r="AD1127" s="37"/>
      <c r="AE1127" s="37"/>
      <c r="AG1127" s="40"/>
      <c r="AN1127" s="37"/>
      <c r="AO1127" s="37"/>
      <c r="AP1127" s="37"/>
      <c r="AQ1127" s="37"/>
      <c r="AR1127" s="37"/>
      <c r="AS1127" s="37"/>
      <c r="AT1127" s="37"/>
      <c r="AU1127" s="37"/>
    </row>
    <row r="1128" spans="27:47" x14ac:dyDescent="0.2">
      <c r="AA1128" s="37"/>
      <c r="AB1128" s="37"/>
      <c r="AC1128" s="37"/>
      <c r="AD1128" s="37"/>
      <c r="AE1128" s="37"/>
      <c r="AG1128" s="40"/>
      <c r="AN1128" s="37"/>
      <c r="AO1128" s="37"/>
      <c r="AP1128" s="37"/>
      <c r="AQ1128" s="37"/>
      <c r="AR1128" s="37"/>
      <c r="AS1128" s="37"/>
      <c r="AT1128" s="37"/>
      <c r="AU1128" s="37"/>
    </row>
    <row r="1129" spans="27:47" x14ac:dyDescent="0.2">
      <c r="AA1129" s="37"/>
      <c r="AB1129" s="37"/>
      <c r="AC1129" s="37"/>
      <c r="AD1129" s="37"/>
      <c r="AE1129" s="37"/>
      <c r="AG1129" s="40"/>
      <c r="AN1129" s="37"/>
      <c r="AO1129" s="37"/>
      <c r="AP1129" s="37"/>
      <c r="AQ1129" s="37"/>
      <c r="AR1129" s="37"/>
      <c r="AS1129" s="37"/>
      <c r="AT1129" s="37"/>
      <c r="AU1129" s="37"/>
    </row>
    <row r="1130" spans="27:47" x14ac:dyDescent="0.2">
      <c r="AA1130" s="37"/>
      <c r="AB1130" s="37"/>
      <c r="AC1130" s="37"/>
      <c r="AD1130" s="37"/>
      <c r="AE1130" s="37"/>
      <c r="AG1130" s="40"/>
      <c r="AN1130" s="37"/>
      <c r="AO1130" s="37"/>
      <c r="AP1130" s="37"/>
      <c r="AQ1130" s="37"/>
      <c r="AR1130" s="37"/>
      <c r="AS1130" s="37"/>
      <c r="AT1130" s="37"/>
      <c r="AU1130" s="37"/>
    </row>
    <row r="1131" spans="27:47" x14ac:dyDescent="0.2">
      <c r="AA1131" s="37"/>
      <c r="AB1131" s="37"/>
      <c r="AC1131" s="37"/>
      <c r="AD1131" s="37"/>
      <c r="AE1131" s="37"/>
      <c r="AG1131" s="40"/>
      <c r="AN1131" s="37"/>
      <c r="AO1131" s="37"/>
      <c r="AP1131" s="37"/>
      <c r="AQ1131" s="37"/>
      <c r="AR1131" s="37"/>
      <c r="AS1131" s="37"/>
      <c r="AT1131" s="37"/>
      <c r="AU1131" s="37"/>
    </row>
    <row r="1132" spans="27:47" x14ac:dyDescent="0.2">
      <c r="AA1132" s="37"/>
      <c r="AB1132" s="37"/>
      <c r="AC1132" s="37"/>
      <c r="AD1132" s="37"/>
      <c r="AE1132" s="37"/>
      <c r="AG1132" s="40"/>
      <c r="AN1132" s="37"/>
      <c r="AO1132" s="37"/>
      <c r="AP1132" s="37"/>
      <c r="AQ1132" s="37"/>
      <c r="AR1132" s="37"/>
      <c r="AS1132" s="37"/>
      <c r="AT1132" s="37"/>
      <c r="AU1132" s="37"/>
    </row>
    <row r="1133" spans="27:47" x14ac:dyDescent="0.2">
      <c r="AA1133" s="37"/>
      <c r="AB1133" s="37"/>
      <c r="AC1133" s="37"/>
      <c r="AD1133" s="37"/>
      <c r="AE1133" s="37"/>
      <c r="AG1133" s="40"/>
      <c r="AN1133" s="37"/>
      <c r="AO1133" s="37"/>
      <c r="AP1133" s="37"/>
      <c r="AQ1133" s="37"/>
      <c r="AR1133" s="37"/>
      <c r="AS1133" s="37"/>
      <c r="AT1133" s="37"/>
      <c r="AU1133" s="37"/>
    </row>
    <row r="1134" spans="27:47" x14ac:dyDescent="0.2">
      <c r="AA1134" s="37"/>
      <c r="AB1134" s="37"/>
      <c r="AC1134" s="37"/>
      <c r="AD1134" s="37"/>
      <c r="AE1134" s="37"/>
      <c r="AG1134" s="40"/>
      <c r="AN1134" s="37"/>
      <c r="AO1134" s="37"/>
      <c r="AP1134" s="37"/>
      <c r="AQ1134" s="37"/>
      <c r="AR1134" s="37"/>
      <c r="AS1134" s="37"/>
      <c r="AT1134" s="37"/>
      <c r="AU1134" s="37"/>
    </row>
    <row r="1135" spans="27:47" x14ac:dyDescent="0.2">
      <c r="AA1135" s="37"/>
      <c r="AB1135" s="37"/>
      <c r="AC1135" s="37"/>
      <c r="AD1135" s="37"/>
      <c r="AE1135" s="37"/>
      <c r="AG1135" s="40"/>
      <c r="AN1135" s="37"/>
      <c r="AO1135" s="37"/>
      <c r="AP1135" s="37"/>
      <c r="AQ1135" s="37"/>
      <c r="AR1135" s="37"/>
      <c r="AS1135" s="37"/>
      <c r="AT1135" s="37"/>
      <c r="AU1135" s="37"/>
    </row>
    <row r="1136" spans="27:47" x14ac:dyDescent="0.2">
      <c r="AA1136" s="37"/>
      <c r="AB1136" s="37"/>
      <c r="AC1136" s="37"/>
      <c r="AD1136" s="37"/>
      <c r="AE1136" s="37"/>
      <c r="AG1136" s="40"/>
      <c r="AN1136" s="37"/>
      <c r="AO1136" s="37"/>
      <c r="AP1136" s="37"/>
      <c r="AQ1136" s="37"/>
      <c r="AR1136" s="37"/>
      <c r="AS1136" s="37"/>
      <c r="AT1136" s="37"/>
      <c r="AU1136" s="37"/>
    </row>
    <row r="1137" spans="27:47" x14ac:dyDescent="0.2">
      <c r="AA1137" s="37"/>
      <c r="AB1137" s="37"/>
      <c r="AC1137" s="37"/>
      <c r="AD1137" s="37"/>
      <c r="AE1137" s="37"/>
      <c r="AG1137" s="40"/>
      <c r="AN1137" s="37"/>
      <c r="AO1137" s="37"/>
      <c r="AP1137" s="37"/>
      <c r="AQ1137" s="37"/>
      <c r="AR1137" s="37"/>
      <c r="AS1137" s="37"/>
      <c r="AT1137" s="37"/>
      <c r="AU1137" s="37"/>
    </row>
    <row r="1138" spans="27:47" x14ac:dyDescent="0.2">
      <c r="AA1138" s="37"/>
      <c r="AB1138" s="37"/>
      <c r="AC1138" s="37"/>
      <c r="AD1138" s="37"/>
      <c r="AE1138" s="37"/>
      <c r="AG1138" s="40"/>
      <c r="AN1138" s="37"/>
      <c r="AO1138" s="37"/>
      <c r="AP1138" s="37"/>
      <c r="AQ1138" s="37"/>
      <c r="AR1138" s="37"/>
      <c r="AS1138" s="37"/>
      <c r="AT1138" s="37"/>
      <c r="AU1138" s="37"/>
    </row>
    <row r="1139" spans="27:47" x14ac:dyDescent="0.2">
      <c r="AA1139" s="37"/>
      <c r="AB1139" s="37"/>
      <c r="AC1139" s="37"/>
      <c r="AD1139" s="37"/>
      <c r="AE1139" s="37"/>
      <c r="AG1139" s="40"/>
      <c r="AN1139" s="37"/>
      <c r="AO1139" s="37"/>
      <c r="AP1139" s="37"/>
      <c r="AQ1139" s="37"/>
      <c r="AR1139" s="37"/>
      <c r="AS1139" s="37"/>
      <c r="AT1139" s="37"/>
      <c r="AU1139" s="37"/>
    </row>
    <row r="1140" spans="27:47" x14ac:dyDescent="0.2">
      <c r="AA1140" s="37"/>
      <c r="AB1140" s="37"/>
      <c r="AC1140" s="37"/>
      <c r="AD1140" s="37"/>
      <c r="AE1140" s="37"/>
      <c r="AG1140" s="40"/>
      <c r="AN1140" s="37"/>
      <c r="AO1140" s="37"/>
      <c r="AP1140" s="37"/>
      <c r="AQ1140" s="37"/>
      <c r="AR1140" s="37"/>
      <c r="AS1140" s="37"/>
      <c r="AT1140" s="37"/>
      <c r="AU1140" s="37"/>
    </row>
    <row r="1141" spans="27:47" x14ac:dyDescent="0.2">
      <c r="AA1141" s="37"/>
      <c r="AB1141" s="37"/>
      <c r="AC1141" s="37"/>
      <c r="AD1141" s="37"/>
      <c r="AE1141" s="37"/>
      <c r="AG1141" s="40"/>
      <c r="AN1141" s="37"/>
      <c r="AO1141" s="37"/>
      <c r="AP1141" s="37"/>
      <c r="AQ1141" s="37"/>
      <c r="AR1141" s="37"/>
      <c r="AS1141" s="37"/>
      <c r="AT1141" s="37"/>
      <c r="AU1141" s="37"/>
    </row>
    <row r="1142" spans="27:47" x14ac:dyDescent="0.2">
      <c r="AA1142" s="37"/>
      <c r="AB1142" s="37"/>
      <c r="AC1142" s="37"/>
      <c r="AD1142" s="37"/>
      <c r="AE1142" s="37"/>
      <c r="AG1142" s="40"/>
      <c r="AN1142" s="37"/>
      <c r="AO1142" s="37"/>
      <c r="AP1142" s="37"/>
      <c r="AQ1142" s="37"/>
      <c r="AR1142" s="37"/>
      <c r="AS1142" s="37"/>
      <c r="AT1142" s="37"/>
      <c r="AU1142" s="37"/>
    </row>
    <row r="1143" spans="27:47" x14ac:dyDescent="0.2">
      <c r="AA1143" s="37"/>
      <c r="AB1143" s="37"/>
      <c r="AC1143" s="37"/>
      <c r="AD1143" s="37"/>
      <c r="AE1143" s="37"/>
      <c r="AG1143" s="40"/>
      <c r="AN1143" s="37"/>
      <c r="AO1143" s="37"/>
      <c r="AP1143" s="37"/>
      <c r="AQ1143" s="37"/>
      <c r="AR1143" s="37"/>
      <c r="AS1143" s="37"/>
      <c r="AT1143" s="37"/>
      <c r="AU1143" s="37"/>
    </row>
    <row r="1144" spans="27:47" x14ac:dyDescent="0.2">
      <c r="AA1144" s="37"/>
      <c r="AB1144" s="37"/>
      <c r="AC1144" s="37"/>
      <c r="AD1144" s="37"/>
      <c r="AE1144" s="37"/>
      <c r="AG1144" s="40"/>
      <c r="AN1144" s="37"/>
      <c r="AO1144" s="37"/>
      <c r="AP1144" s="37"/>
      <c r="AQ1144" s="37"/>
      <c r="AR1144" s="37"/>
      <c r="AS1144" s="37"/>
      <c r="AT1144" s="37"/>
      <c r="AU1144" s="37"/>
    </row>
    <row r="1145" spans="27:47" x14ac:dyDescent="0.2">
      <c r="AA1145" s="37"/>
      <c r="AB1145" s="37"/>
      <c r="AC1145" s="37"/>
      <c r="AD1145" s="37"/>
      <c r="AE1145" s="37"/>
      <c r="AG1145" s="40"/>
      <c r="AN1145" s="37"/>
      <c r="AO1145" s="37"/>
      <c r="AP1145" s="37"/>
      <c r="AQ1145" s="37"/>
      <c r="AR1145" s="37"/>
      <c r="AS1145" s="37"/>
      <c r="AT1145" s="37"/>
      <c r="AU1145" s="37"/>
    </row>
    <row r="1146" spans="27:47" x14ac:dyDescent="0.2">
      <c r="AA1146" s="37"/>
      <c r="AB1146" s="37"/>
      <c r="AC1146" s="37"/>
      <c r="AD1146" s="37"/>
      <c r="AE1146" s="37"/>
      <c r="AG1146" s="40"/>
      <c r="AN1146" s="37"/>
      <c r="AO1146" s="37"/>
      <c r="AP1146" s="37"/>
      <c r="AQ1146" s="37"/>
      <c r="AR1146" s="37"/>
      <c r="AS1146" s="37"/>
      <c r="AT1146" s="37"/>
      <c r="AU1146" s="37"/>
    </row>
    <row r="1147" spans="27:47" x14ac:dyDescent="0.2">
      <c r="AA1147" s="37"/>
      <c r="AB1147" s="37"/>
      <c r="AC1147" s="37"/>
      <c r="AD1147" s="37"/>
      <c r="AE1147" s="37"/>
      <c r="AG1147" s="40"/>
      <c r="AN1147" s="37"/>
      <c r="AO1147" s="37"/>
      <c r="AP1147" s="37"/>
      <c r="AQ1147" s="37"/>
      <c r="AR1147" s="37"/>
      <c r="AS1147" s="37"/>
      <c r="AT1147" s="37"/>
      <c r="AU1147" s="37"/>
    </row>
    <row r="1148" spans="27:47" x14ac:dyDescent="0.2">
      <c r="AA1148" s="37"/>
      <c r="AB1148" s="37"/>
      <c r="AC1148" s="37"/>
      <c r="AD1148" s="37"/>
      <c r="AE1148" s="37"/>
      <c r="AG1148" s="40"/>
      <c r="AN1148" s="37"/>
      <c r="AO1148" s="37"/>
      <c r="AP1148" s="37"/>
      <c r="AQ1148" s="37"/>
      <c r="AR1148" s="37"/>
      <c r="AS1148" s="37"/>
      <c r="AT1148" s="37"/>
      <c r="AU1148" s="37"/>
    </row>
    <row r="1149" spans="27:47" x14ac:dyDescent="0.2">
      <c r="AA1149" s="37"/>
      <c r="AB1149" s="37"/>
      <c r="AC1149" s="37"/>
      <c r="AD1149" s="37"/>
      <c r="AE1149" s="37"/>
      <c r="AG1149" s="40"/>
      <c r="AN1149" s="37"/>
      <c r="AO1149" s="37"/>
      <c r="AP1149" s="37"/>
      <c r="AQ1149" s="37"/>
      <c r="AR1149" s="37"/>
      <c r="AS1149" s="37"/>
      <c r="AT1149" s="37"/>
      <c r="AU1149" s="37"/>
    </row>
    <row r="1150" spans="27:47" x14ac:dyDescent="0.2">
      <c r="AA1150" s="37"/>
      <c r="AB1150" s="37"/>
      <c r="AC1150" s="37"/>
      <c r="AD1150" s="37"/>
      <c r="AE1150" s="37"/>
      <c r="AG1150" s="40"/>
      <c r="AN1150" s="37"/>
      <c r="AO1150" s="37"/>
      <c r="AP1150" s="37"/>
      <c r="AQ1150" s="37"/>
      <c r="AR1150" s="37"/>
      <c r="AS1150" s="37"/>
      <c r="AT1150" s="37"/>
      <c r="AU1150" s="37"/>
    </row>
    <row r="1151" spans="27:47" x14ac:dyDescent="0.2">
      <c r="AA1151" s="37"/>
      <c r="AB1151" s="37"/>
      <c r="AC1151" s="37"/>
      <c r="AD1151" s="37"/>
      <c r="AE1151" s="37"/>
      <c r="AG1151" s="40"/>
      <c r="AN1151" s="37"/>
      <c r="AO1151" s="37"/>
      <c r="AP1151" s="37"/>
      <c r="AQ1151" s="37"/>
      <c r="AR1151" s="37"/>
      <c r="AS1151" s="37"/>
      <c r="AT1151" s="37"/>
      <c r="AU1151" s="37"/>
    </row>
    <row r="1152" spans="27:47" x14ac:dyDescent="0.2">
      <c r="AA1152" s="37"/>
      <c r="AB1152" s="37"/>
      <c r="AC1152" s="37"/>
      <c r="AD1152" s="37"/>
      <c r="AE1152" s="37"/>
      <c r="AG1152" s="40"/>
      <c r="AN1152" s="37"/>
      <c r="AO1152" s="37"/>
      <c r="AP1152" s="37"/>
      <c r="AQ1152" s="37"/>
      <c r="AR1152" s="37"/>
      <c r="AS1152" s="37"/>
      <c r="AT1152" s="37"/>
      <c r="AU1152" s="37"/>
    </row>
    <row r="1153" spans="27:48" x14ac:dyDescent="0.2">
      <c r="AA1153" s="37"/>
      <c r="AB1153" s="37"/>
      <c r="AC1153" s="37"/>
      <c r="AD1153" s="37"/>
      <c r="AE1153" s="37"/>
      <c r="AG1153" s="40"/>
      <c r="AN1153" s="37"/>
      <c r="AO1153" s="37"/>
      <c r="AP1153" s="37"/>
      <c r="AQ1153" s="37"/>
      <c r="AR1153" s="37"/>
      <c r="AS1153" s="37"/>
      <c r="AT1153" s="37"/>
      <c r="AU1153" s="37"/>
    </row>
    <row r="1154" spans="27:48" x14ac:dyDescent="0.2">
      <c r="AA1154" s="37"/>
      <c r="AB1154" s="37"/>
      <c r="AC1154" s="37"/>
      <c r="AD1154" s="37"/>
      <c r="AE1154" s="37"/>
      <c r="AG1154" s="40"/>
      <c r="AN1154" s="37"/>
      <c r="AO1154" s="37"/>
      <c r="AP1154" s="37"/>
      <c r="AQ1154" s="37"/>
      <c r="AR1154" s="37"/>
      <c r="AS1154" s="37"/>
      <c r="AT1154" s="37"/>
      <c r="AU1154" s="37"/>
    </row>
    <row r="1155" spans="27:48" x14ac:dyDescent="0.2">
      <c r="AA1155" s="37"/>
      <c r="AB1155" s="37"/>
      <c r="AC1155" s="37"/>
      <c r="AD1155" s="37"/>
      <c r="AE1155" s="37"/>
      <c r="AG1155" s="40"/>
      <c r="AN1155" s="37"/>
      <c r="AO1155" s="37"/>
      <c r="AP1155" s="37"/>
      <c r="AQ1155" s="37"/>
      <c r="AR1155" s="37"/>
      <c r="AS1155" s="37"/>
      <c r="AT1155" s="37"/>
      <c r="AU1155" s="37"/>
      <c r="AV1155" s="37"/>
    </row>
    <row r="1156" spans="27:48" x14ac:dyDescent="0.2">
      <c r="AA1156" s="37"/>
      <c r="AB1156" s="37"/>
      <c r="AC1156" s="37"/>
      <c r="AD1156" s="37"/>
      <c r="AE1156" s="37"/>
      <c r="AG1156" s="40"/>
      <c r="AN1156" s="37"/>
      <c r="AO1156" s="37"/>
      <c r="AP1156" s="37"/>
      <c r="AQ1156" s="37"/>
      <c r="AR1156" s="37"/>
      <c r="AS1156" s="37"/>
      <c r="AT1156" s="37"/>
      <c r="AU1156" s="37"/>
    </row>
    <row r="1157" spans="27:48" x14ac:dyDescent="0.2">
      <c r="AA1157" s="37"/>
      <c r="AB1157" s="37"/>
      <c r="AC1157" s="37"/>
      <c r="AD1157" s="37"/>
      <c r="AE1157" s="37"/>
      <c r="AG1157" s="40"/>
      <c r="AN1157" s="37"/>
      <c r="AO1157" s="37"/>
      <c r="AP1157" s="37"/>
      <c r="AQ1157" s="37"/>
      <c r="AR1157" s="37"/>
      <c r="AS1157" s="37"/>
      <c r="AT1157" s="37"/>
      <c r="AU1157" s="37"/>
    </row>
    <row r="1158" spans="27:48" x14ac:dyDescent="0.2">
      <c r="AA1158" s="37"/>
      <c r="AB1158" s="37"/>
      <c r="AC1158" s="37"/>
      <c r="AD1158" s="37"/>
      <c r="AE1158" s="37"/>
      <c r="AG1158" s="40"/>
      <c r="AN1158" s="37"/>
      <c r="AO1158" s="37"/>
      <c r="AP1158" s="37"/>
      <c r="AQ1158" s="37"/>
      <c r="AR1158" s="37"/>
      <c r="AS1158" s="37"/>
      <c r="AT1158" s="37"/>
      <c r="AU1158" s="37"/>
    </row>
    <row r="1159" spans="27:48" x14ac:dyDescent="0.2">
      <c r="AA1159" s="37"/>
      <c r="AB1159" s="37"/>
      <c r="AC1159" s="37"/>
      <c r="AD1159" s="37"/>
      <c r="AE1159" s="37"/>
      <c r="AG1159" s="40"/>
      <c r="AN1159" s="37"/>
      <c r="AO1159" s="37"/>
      <c r="AP1159" s="37"/>
      <c r="AQ1159" s="37"/>
      <c r="AR1159" s="37"/>
      <c r="AS1159" s="37"/>
      <c r="AT1159" s="37"/>
      <c r="AU1159" s="37"/>
    </row>
    <row r="1160" spans="27:48" x14ac:dyDescent="0.2">
      <c r="AA1160" s="37"/>
      <c r="AB1160" s="37"/>
      <c r="AC1160" s="37"/>
      <c r="AD1160" s="37"/>
      <c r="AE1160" s="37"/>
      <c r="AG1160" s="40"/>
      <c r="AN1160" s="37"/>
      <c r="AO1160" s="37"/>
      <c r="AP1160" s="37"/>
      <c r="AQ1160" s="37"/>
      <c r="AR1160" s="37"/>
      <c r="AS1160" s="37"/>
      <c r="AT1160" s="37"/>
      <c r="AU1160" s="37"/>
    </row>
    <row r="1161" spans="27:48" x14ac:dyDescent="0.2">
      <c r="AA1161" s="37"/>
      <c r="AB1161" s="37"/>
      <c r="AC1161" s="37"/>
      <c r="AD1161" s="37"/>
      <c r="AE1161" s="37"/>
      <c r="AG1161" s="40"/>
      <c r="AN1161" s="37"/>
      <c r="AO1161" s="37"/>
      <c r="AP1161" s="37"/>
      <c r="AQ1161" s="37"/>
      <c r="AR1161" s="37"/>
      <c r="AS1161" s="37"/>
      <c r="AT1161" s="37"/>
      <c r="AU1161" s="37"/>
    </row>
    <row r="1162" spans="27:48" x14ac:dyDescent="0.2">
      <c r="AA1162" s="37"/>
      <c r="AB1162" s="37"/>
      <c r="AC1162" s="37"/>
      <c r="AD1162" s="37"/>
      <c r="AE1162" s="37"/>
      <c r="AG1162" s="40"/>
      <c r="AN1162" s="37"/>
      <c r="AO1162" s="37"/>
      <c r="AP1162" s="37"/>
      <c r="AQ1162" s="37"/>
      <c r="AR1162" s="37"/>
      <c r="AS1162" s="37"/>
      <c r="AT1162" s="37"/>
      <c r="AU1162" s="37"/>
    </row>
    <row r="1163" spans="27:48" x14ac:dyDescent="0.2">
      <c r="AA1163" s="37"/>
      <c r="AB1163" s="37"/>
      <c r="AC1163" s="37"/>
      <c r="AD1163" s="37"/>
      <c r="AE1163" s="37"/>
      <c r="AG1163" s="40"/>
      <c r="AN1163" s="37"/>
      <c r="AO1163" s="37"/>
      <c r="AP1163" s="37"/>
      <c r="AQ1163" s="37"/>
      <c r="AR1163" s="37"/>
      <c r="AS1163" s="37"/>
      <c r="AT1163" s="37"/>
      <c r="AU1163" s="37"/>
    </row>
    <row r="1164" spans="27:48" x14ac:dyDescent="0.2">
      <c r="AA1164" s="37"/>
      <c r="AB1164" s="37"/>
      <c r="AC1164" s="37"/>
      <c r="AD1164" s="37"/>
      <c r="AE1164" s="37"/>
      <c r="AG1164" s="40"/>
      <c r="AN1164" s="37"/>
      <c r="AO1164" s="37"/>
      <c r="AP1164" s="37"/>
      <c r="AQ1164" s="37"/>
      <c r="AR1164" s="37"/>
      <c r="AS1164" s="37"/>
      <c r="AT1164" s="37"/>
      <c r="AU1164" s="37"/>
    </row>
    <row r="1165" spans="27:48" x14ac:dyDescent="0.2">
      <c r="AA1165" s="37"/>
      <c r="AB1165" s="37"/>
      <c r="AC1165" s="37"/>
      <c r="AD1165" s="37"/>
      <c r="AE1165" s="37"/>
      <c r="AG1165" s="40"/>
      <c r="AN1165" s="37"/>
      <c r="AO1165" s="37"/>
      <c r="AP1165" s="37"/>
      <c r="AQ1165" s="37"/>
      <c r="AR1165" s="37"/>
      <c r="AS1165" s="37"/>
      <c r="AT1165" s="37"/>
      <c r="AU1165" s="37"/>
    </row>
    <row r="1166" spans="27:48" x14ac:dyDescent="0.2">
      <c r="AA1166" s="37"/>
      <c r="AB1166" s="37"/>
      <c r="AC1166" s="37"/>
      <c r="AD1166" s="37"/>
      <c r="AE1166" s="37"/>
      <c r="AG1166" s="40"/>
      <c r="AN1166" s="37"/>
      <c r="AO1166" s="37"/>
      <c r="AP1166" s="37"/>
      <c r="AQ1166" s="37"/>
      <c r="AR1166" s="37"/>
      <c r="AS1166" s="37"/>
      <c r="AT1166" s="37"/>
      <c r="AU1166" s="37"/>
    </row>
    <row r="1167" spans="27:48" x14ac:dyDescent="0.2">
      <c r="AA1167" s="37"/>
      <c r="AB1167" s="37"/>
      <c r="AC1167" s="37"/>
      <c r="AD1167" s="37"/>
      <c r="AE1167" s="37"/>
      <c r="AG1167" s="40"/>
      <c r="AN1167" s="37"/>
      <c r="AO1167" s="37"/>
      <c r="AP1167" s="37"/>
      <c r="AQ1167" s="37"/>
      <c r="AR1167" s="37"/>
      <c r="AS1167" s="37"/>
      <c r="AT1167" s="37"/>
      <c r="AU1167" s="37"/>
    </row>
    <row r="1168" spans="27:48" x14ac:dyDescent="0.2">
      <c r="AA1168" s="37"/>
      <c r="AB1168" s="37"/>
      <c r="AC1168" s="37"/>
      <c r="AD1168" s="37"/>
      <c r="AE1168" s="37"/>
      <c r="AG1168" s="40"/>
      <c r="AN1168" s="37"/>
      <c r="AO1168" s="37"/>
      <c r="AP1168" s="37"/>
      <c r="AQ1168" s="37"/>
      <c r="AR1168" s="37"/>
      <c r="AS1168" s="37"/>
      <c r="AT1168" s="37"/>
      <c r="AU1168" s="37"/>
    </row>
    <row r="1169" spans="27:64" x14ac:dyDescent="0.2">
      <c r="AA1169" s="37"/>
      <c r="AB1169" s="37"/>
      <c r="AC1169" s="37"/>
      <c r="AD1169" s="37"/>
      <c r="AE1169" s="37"/>
      <c r="AG1169" s="40"/>
      <c r="AN1169" s="37"/>
      <c r="AO1169" s="37"/>
      <c r="AP1169" s="37"/>
      <c r="AQ1169" s="37"/>
      <c r="AR1169" s="37"/>
      <c r="AS1169" s="37"/>
      <c r="AT1169" s="37"/>
      <c r="AU1169" s="37"/>
    </row>
    <row r="1170" spans="27:64" x14ac:dyDescent="0.2">
      <c r="AA1170" s="37"/>
      <c r="AB1170" s="37"/>
      <c r="AC1170" s="37"/>
      <c r="AD1170" s="37"/>
      <c r="AE1170" s="37"/>
      <c r="AG1170" s="40"/>
      <c r="AN1170" s="37"/>
      <c r="AO1170" s="37"/>
      <c r="AP1170" s="37"/>
      <c r="AQ1170" s="37"/>
      <c r="AR1170" s="37"/>
      <c r="AS1170" s="37"/>
      <c r="AT1170" s="37"/>
      <c r="AU1170" s="37"/>
    </row>
    <row r="1171" spans="27:64" x14ac:dyDescent="0.2">
      <c r="AA1171" s="37"/>
      <c r="AB1171" s="37"/>
      <c r="AC1171" s="37"/>
      <c r="AD1171" s="37"/>
      <c r="AE1171" s="37"/>
      <c r="AG1171" s="40"/>
      <c r="AN1171" s="37"/>
      <c r="AO1171" s="37"/>
      <c r="AP1171" s="37"/>
      <c r="AQ1171" s="37"/>
      <c r="AR1171" s="37"/>
      <c r="AS1171" s="37"/>
      <c r="AT1171" s="37"/>
      <c r="AU1171" s="37"/>
    </row>
    <row r="1172" spans="27:64" x14ac:dyDescent="0.2">
      <c r="AA1172" s="37"/>
      <c r="AB1172" s="37"/>
      <c r="AC1172" s="37"/>
      <c r="AD1172" s="37"/>
      <c r="AE1172" s="37"/>
      <c r="AG1172" s="40"/>
      <c r="AN1172" s="37"/>
      <c r="AO1172" s="37"/>
      <c r="AP1172" s="37"/>
      <c r="AQ1172" s="37"/>
      <c r="AR1172" s="37"/>
      <c r="AS1172" s="37"/>
      <c r="AT1172" s="37"/>
      <c r="AU1172" s="37"/>
    </row>
    <row r="1173" spans="27:64" x14ac:dyDescent="0.2">
      <c r="AA1173" s="37"/>
      <c r="AB1173" s="37"/>
      <c r="AC1173" s="37"/>
      <c r="AD1173" s="37"/>
      <c r="AE1173" s="37"/>
      <c r="AG1173" s="40"/>
      <c r="AN1173" s="37"/>
      <c r="AO1173" s="37"/>
      <c r="AP1173" s="37"/>
      <c r="AQ1173" s="37"/>
      <c r="AR1173" s="37"/>
      <c r="AS1173" s="37"/>
      <c r="AT1173" s="37"/>
      <c r="AU1173" s="37"/>
    </row>
    <row r="1174" spans="27:64" x14ac:dyDescent="0.2">
      <c r="AA1174" s="37"/>
      <c r="AB1174" s="37"/>
      <c r="AC1174" s="37"/>
      <c r="AD1174" s="37"/>
      <c r="AE1174" s="37"/>
      <c r="AG1174" s="40"/>
      <c r="AN1174" s="37"/>
      <c r="AO1174" s="37"/>
      <c r="AP1174" s="37"/>
      <c r="AQ1174" s="37"/>
      <c r="AR1174" s="37"/>
      <c r="AS1174" s="37"/>
      <c r="AT1174" s="37"/>
      <c r="AU1174" s="37"/>
    </row>
    <row r="1175" spans="27:64" x14ac:dyDescent="0.2">
      <c r="AA1175" s="37"/>
      <c r="AB1175" s="37"/>
      <c r="AC1175" s="37"/>
      <c r="AD1175" s="37"/>
      <c r="AE1175" s="37"/>
      <c r="AG1175" s="40"/>
      <c r="AN1175" s="37"/>
      <c r="AO1175" s="37"/>
      <c r="AP1175" s="37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  <c r="BI1175" s="37"/>
      <c r="BJ1175" s="37"/>
      <c r="BK1175" s="37"/>
      <c r="BL1175" s="37"/>
    </row>
    <row r="1176" spans="27:64" x14ac:dyDescent="0.2">
      <c r="AA1176" s="37"/>
      <c r="AB1176" s="37"/>
      <c r="AC1176" s="37"/>
      <c r="AD1176" s="37"/>
      <c r="AE1176" s="37"/>
      <c r="AG1176" s="40"/>
      <c r="AN1176" s="37"/>
      <c r="AO1176" s="37"/>
      <c r="AP1176" s="37"/>
      <c r="AQ1176" s="37"/>
      <c r="AR1176" s="37"/>
      <c r="AS1176" s="37"/>
      <c r="AT1176" s="37"/>
      <c r="AU1176" s="37"/>
    </row>
    <row r="1177" spans="27:64" x14ac:dyDescent="0.2">
      <c r="AA1177" s="37"/>
      <c r="AB1177" s="37"/>
      <c r="AC1177" s="37"/>
      <c r="AD1177" s="37"/>
      <c r="AE1177" s="37"/>
      <c r="AG1177" s="40"/>
      <c r="AN1177" s="37"/>
      <c r="AO1177" s="37"/>
      <c r="AP1177" s="37"/>
      <c r="AQ1177" s="37"/>
      <c r="AR1177" s="37"/>
      <c r="AS1177" s="37"/>
      <c r="AT1177" s="37"/>
      <c r="AU1177" s="37"/>
    </row>
    <row r="1178" spans="27:64" x14ac:dyDescent="0.2">
      <c r="AA1178" s="37"/>
      <c r="AB1178" s="37"/>
      <c r="AC1178" s="37"/>
      <c r="AD1178" s="37"/>
      <c r="AE1178" s="37"/>
      <c r="AG1178" s="40"/>
      <c r="AN1178" s="37"/>
      <c r="AO1178" s="37"/>
      <c r="AP1178" s="37"/>
      <c r="AQ1178" s="37"/>
      <c r="AR1178" s="37"/>
      <c r="AS1178" s="37"/>
      <c r="AT1178" s="37"/>
      <c r="AU1178" s="37"/>
    </row>
    <row r="1179" spans="27:64" x14ac:dyDescent="0.2">
      <c r="AA1179" s="37"/>
      <c r="AB1179" s="37"/>
      <c r="AC1179" s="37"/>
      <c r="AD1179" s="37"/>
      <c r="AE1179" s="37"/>
      <c r="AG1179" s="40"/>
      <c r="AN1179" s="37"/>
      <c r="AO1179" s="37"/>
      <c r="AP1179" s="37"/>
      <c r="AQ1179" s="37"/>
      <c r="AR1179" s="37"/>
      <c r="AS1179" s="37"/>
      <c r="AT1179" s="37"/>
      <c r="AU1179" s="37"/>
    </row>
    <row r="1180" spans="27:64" x14ac:dyDescent="0.2">
      <c r="AA1180" s="37"/>
      <c r="AB1180" s="37"/>
      <c r="AC1180" s="37"/>
      <c r="AD1180" s="37"/>
      <c r="AE1180" s="37"/>
      <c r="AG1180" s="40"/>
      <c r="AN1180" s="37"/>
      <c r="AO1180" s="37"/>
      <c r="AP1180" s="37"/>
      <c r="AQ1180" s="37"/>
      <c r="AR1180" s="37"/>
      <c r="AS1180" s="37"/>
      <c r="AT1180" s="37"/>
      <c r="AU1180" s="37"/>
    </row>
    <row r="1181" spans="27:64" x14ac:dyDescent="0.2">
      <c r="AA1181" s="37"/>
      <c r="AB1181" s="37"/>
      <c r="AC1181" s="37"/>
      <c r="AD1181" s="37"/>
      <c r="AE1181" s="37"/>
      <c r="AG1181" s="40"/>
      <c r="AN1181" s="37"/>
      <c r="AO1181" s="37"/>
      <c r="AP1181" s="37"/>
      <c r="AQ1181" s="37"/>
      <c r="AR1181" s="37"/>
      <c r="AS1181" s="37"/>
      <c r="AT1181" s="37"/>
      <c r="AU1181" s="37"/>
    </row>
    <row r="1182" spans="27:64" x14ac:dyDescent="0.2">
      <c r="AA1182" s="37"/>
      <c r="AB1182" s="37"/>
      <c r="AC1182" s="37"/>
      <c r="AD1182" s="37"/>
      <c r="AE1182" s="37"/>
      <c r="AG1182" s="40"/>
      <c r="AN1182" s="37"/>
      <c r="AO1182" s="37"/>
      <c r="AP1182" s="37"/>
      <c r="AQ1182" s="37"/>
      <c r="AR1182" s="37"/>
      <c r="AS1182" s="37"/>
      <c r="AT1182" s="37"/>
      <c r="AU1182" s="37"/>
    </row>
    <row r="1183" spans="27:64" x14ac:dyDescent="0.2">
      <c r="AA1183" s="37"/>
      <c r="AB1183" s="37"/>
      <c r="AC1183" s="37"/>
      <c r="AD1183" s="37"/>
      <c r="AE1183" s="37"/>
      <c r="AG1183" s="40"/>
      <c r="AN1183" s="37"/>
      <c r="AO1183" s="37"/>
      <c r="AP1183" s="37"/>
      <c r="AQ1183" s="37"/>
      <c r="AR1183" s="37"/>
      <c r="AS1183" s="37"/>
      <c r="AT1183" s="37"/>
      <c r="AU1183" s="37"/>
    </row>
    <row r="1184" spans="27:64" x14ac:dyDescent="0.2">
      <c r="AA1184" s="37"/>
      <c r="AB1184" s="37"/>
      <c r="AC1184" s="37"/>
      <c r="AD1184" s="37"/>
      <c r="AE1184" s="37"/>
      <c r="AG1184" s="40"/>
      <c r="AN1184" s="37"/>
      <c r="AO1184" s="37"/>
      <c r="AP1184" s="37"/>
      <c r="AQ1184" s="37"/>
      <c r="AR1184" s="37"/>
      <c r="AS1184" s="37"/>
      <c r="AT1184" s="37"/>
      <c r="AU1184" s="37"/>
    </row>
    <row r="1185" spans="27:48" x14ac:dyDescent="0.2">
      <c r="AA1185" s="37"/>
      <c r="AB1185" s="37"/>
      <c r="AC1185" s="37"/>
      <c r="AD1185" s="37"/>
      <c r="AE1185" s="37"/>
      <c r="AG1185" s="40"/>
      <c r="AN1185" s="37"/>
      <c r="AO1185" s="37"/>
      <c r="AP1185" s="37"/>
      <c r="AQ1185" s="37"/>
      <c r="AR1185" s="37"/>
      <c r="AS1185" s="37"/>
      <c r="AT1185" s="37"/>
      <c r="AU1185" s="37"/>
    </row>
    <row r="1186" spans="27:48" x14ac:dyDescent="0.2">
      <c r="AA1186" s="37"/>
      <c r="AB1186" s="37"/>
      <c r="AC1186" s="37"/>
      <c r="AD1186" s="37"/>
      <c r="AE1186" s="37"/>
      <c r="AG1186" s="40"/>
      <c r="AN1186" s="37"/>
      <c r="AO1186" s="37"/>
      <c r="AP1186" s="37"/>
      <c r="AQ1186" s="37"/>
      <c r="AR1186" s="37"/>
      <c r="AS1186" s="37"/>
      <c r="AT1186" s="37"/>
      <c r="AU1186" s="37"/>
    </row>
    <row r="1187" spans="27:48" x14ac:dyDescent="0.2">
      <c r="AA1187" s="37"/>
      <c r="AB1187" s="37"/>
      <c r="AC1187" s="37"/>
      <c r="AD1187" s="37"/>
      <c r="AE1187" s="37"/>
      <c r="AG1187" s="40"/>
      <c r="AN1187" s="37"/>
      <c r="AO1187" s="37"/>
      <c r="AP1187" s="37"/>
      <c r="AQ1187" s="37"/>
      <c r="AR1187" s="37"/>
      <c r="AS1187" s="37"/>
      <c r="AT1187" s="37"/>
      <c r="AU1187" s="37"/>
    </row>
    <row r="1188" spans="27:48" x14ac:dyDescent="0.2">
      <c r="AA1188" s="37"/>
      <c r="AB1188" s="37"/>
      <c r="AC1188" s="37"/>
      <c r="AD1188" s="37"/>
      <c r="AE1188" s="37"/>
      <c r="AG1188" s="40"/>
      <c r="AN1188" s="37"/>
      <c r="AO1188" s="37"/>
      <c r="AP1188" s="37"/>
      <c r="AQ1188" s="37"/>
      <c r="AR1188" s="37"/>
      <c r="AS1188" s="37"/>
      <c r="AT1188" s="37"/>
      <c r="AU1188" s="37"/>
      <c r="AV1188" s="37"/>
    </row>
    <row r="1189" spans="27:48" x14ac:dyDescent="0.2">
      <c r="AA1189" s="37"/>
      <c r="AB1189" s="37"/>
      <c r="AC1189" s="37"/>
      <c r="AD1189" s="37"/>
      <c r="AE1189" s="37"/>
      <c r="AG1189" s="40"/>
      <c r="AN1189" s="37"/>
      <c r="AO1189" s="37"/>
      <c r="AP1189" s="37"/>
      <c r="AQ1189" s="37"/>
      <c r="AR1189" s="37"/>
      <c r="AS1189" s="37"/>
      <c r="AT1189" s="37"/>
      <c r="AU1189" s="37"/>
    </row>
    <row r="1190" spans="27:48" x14ac:dyDescent="0.2">
      <c r="AA1190" s="37"/>
      <c r="AB1190" s="37"/>
      <c r="AC1190" s="37"/>
      <c r="AD1190" s="37"/>
      <c r="AE1190" s="37"/>
      <c r="AG1190" s="40"/>
      <c r="AN1190" s="37"/>
      <c r="AO1190" s="37"/>
      <c r="AP1190" s="37"/>
      <c r="AQ1190" s="37"/>
      <c r="AR1190" s="37"/>
      <c r="AS1190" s="37"/>
      <c r="AT1190" s="37"/>
      <c r="AU1190" s="37"/>
    </row>
    <row r="1191" spans="27:48" x14ac:dyDescent="0.2">
      <c r="AA1191" s="37"/>
      <c r="AB1191" s="37"/>
      <c r="AC1191" s="37"/>
      <c r="AD1191" s="37"/>
      <c r="AE1191" s="37"/>
      <c r="AG1191" s="40"/>
      <c r="AN1191" s="37"/>
      <c r="AO1191" s="37"/>
      <c r="AP1191" s="37"/>
      <c r="AQ1191" s="37"/>
      <c r="AR1191" s="37"/>
      <c r="AS1191" s="37"/>
      <c r="AT1191" s="37"/>
      <c r="AU1191" s="37"/>
      <c r="AV1191" s="37"/>
    </row>
    <row r="1192" spans="27:48" x14ac:dyDescent="0.2">
      <c r="AA1192" s="37"/>
      <c r="AB1192" s="37"/>
      <c r="AC1192" s="37"/>
      <c r="AD1192" s="37"/>
      <c r="AE1192" s="37"/>
      <c r="AG1192" s="40"/>
      <c r="AN1192" s="37"/>
      <c r="AO1192" s="37"/>
      <c r="AP1192" s="37"/>
      <c r="AQ1192" s="37"/>
      <c r="AR1192" s="37"/>
      <c r="AS1192" s="37"/>
      <c r="AT1192" s="37"/>
      <c r="AU1192" s="37"/>
    </row>
    <row r="1193" spans="27:48" x14ac:dyDescent="0.2">
      <c r="AA1193" s="37"/>
      <c r="AB1193" s="37"/>
      <c r="AC1193" s="37"/>
      <c r="AD1193" s="37"/>
      <c r="AE1193" s="37"/>
      <c r="AG1193" s="40"/>
      <c r="AN1193" s="37"/>
      <c r="AO1193" s="37"/>
      <c r="AP1193" s="37"/>
      <c r="AQ1193" s="37"/>
      <c r="AR1193" s="37"/>
      <c r="AS1193" s="37"/>
      <c r="AT1193" s="37"/>
      <c r="AU1193" s="37"/>
    </row>
    <row r="1194" spans="27:48" x14ac:dyDescent="0.2">
      <c r="AA1194" s="37"/>
      <c r="AB1194" s="37"/>
      <c r="AC1194" s="37"/>
      <c r="AD1194" s="37"/>
      <c r="AE1194" s="37"/>
      <c r="AG1194" s="40"/>
      <c r="AN1194" s="37"/>
      <c r="AO1194" s="37"/>
      <c r="AP1194" s="37"/>
      <c r="AQ1194" s="37"/>
      <c r="AR1194" s="37"/>
      <c r="AS1194" s="37"/>
      <c r="AT1194" s="37"/>
      <c r="AU1194" s="37"/>
    </row>
    <row r="1195" spans="27:48" x14ac:dyDescent="0.2">
      <c r="AA1195" s="37"/>
      <c r="AB1195" s="37"/>
      <c r="AC1195" s="37"/>
      <c r="AD1195" s="37"/>
      <c r="AE1195" s="37"/>
      <c r="AG1195" s="40"/>
      <c r="AN1195" s="37"/>
      <c r="AO1195" s="37"/>
      <c r="AP1195" s="37"/>
      <c r="AQ1195" s="37"/>
      <c r="AR1195" s="37"/>
      <c r="AS1195" s="37"/>
      <c r="AT1195" s="37"/>
      <c r="AU1195" s="37"/>
    </row>
    <row r="1196" spans="27:48" x14ac:dyDescent="0.2">
      <c r="AA1196" s="37"/>
      <c r="AB1196" s="37"/>
      <c r="AC1196" s="37"/>
      <c r="AD1196" s="37"/>
      <c r="AE1196" s="37"/>
      <c r="AG1196" s="40"/>
      <c r="AN1196" s="37"/>
      <c r="AO1196" s="37"/>
      <c r="AP1196" s="37"/>
      <c r="AQ1196" s="37"/>
      <c r="AR1196" s="37"/>
      <c r="AS1196" s="37"/>
      <c r="AT1196" s="37"/>
      <c r="AU1196" s="37"/>
    </row>
    <row r="1197" spans="27:48" x14ac:dyDescent="0.2">
      <c r="AA1197" s="37"/>
      <c r="AB1197" s="37"/>
      <c r="AC1197" s="37"/>
      <c r="AD1197" s="37"/>
      <c r="AE1197" s="37"/>
      <c r="AG1197" s="40"/>
      <c r="AN1197" s="37"/>
      <c r="AO1197" s="37"/>
      <c r="AP1197" s="37"/>
      <c r="AQ1197" s="37"/>
      <c r="AR1197" s="37"/>
      <c r="AS1197" s="37"/>
      <c r="AT1197" s="37"/>
      <c r="AU1197" s="37"/>
    </row>
    <row r="1198" spans="27:48" x14ac:dyDescent="0.2">
      <c r="AA1198" s="37"/>
      <c r="AB1198" s="37"/>
      <c r="AC1198" s="37"/>
      <c r="AD1198" s="37"/>
      <c r="AE1198" s="37"/>
      <c r="AG1198" s="40"/>
      <c r="AN1198" s="37"/>
      <c r="AO1198" s="37"/>
      <c r="AP1198" s="37"/>
      <c r="AQ1198" s="37"/>
      <c r="AR1198" s="37"/>
      <c r="AS1198" s="37"/>
      <c r="AT1198" s="37"/>
      <c r="AU1198" s="37"/>
    </row>
    <row r="1199" spans="27:48" x14ac:dyDescent="0.2">
      <c r="AA1199" s="37"/>
      <c r="AB1199" s="37"/>
      <c r="AC1199" s="37"/>
      <c r="AD1199" s="37"/>
      <c r="AE1199" s="37"/>
      <c r="AG1199" s="40"/>
      <c r="AN1199" s="37"/>
      <c r="AO1199" s="37"/>
      <c r="AP1199" s="37"/>
      <c r="AQ1199" s="37"/>
      <c r="AR1199" s="37"/>
      <c r="AS1199" s="37"/>
      <c r="AT1199" s="37"/>
      <c r="AU1199" s="37"/>
    </row>
    <row r="1200" spans="27:48" x14ac:dyDescent="0.2">
      <c r="AA1200" s="37"/>
      <c r="AB1200" s="37"/>
      <c r="AC1200" s="37"/>
      <c r="AD1200" s="37"/>
      <c r="AE1200" s="37"/>
      <c r="AG1200" s="40"/>
      <c r="AN1200" s="37"/>
      <c r="AO1200" s="37"/>
      <c r="AP1200" s="37"/>
      <c r="AQ1200" s="37"/>
      <c r="AR1200" s="37"/>
      <c r="AS1200" s="37"/>
      <c r="AT1200" s="37"/>
      <c r="AU1200" s="37"/>
    </row>
    <row r="1201" spans="27:48" x14ac:dyDescent="0.2">
      <c r="AA1201" s="37"/>
      <c r="AB1201" s="37"/>
      <c r="AC1201" s="37"/>
      <c r="AD1201" s="37"/>
      <c r="AE1201" s="37"/>
      <c r="AG1201" s="40"/>
      <c r="AN1201" s="37"/>
      <c r="AO1201" s="37"/>
      <c r="AP1201" s="37"/>
      <c r="AQ1201" s="37"/>
      <c r="AR1201" s="37"/>
      <c r="AS1201" s="37"/>
      <c r="AT1201" s="37"/>
      <c r="AU1201" s="37"/>
    </row>
    <row r="1202" spans="27:48" x14ac:dyDescent="0.2">
      <c r="AA1202" s="37"/>
      <c r="AB1202" s="37"/>
      <c r="AC1202" s="37"/>
      <c r="AD1202" s="37"/>
      <c r="AE1202" s="37"/>
      <c r="AG1202" s="40"/>
      <c r="AN1202" s="37"/>
      <c r="AO1202" s="37"/>
      <c r="AP1202" s="37"/>
      <c r="AQ1202" s="37"/>
      <c r="AR1202" s="37"/>
      <c r="AS1202" s="37"/>
      <c r="AT1202" s="37"/>
      <c r="AU1202" s="37"/>
    </row>
    <row r="1203" spans="27:48" x14ac:dyDescent="0.2">
      <c r="AA1203" s="37"/>
      <c r="AB1203" s="37"/>
      <c r="AC1203" s="37"/>
      <c r="AD1203" s="37"/>
      <c r="AE1203" s="37"/>
      <c r="AG1203" s="40"/>
      <c r="AN1203" s="37"/>
      <c r="AO1203" s="37"/>
      <c r="AP1203" s="37"/>
      <c r="AQ1203" s="37"/>
      <c r="AR1203" s="37"/>
      <c r="AS1203" s="37"/>
      <c r="AT1203" s="37"/>
      <c r="AU1203" s="37"/>
      <c r="AV1203" s="37"/>
    </row>
    <row r="1204" spans="27:48" x14ac:dyDescent="0.2">
      <c r="AA1204" s="37"/>
      <c r="AB1204" s="37"/>
      <c r="AC1204" s="37"/>
      <c r="AD1204" s="37"/>
      <c r="AE1204" s="37"/>
      <c r="AG1204" s="40"/>
      <c r="AN1204" s="37"/>
      <c r="AO1204" s="37"/>
      <c r="AP1204" s="37"/>
      <c r="AQ1204" s="37"/>
      <c r="AR1204" s="37"/>
      <c r="AS1204" s="37"/>
      <c r="AT1204" s="37"/>
      <c r="AU1204" s="37"/>
    </row>
    <row r="1205" spans="27:48" x14ac:dyDescent="0.2">
      <c r="AA1205" s="37"/>
      <c r="AB1205" s="37"/>
      <c r="AC1205" s="37"/>
      <c r="AD1205" s="37"/>
      <c r="AE1205" s="37"/>
      <c r="AG1205" s="40"/>
      <c r="AN1205" s="37"/>
      <c r="AO1205" s="37"/>
      <c r="AP1205" s="37"/>
      <c r="AQ1205" s="37"/>
      <c r="AR1205" s="37"/>
      <c r="AS1205" s="37"/>
      <c r="AT1205" s="37"/>
      <c r="AU1205" s="37"/>
    </row>
    <row r="1206" spans="27:48" x14ac:dyDescent="0.2">
      <c r="AA1206" s="37"/>
      <c r="AB1206" s="37"/>
      <c r="AC1206" s="37"/>
      <c r="AD1206" s="37"/>
      <c r="AE1206" s="37"/>
      <c r="AG1206" s="40"/>
      <c r="AN1206" s="37"/>
      <c r="AO1206" s="37"/>
      <c r="AP1206" s="37"/>
      <c r="AQ1206" s="37"/>
      <c r="AR1206" s="37"/>
      <c r="AS1206" s="37"/>
      <c r="AT1206" s="37"/>
      <c r="AU1206" s="37"/>
    </row>
    <row r="1207" spans="27:48" x14ac:dyDescent="0.2">
      <c r="AA1207" s="37"/>
      <c r="AB1207" s="37"/>
      <c r="AC1207" s="37"/>
      <c r="AD1207" s="37"/>
      <c r="AE1207" s="37"/>
      <c r="AG1207" s="40"/>
      <c r="AN1207" s="37"/>
      <c r="AO1207" s="37"/>
      <c r="AP1207" s="37"/>
      <c r="AQ1207" s="37"/>
      <c r="AR1207" s="37"/>
      <c r="AS1207" s="37"/>
      <c r="AT1207" s="37"/>
      <c r="AU1207" s="37"/>
    </row>
    <row r="1208" spans="27:48" x14ac:dyDescent="0.2">
      <c r="AA1208" s="37"/>
      <c r="AB1208" s="37"/>
      <c r="AC1208" s="37"/>
      <c r="AD1208" s="37"/>
      <c r="AE1208" s="37"/>
      <c r="AG1208" s="40"/>
      <c r="AN1208" s="37"/>
      <c r="AO1208" s="37"/>
      <c r="AP1208" s="37"/>
      <c r="AQ1208" s="37"/>
      <c r="AR1208" s="37"/>
      <c r="AS1208" s="37"/>
      <c r="AT1208" s="37"/>
      <c r="AU1208" s="37"/>
    </row>
    <row r="1209" spans="27:48" x14ac:dyDescent="0.2">
      <c r="AA1209" s="37"/>
      <c r="AB1209" s="37"/>
      <c r="AC1209" s="37"/>
      <c r="AD1209" s="37"/>
      <c r="AE1209" s="37"/>
      <c r="AG1209" s="40"/>
      <c r="AN1209" s="37"/>
      <c r="AO1209" s="37"/>
      <c r="AP1209" s="37"/>
      <c r="AQ1209" s="37"/>
      <c r="AR1209" s="37"/>
      <c r="AS1209" s="37"/>
      <c r="AT1209" s="37"/>
      <c r="AU1209" s="37"/>
    </row>
    <row r="1210" spans="27:48" x14ac:dyDescent="0.2">
      <c r="AA1210" s="37"/>
      <c r="AB1210" s="37"/>
      <c r="AC1210" s="37"/>
      <c r="AD1210" s="37"/>
      <c r="AE1210" s="37"/>
      <c r="AG1210" s="40"/>
      <c r="AN1210" s="37"/>
      <c r="AO1210" s="37"/>
      <c r="AP1210" s="37"/>
      <c r="AQ1210" s="37"/>
      <c r="AR1210" s="37"/>
      <c r="AS1210" s="37"/>
      <c r="AT1210" s="37"/>
      <c r="AU1210" s="37"/>
    </row>
    <row r="1211" spans="27:48" x14ac:dyDescent="0.2">
      <c r="AA1211" s="37"/>
      <c r="AB1211" s="37"/>
      <c r="AC1211" s="37"/>
      <c r="AD1211" s="37"/>
      <c r="AE1211" s="37"/>
      <c r="AG1211" s="40"/>
      <c r="AN1211" s="37"/>
      <c r="AO1211" s="37"/>
      <c r="AP1211" s="37"/>
      <c r="AQ1211" s="37"/>
      <c r="AR1211" s="37"/>
      <c r="AS1211" s="37"/>
      <c r="AT1211" s="37"/>
      <c r="AU1211" s="37"/>
    </row>
    <row r="1212" spans="27:48" x14ac:dyDescent="0.2">
      <c r="AA1212" s="37"/>
      <c r="AB1212" s="37"/>
      <c r="AC1212" s="37"/>
      <c r="AD1212" s="37"/>
      <c r="AE1212" s="37"/>
      <c r="AG1212" s="40"/>
      <c r="AN1212" s="37"/>
      <c r="AO1212" s="37"/>
      <c r="AP1212" s="37"/>
      <c r="AQ1212" s="37"/>
      <c r="AR1212" s="37"/>
      <c r="AS1212" s="37"/>
      <c r="AT1212" s="37"/>
      <c r="AU1212" s="37"/>
    </row>
    <row r="1213" spans="27:48" x14ac:dyDescent="0.2">
      <c r="AA1213" s="37"/>
      <c r="AB1213" s="37"/>
      <c r="AC1213" s="37"/>
      <c r="AD1213" s="37"/>
      <c r="AE1213" s="37"/>
      <c r="AG1213" s="40"/>
      <c r="AN1213" s="37"/>
      <c r="AO1213" s="37"/>
      <c r="AP1213" s="37"/>
      <c r="AQ1213" s="37"/>
      <c r="AR1213" s="37"/>
      <c r="AS1213" s="37"/>
      <c r="AT1213" s="37"/>
      <c r="AU1213" s="37"/>
    </row>
    <row r="1214" spans="27:48" x14ac:dyDescent="0.2">
      <c r="AA1214" s="37"/>
      <c r="AB1214" s="37"/>
      <c r="AC1214" s="37"/>
      <c r="AD1214" s="37"/>
      <c r="AE1214" s="37"/>
      <c r="AG1214" s="40"/>
      <c r="AN1214" s="37"/>
      <c r="AO1214" s="37"/>
      <c r="AP1214" s="37"/>
      <c r="AQ1214" s="37"/>
      <c r="AR1214" s="37"/>
      <c r="AS1214" s="37"/>
      <c r="AT1214" s="37"/>
      <c r="AU1214" s="37"/>
    </row>
    <row r="1215" spans="27:48" x14ac:dyDescent="0.2">
      <c r="AA1215" s="37"/>
      <c r="AB1215" s="37"/>
      <c r="AC1215" s="37"/>
      <c r="AD1215" s="37"/>
      <c r="AE1215" s="37"/>
      <c r="AG1215" s="40"/>
      <c r="AN1215" s="37"/>
      <c r="AO1215" s="37"/>
      <c r="AP1215" s="37"/>
      <c r="AQ1215" s="37"/>
      <c r="AR1215" s="37"/>
      <c r="AS1215" s="37"/>
      <c r="AT1215" s="37"/>
      <c r="AU1215" s="37"/>
    </row>
    <row r="1216" spans="27:48" x14ac:dyDescent="0.2">
      <c r="AA1216" s="37"/>
      <c r="AB1216" s="37"/>
      <c r="AC1216" s="37"/>
      <c r="AD1216" s="37"/>
      <c r="AE1216" s="37"/>
      <c r="AG1216" s="40"/>
      <c r="AN1216" s="37"/>
      <c r="AO1216" s="37"/>
      <c r="AP1216" s="37"/>
      <c r="AQ1216" s="37"/>
      <c r="AR1216" s="37"/>
      <c r="AS1216" s="37"/>
      <c r="AT1216" s="37"/>
      <c r="AU1216" s="37"/>
    </row>
    <row r="1217" spans="27:64" x14ac:dyDescent="0.2">
      <c r="AA1217" s="37"/>
      <c r="AB1217" s="37"/>
      <c r="AC1217" s="37"/>
      <c r="AD1217" s="37"/>
      <c r="AE1217" s="37"/>
      <c r="AG1217" s="40"/>
      <c r="AN1217" s="37"/>
      <c r="AO1217" s="37"/>
      <c r="AP1217" s="37"/>
      <c r="AQ1217" s="37"/>
      <c r="AR1217" s="37"/>
      <c r="AS1217" s="37"/>
      <c r="AT1217" s="37"/>
      <c r="AU1217" s="37"/>
    </row>
    <row r="1218" spans="27:64" x14ac:dyDescent="0.2">
      <c r="AA1218" s="37"/>
      <c r="AB1218" s="37"/>
      <c r="AC1218" s="37"/>
      <c r="AD1218" s="37"/>
      <c r="AE1218" s="37"/>
      <c r="AG1218" s="40"/>
      <c r="AN1218" s="37"/>
      <c r="AO1218" s="37"/>
      <c r="AP1218" s="37"/>
      <c r="AQ1218" s="37"/>
      <c r="AR1218" s="37"/>
      <c r="AS1218" s="37"/>
      <c r="AT1218" s="37"/>
      <c r="AU1218" s="37"/>
    </row>
    <row r="1219" spans="27:64" x14ac:dyDescent="0.2">
      <c r="AA1219" s="37"/>
      <c r="AB1219" s="37"/>
      <c r="AC1219" s="37"/>
      <c r="AD1219" s="37"/>
      <c r="AE1219" s="37"/>
      <c r="AG1219" s="40"/>
      <c r="AN1219" s="37"/>
      <c r="AO1219" s="37"/>
      <c r="AP1219" s="37"/>
      <c r="AQ1219" s="37"/>
      <c r="AR1219" s="37"/>
      <c r="AS1219" s="37"/>
      <c r="AT1219" s="37"/>
      <c r="AU1219" s="37"/>
    </row>
    <row r="1220" spans="27:64" x14ac:dyDescent="0.2">
      <c r="AA1220" s="37"/>
      <c r="AB1220" s="37"/>
      <c r="AC1220" s="37"/>
      <c r="AD1220" s="37"/>
      <c r="AE1220" s="37"/>
      <c r="AG1220" s="40"/>
      <c r="AN1220" s="37"/>
      <c r="AO1220" s="37"/>
      <c r="AP1220" s="37"/>
      <c r="AQ1220" s="37"/>
      <c r="AR1220" s="37"/>
      <c r="AS1220" s="37"/>
      <c r="AT1220" s="37"/>
      <c r="AU1220" s="37"/>
    </row>
    <row r="1221" spans="27:64" x14ac:dyDescent="0.2">
      <c r="AA1221" s="37"/>
      <c r="AB1221" s="37"/>
      <c r="AC1221" s="37"/>
      <c r="AD1221" s="37"/>
      <c r="AE1221" s="37"/>
      <c r="AG1221" s="40"/>
      <c r="AN1221" s="37"/>
      <c r="AO1221" s="37"/>
      <c r="AP1221" s="37"/>
      <c r="AQ1221" s="37"/>
      <c r="AR1221" s="37"/>
      <c r="AS1221" s="37"/>
      <c r="AT1221" s="37"/>
      <c r="AU1221" s="37"/>
    </row>
    <row r="1222" spans="27:64" x14ac:dyDescent="0.2">
      <c r="AA1222" s="37"/>
      <c r="AB1222" s="37"/>
      <c r="AC1222" s="37"/>
      <c r="AD1222" s="37"/>
      <c r="AE1222" s="37"/>
      <c r="AG1222" s="40"/>
      <c r="AN1222" s="37"/>
      <c r="AO1222" s="37"/>
      <c r="AP1222" s="37"/>
      <c r="AQ1222" s="37"/>
      <c r="AR1222" s="37"/>
      <c r="AS1222" s="37"/>
      <c r="AT1222" s="37"/>
      <c r="AU1222" s="37"/>
    </row>
    <row r="1223" spans="27:64" x14ac:dyDescent="0.2">
      <c r="AA1223" s="37"/>
      <c r="AB1223" s="37"/>
      <c r="AC1223" s="37"/>
      <c r="AD1223" s="37"/>
      <c r="AE1223" s="37"/>
      <c r="AG1223" s="40"/>
      <c r="AN1223" s="37"/>
      <c r="AO1223" s="37"/>
      <c r="AP1223" s="37"/>
      <c r="AQ1223" s="37"/>
      <c r="AR1223" s="37"/>
      <c r="AS1223" s="37"/>
      <c r="AT1223" s="37"/>
      <c r="AU1223" s="37"/>
    </row>
    <row r="1224" spans="27:64" x14ac:dyDescent="0.2">
      <c r="AA1224" s="37"/>
      <c r="AB1224" s="37"/>
      <c r="AC1224" s="37"/>
      <c r="AD1224" s="37"/>
      <c r="AE1224" s="37"/>
      <c r="AG1224" s="40"/>
      <c r="AN1224" s="37"/>
      <c r="AO1224" s="37"/>
      <c r="AP1224" s="37"/>
      <c r="AQ1224" s="37"/>
      <c r="AR1224" s="37"/>
      <c r="AS1224" s="37"/>
      <c r="AT1224" s="37"/>
      <c r="AU1224" s="37"/>
    </row>
    <row r="1225" spans="27:64" x14ac:dyDescent="0.2">
      <c r="AA1225" s="37"/>
      <c r="AB1225" s="37"/>
      <c r="AC1225" s="37"/>
      <c r="AD1225" s="37"/>
      <c r="AE1225" s="37"/>
      <c r="AG1225" s="40"/>
      <c r="AN1225" s="37"/>
      <c r="AO1225" s="37"/>
      <c r="AP1225" s="37"/>
      <c r="AQ1225" s="37"/>
      <c r="AR1225" s="37"/>
      <c r="AS1225" s="37"/>
      <c r="AT1225" s="37"/>
      <c r="AU1225" s="37"/>
    </row>
    <row r="1226" spans="27:64" x14ac:dyDescent="0.2">
      <c r="AA1226" s="37"/>
      <c r="AB1226" s="37"/>
      <c r="AC1226" s="37"/>
      <c r="AD1226" s="37"/>
      <c r="AE1226" s="37"/>
      <c r="AG1226" s="40"/>
      <c r="AN1226" s="37"/>
      <c r="AO1226" s="37"/>
      <c r="AP1226" s="37"/>
      <c r="AQ1226" s="37"/>
      <c r="AR1226" s="37"/>
      <c r="AS1226" s="37"/>
      <c r="AT1226" s="37"/>
      <c r="AU1226" s="37"/>
    </row>
    <row r="1227" spans="27:64" x14ac:dyDescent="0.2">
      <c r="AA1227" s="37"/>
      <c r="AB1227" s="37"/>
      <c r="AC1227" s="37"/>
      <c r="AD1227" s="37"/>
      <c r="AE1227" s="37"/>
      <c r="AG1227" s="40"/>
      <c r="AN1227" s="37"/>
      <c r="AO1227" s="37"/>
      <c r="AP1227" s="37"/>
      <c r="AQ1227" s="37"/>
      <c r="AR1227" s="37"/>
      <c r="AS1227" s="37"/>
      <c r="AT1227" s="37"/>
      <c r="AU1227" s="37"/>
    </row>
    <row r="1228" spans="27:64" x14ac:dyDescent="0.2">
      <c r="AA1228" s="37"/>
      <c r="AB1228" s="37"/>
      <c r="AC1228" s="37"/>
      <c r="AD1228" s="37"/>
      <c r="AE1228" s="37"/>
      <c r="AG1228" s="40"/>
      <c r="AN1228" s="37"/>
      <c r="AO1228" s="37"/>
      <c r="AP1228" s="37"/>
      <c r="AQ1228" s="37"/>
      <c r="AR1228" s="37"/>
      <c r="AS1228" s="37"/>
      <c r="AT1228" s="37"/>
      <c r="AU1228" s="37"/>
    </row>
    <row r="1229" spans="27:64" x14ac:dyDescent="0.2">
      <c r="AA1229" s="37"/>
      <c r="AB1229" s="37"/>
      <c r="AC1229" s="37"/>
      <c r="AD1229" s="37"/>
      <c r="AE1229" s="37"/>
      <c r="AG1229" s="40"/>
      <c r="AN1229" s="37"/>
      <c r="AO1229" s="37"/>
      <c r="AP1229" s="37"/>
      <c r="AQ1229" s="37"/>
      <c r="AR1229" s="37"/>
      <c r="AS1229" s="37"/>
      <c r="AT1229" s="37"/>
      <c r="AU1229" s="37"/>
    </row>
    <row r="1230" spans="27:64" x14ac:dyDescent="0.2">
      <c r="AA1230" s="37"/>
      <c r="AB1230" s="37"/>
      <c r="AC1230" s="37"/>
      <c r="AD1230" s="37"/>
      <c r="AE1230" s="37"/>
      <c r="AG1230" s="40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  <c r="BI1230" s="37"/>
      <c r="BJ1230" s="37"/>
      <c r="BK1230" s="37"/>
      <c r="BL1230" s="37"/>
    </row>
    <row r="1231" spans="27:64" x14ac:dyDescent="0.2">
      <c r="AA1231" s="37"/>
      <c r="AB1231" s="37"/>
      <c r="AC1231" s="37"/>
      <c r="AD1231" s="37"/>
      <c r="AE1231" s="37"/>
      <c r="AG1231" s="40"/>
      <c r="AN1231" s="37"/>
      <c r="AO1231" s="37"/>
      <c r="AP1231" s="37"/>
      <c r="AQ1231" s="37"/>
      <c r="AR1231" s="37"/>
      <c r="AS1231" s="37"/>
      <c r="AT1231" s="37"/>
      <c r="AU1231" s="37"/>
    </row>
    <row r="1232" spans="27:64" x14ac:dyDescent="0.2">
      <c r="AA1232" s="37"/>
      <c r="AB1232" s="37"/>
      <c r="AC1232" s="37"/>
      <c r="AD1232" s="37"/>
      <c r="AE1232" s="37"/>
      <c r="AG1232" s="40"/>
      <c r="AN1232" s="37"/>
      <c r="AO1232" s="37"/>
      <c r="AP1232" s="37"/>
      <c r="AQ1232" s="37"/>
      <c r="AR1232" s="37"/>
      <c r="AS1232" s="37"/>
      <c r="AT1232" s="37"/>
      <c r="AU1232" s="37"/>
    </row>
    <row r="1233" spans="27:64" x14ac:dyDescent="0.2">
      <c r="AA1233" s="37"/>
      <c r="AB1233" s="37"/>
      <c r="AC1233" s="37"/>
      <c r="AD1233" s="37"/>
      <c r="AE1233" s="37"/>
      <c r="AG1233" s="40"/>
      <c r="AN1233" s="37"/>
      <c r="AO1233" s="37"/>
      <c r="AP1233" s="37"/>
      <c r="AQ1233" s="37"/>
      <c r="AR1233" s="37"/>
      <c r="AS1233" s="37"/>
      <c r="AT1233" s="37"/>
      <c r="AU1233" s="37"/>
    </row>
    <row r="1234" spans="27:64" x14ac:dyDescent="0.2">
      <c r="AA1234" s="37"/>
      <c r="AB1234" s="37"/>
      <c r="AC1234" s="37"/>
      <c r="AD1234" s="37"/>
      <c r="AE1234" s="37"/>
      <c r="AG1234" s="40"/>
      <c r="AN1234" s="37"/>
      <c r="AO1234" s="37"/>
      <c r="AP1234" s="37"/>
      <c r="AQ1234" s="37"/>
      <c r="AR1234" s="37"/>
      <c r="AS1234" s="37"/>
      <c r="AT1234" s="37"/>
      <c r="AU1234" s="37"/>
    </row>
    <row r="1235" spans="27:64" x14ac:dyDescent="0.2">
      <c r="AA1235" s="37"/>
      <c r="AB1235" s="37"/>
      <c r="AC1235" s="37"/>
      <c r="AD1235" s="37"/>
      <c r="AE1235" s="37"/>
      <c r="AG1235" s="40"/>
      <c r="AN1235" s="37"/>
      <c r="AO1235" s="37"/>
      <c r="AP1235" s="37"/>
      <c r="AQ1235" s="37"/>
      <c r="AR1235" s="37"/>
      <c r="AS1235" s="37"/>
      <c r="AT1235" s="37"/>
      <c r="AU1235" s="37"/>
    </row>
    <row r="1236" spans="27:64" x14ac:dyDescent="0.2">
      <c r="AA1236" s="37"/>
      <c r="AB1236" s="37"/>
      <c r="AC1236" s="37"/>
      <c r="AD1236" s="37"/>
      <c r="AE1236" s="37"/>
      <c r="AG1236" s="40"/>
      <c r="AN1236" s="37"/>
      <c r="AO1236" s="37"/>
      <c r="AP1236" s="37"/>
      <c r="AQ1236" s="37"/>
      <c r="AR1236" s="37"/>
      <c r="AS1236" s="37"/>
      <c r="AT1236" s="37"/>
      <c r="AU1236" s="37"/>
    </row>
    <row r="1237" spans="27:64" x14ac:dyDescent="0.2">
      <c r="AA1237" s="37"/>
      <c r="AB1237" s="37"/>
      <c r="AC1237" s="37"/>
      <c r="AD1237" s="37"/>
      <c r="AE1237" s="37"/>
      <c r="AG1237" s="40"/>
      <c r="AN1237" s="37"/>
      <c r="AO1237" s="37"/>
      <c r="AP1237" s="37"/>
      <c r="AQ1237" s="37"/>
      <c r="AR1237" s="37"/>
      <c r="AS1237" s="37"/>
      <c r="AT1237" s="37"/>
      <c r="AU1237" s="37"/>
    </row>
    <row r="1238" spans="27:64" x14ac:dyDescent="0.2">
      <c r="AA1238" s="37"/>
      <c r="AB1238" s="37"/>
      <c r="AC1238" s="37"/>
      <c r="AD1238" s="37"/>
      <c r="AE1238" s="37"/>
      <c r="AG1238" s="40"/>
      <c r="AN1238" s="37"/>
      <c r="AO1238" s="37"/>
      <c r="AP1238" s="37"/>
      <c r="AQ1238" s="37"/>
      <c r="AR1238" s="37"/>
      <c r="AS1238" s="37"/>
      <c r="AT1238" s="37"/>
      <c r="AU1238" s="37"/>
    </row>
    <row r="1239" spans="27:64" x14ac:dyDescent="0.2">
      <c r="AA1239" s="37"/>
      <c r="AB1239" s="37"/>
      <c r="AC1239" s="37"/>
      <c r="AD1239" s="37"/>
      <c r="AE1239" s="37"/>
      <c r="AG1239" s="40"/>
      <c r="AN1239" s="37"/>
      <c r="AO1239" s="37"/>
      <c r="AP1239" s="37"/>
      <c r="AQ1239" s="37"/>
      <c r="AR1239" s="37"/>
      <c r="AS1239" s="37"/>
      <c r="AT1239" s="37"/>
      <c r="AU1239" s="37"/>
    </row>
    <row r="1240" spans="27:64" x14ac:dyDescent="0.2">
      <c r="AA1240" s="37"/>
      <c r="AB1240" s="37"/>
      <c r="AC1240" s="37"/>
      <c r="AD1240" s="37"/>
      <c r="AE1240" s="37"/>
      <c r="AG1240" s="40"/>
      <c r="AN1240" s="37"/>
      <c r="AO1240" s="37"/>
      <c r="AP1240" s="37"/>
      <c r="AQ1240" s="37"/>
      <c r="AR1240" s="37"/>
      <c r="AS1240" s="37"/>
      <c r="AT1240" s="37"/>
      <c r="AU1240" s="37"/>
    </row>
    <row r="1241" spans="27:64" x14ac:dyDescent="0.2">
      <c r="AA1241" s="37"/>
      <c r="AB1241" s="37"/>
      <c r="AC1241" s="37"/>
      <c r="AD1241" s="37"/>
      <c r="AE1241" s="37"/>
      <c r="AG1241" s="40"/>
      <c r="AN1241" s="37"/>
      <c r="AO1241" s="37"/>
      <c r="AP1241" s="37"/>
      <c r="AQ1241" s="37"/>
      <c r="AR1241" s="37"/>
      <c r="AS1241" s="37"/>
      <c r="AT1241" s="37"/>
      <c r="AU1241" s="37"/>
    </row>
    <row r="1242" spans="27:64" x14ac:dyDescent="0.2">
      <c r="AA1242" s="37"/>
      <c r="AB1242" s="37"/>
      <c r="AC1242" s="37"/>
      <c r="AD1242" s="37"/>
      <c r="AE1242" s="37"/>
      <c r="AG1242" s="40"/>
      <c r="AN1242" s="37"/>
      <c r="AO1242" s="37"/>
      <c r="AP1242" s="37"/>
      <c r="AQ1242" s="37"/>
      <c r="AR1242" s="37"/>
      <c r="AS1242" s="37"/>
      <c r="AT1242" s="37"/>
      <c r="AU1242" s="37"/>
    </row>
    <row r="1243" spans="27:64" x14ac:dyDescent="0.2">
      <c r="AA1243" s="37"/>
      <c r="AB1243" s="37"/>
      <c r="AC1243" s="37"/>
      <c r="AD1243" s="37"/>
      <c r="AE1243" s="37"/>
      <c r="AG1243" s="40"/>
      <c r="AN1243" s="37"/>
      <c r="AO1243" s="37"/>
      <c r="AP1243" s="37"/>
      <c r="AQ1243" s="37"/>
      <c r="AR1243" s="37"/>
      <c r="AS1243" s="37"/>
      <c r="AT1243" s="37"/>
      <c r="AU1243" s="37"/>
    </row>
    <row r="1244" spans="27:64" x14ac:dyDescent="0.2">
      <c r="AA1244" s="37"/>
      <c r="AB1244" s="37"/>
      <c r="AC1244" s="37"/>
      <c r="AD1244" s="37"/>
      <c r="AE1244" s="37"/>
      <c r="AG1244" s="40"/>
      <c r="AN1244" s="37"/>
      <c r="AO1244" s="37"/>
      <c r="AP1244" s="37"/>
      <c r="AQ1244" s="37"/>
      <c r="AR1244" s="37"/>
      <c r="AS1244" s="37"/>
      <c r="AT1244" s="37"/>
      <c r="AU1244" s="37"/>
    </row>
    <row r="1245" spans="27:64" x14ac:dyDescent="0.2">
      <c r="AA1245" s="37"/>
      <c r="AB1245" s="37"/>
      <c r="AC1245" s="37"/>
      <c r="AD1245" s="37"/>
      <c r="AE1245" s="37"/>
      <c r="AG1245" s="40"/>
      <c r="AN1245" s="37"/>
      <c r="AO1245" s="37"/>
      <c r="AP1245" s="37"/>
      <c r="AQ1245" s="37"/>
      <c r="AR1245" s="37"/>
      <c r="AS1245" s="37"/>
      <c r="AT1245" s="37"/>
      <c r="AU1245" s="37"/>
    </row>
    <row r="1246" spans="27:64" x14ac:dyDescent="0.2">
      <c r="AA1246" s="37"/>
      <c r="AB1246" s="37"/>
      <c r="AC1246" s="37"/>
      <c r="AD1246" s="37"/>
      <c r="AE1246" s="37"/>
      <c r="AG1246" s="40"/>
      <c r="AN1246" s="37"/>
      <c r="AO1246" s="37"/>
      <c r="AP1246" s="37"/>
      <c r="AQ1246" s="37"/>
      <c r="AR1246" s="37"/>
      <c r="AS1246" s="37"/>
      <c r="AT1246" s="37"/>
      <c r="AU1246" s="37"/>
    </row>
    <row r="1247" spans="27:64" x14ac:dyDescent="0.2">
      <c r="AA1247" s="37"/>
      <c r="AB1247" s="37"/>
      <c r="AC1247" s="37"/>
      <c r="AD1247" s="37"/>
      <c r="AE1247" s="37"/>
      <c r="AG1247" s="40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  <c r="BI1247" s="37"/>
      <c r="BJ1247" s="37"/>
      <c r="BK1247" s="37"/>
      <c r="BL1247" s="37"/>
    </row>
    <row r="1248" spans="27:64" x14ac:dyDescent="0.2">
      <c r="AA1248" s="37"/>
      <c r="AB1248" s="37"/>
      <c r="AC1248" s="37"/>
      <c r="AD1248" s="37"/>
      <c r="AE1248" s="37"/>
      <c r="AG1248" s="40"/>
      <c r="AN1248" s="37"/>
      <c r="AO1248" s="37"/>
      <c r="AP1248" s="37"/>
      <c r="AQ1248" s="37"/>
      <c r="AR1248" s="37"/>
      <c r="AS1248" s="37"/>
      <c r="AT1248" s="37"/>
      <c r="AU1248" s="37"/>
    </row>
    <row r="1249" spans="27:64" x14ac:dyDescent="0.2">
      <c r="AA1249" s="37"/>
      <c r="AB1249" s="37"/>
      <c r="AC1249" s="37"/>
      <c r="AD1249" s="37"/>
      <c r="AE1249" s="37"/>
      <c r="AG1249" s="40"/>
      <c r="AN1249" s="37"/>
      <c r="AO1249" s="37"/>
      <c r="AP1249" s="37"/>
      <c r="AQ1249" s="37"/>
      <c r="AR1249" s="37"/>
      <c r="AS1249" s="37"/>
      <c r="AT1249" s="37"/>
      <c r="AU1249" s="37"/>
    </row>
    <row r="1250" spans="27:64" x14ac:dyDescent="0.2">
      <c r="AA1250" s="37"/>
      <c r="AB1250" s="37"/>
      <c r="AC1250" s="37"/>
      <c r="AD1250" s="37"/>
      <c r="AE1250" s="37"/>
      <c r="AG1250" s="40"/>
      <c r="AN1250" s="37"/>
      <c r="AO1250" s="37"/>
      <c r="AP1250" s="37"/>
      <c r="AQ1250" s="37"/>
      <c r="AR1250" s="37"/>
      <c r="AS1250" s="37"/>
      <c r="AT1250" s="37"/>
      <c r="AU1250" s="37"/>
    </row>
    <row r="1251" spans="27:64" x14ac:dyDescent="0.2">
      <c r="AA1251" s="37"/>
      <c r="AB1251" s="37"/>
      <c r="AC1251" s="37"/>
      <c r="AD1251" s="37"/>
      <c r="AE1251" s="37"/>
      <c r="AG1251" s="40"/>
      <c r="AN1251" s="37"/>
      <c r="AO1251" s="37"/>
      <c r="AP1251" s="37"/>
      <c r="AQ1251" s="37"/>
      <c r="AR1251" s="37"/>
      <c r="AS1251" s="37"/>
      <c r="AT1251" s="37"/>
      <c r="AU1251" s="37"/>
    </row>
    <row r="1252" spans="27:64" x14ac:dyDescent="0.2">
      <c r="AA1252" s="37"/>
      <c r="AB1252" s="37"/>
      <c r="AC1252" s="37"/>
      <c r="AD1252" s="37"/>
      <c r="AE1252" s="37"/>
      <c r="AG1252" s="40"/>
      <c r="AN1252" s="37"/>
      <c r="AO1252" s="37"/>
      <c r="AP1252" s="37"/>
      <c r="AQ1252" s="37"/>
      <c r="AR1252" s="37"/>
      <c r="AS1252" s="37"/>
      <c r="AT1252" s="37"/>
      <c r="AU1252" s="37"/>
    </row>
    <row r="1253" spans="27:64" x14ac:dyDescent="0.2">
      <c r="AA1253" s="37"/>
      <c r="AB1253" s="37"/>
      <c r="AC1253" s="37"/>
      <c r="AD1253" s="37"/>
      <c r="AE1253" s="37"/>
      <c r="AG1253" s="40"/>
      <c r="AN1253" s="37"/>
      <c r="AO1253" s="37"/>
      <c r="AP1253" s="37"/>
      <c r="AQ1253" s="37"/>
      <c r="AR1253" s="37"/>
      <c r="AS1253" s="37"/>
      <c r="AT1253" s="37"/>
      <c r="AU1253" s="37"/>
    </row>
    <row r="1254" spans="27:64" x14ac:dyDescent="0.2">
      <c r="AA1254" s="37"/>
      <c r="AB1254" s="37"/>
      <c r="AC1254" s="37"/>
      <c r="AD1254" s="37"/>
      <c r="AE1254" s="37"/>
      <c r="AG1254" s="40"/>
      <c r="AN1254" s="37"/>
      <c r="AO1254" s="37"/>
      <c r="AP1254" s="37"/>
      <c r="AQ1254" s="37"/>
      <c r="AR1254" s="37"/>
      <c r="AS1254" s="37"/>
      <c r="AT1254" s="37"/>
      <c r="AU1254" s="37"/>
    </row>
    <row r="1255" spans="27:64" x14ac:dyDescent="0.2">
      <c r="AA1255" s="37"/>
      <c r="AB1255" s="37"/>
      <c r="AC1255" s="37"/>
      <c r="AD1255" s="37"/>
      <c r="AE1255" s="37"/>
      <c r="AG1255" s="40"/>
      <c r="AN1255" s="37"/>
      <c r="AO1255" s="37"/>
      <c r="AP1255" s="37"/>
      <c r="AQ1255" s="37"/>
      <c r="AR1255" s="37"/>
      <c r="AS1255" s="37"/>
      <c r="AT1255" s="37"/>
      <c r="AU1255" s="37"/>
    </row>
    <row r="1256" spans="27:64" x14ac:dyDescent="0.2">
      <c r="AA1256" s="37"/>
      <c r="AB1256" s="37"/>
      <c r="AC1256" s="37"/>
      <c r="AD1256" s="37"/>
      <c r="AE1256" s="37"/>
      <c r="AG1256" s="40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K1256" s="37"/>
      <c r="BL1256" s="37"/>
    </row>
    <row r="1257" spans="27:64" x14ac:dyDescent="0.2">
      <c r="AA1257" s="37"/>
      <c r="AB1257" s="37"/>
      <c r="AC1257" s="37"/>
      <c r="AD1257" s="37"/>
      <c r="AE1257" s="37"/>
      <c r="AG1257" s="40"/>
      <c r="AN1257" s="37"/>
      <c r="AO1257" s="37"/>
      <c r="AP1257" s="37"/>
      <c r="AQ1257" s="37"/>
      <c r="AR1257" s="37"/>
      <c r="AS1257" s="37"/>
      <c r="AT1257" s="37"/>
      <c r="AU1257" s="37"/>
    </row>
    <row r="1258" spans="27:64" x14ac:dyDescent="0.2">
      <c r="AA1258" s="37"/>
      <c r="AB1258" s="37"/>
      <c r="AC1258" s="37"/>
      <c r="AD1258" s="37"/>
      <c r="AE1258" s="37"/>
      <c r="AG1258" s="40"/>
      <c r="AN1258" s="37"/>
      <c r="AO1258" s="37"/>
      <c r="AP1258" s="37"/>
      <c r="AQ1258" s="37"/>
      <c r="AR1258" s="37"/>
      <c r="AS1258" s="37"/>
      <c r="AT1258" s="37"/>
      <c r="AU1258" s="37"/>
    </row>
    <row r="1259" spans="27:64" x14ac:dyDescent="0.2">
      <c r="AA1259" s="37"/>
      <c r="AB1259" s="37"/>
      <c r="AC1259" s="37"/>
      <c r="AD1259" s="37"/>
      <c r="AE1259" s="37"/>
      <c r="AG1259" s="40"/>
      <c r="AN1259" s="37"/>
      <c r="AO1259" s="37"/>
      <c r="AP1259" s="37"/>
      <c r="AQ1259" s="37"/>
      <c r="AR1259" s="37"/>
      <c r="AS1259" s="37"/>
      <c r="AT1259" s="37"/>
      <c r="AU1259" s="37"/>
    </row>
    <row r="1260" spans="27:64" x14ac:dyDescent="0.2">
      <c r="AA1260" s="37"/>
      <c r="AB1260" s="37"/>
      <c r="AC1260" s="37"/>
      <c r="AD1260" s="37"/>
      <c r="AE1260" s="37"/>
      <c r="AG1260" s="40"/>
      <c r="AN1260" s="37"/>
      <c r="AO1260" s="37"/>
      <c r="AP1260" s="37"/>
      <c r="AQ1260" s="37"/>
      <c r="AR1260" s="37"/>
      <c r="AS1260" s="37"/>
      <c r="AT1260" s="37"/>
      <c r="AU1260" s="37"/>
    </row>
    <row r="1261" spans="27:64" x14ac:dyDescent="0.2">
      <c r="AA1261" s="37"/>
      <c r="AB1261" s="37"/>
      <c r="AC1261" s="37"/>
      <c r="AD1261" s="37"/>
      <c r="AE1261" s="37"/>
      <c r="AG1261" s="40"/>
      <c r="AN1261" s="37"/>
      <c r="AO1261" s="37"/>
      <c r="AP1261" s="37"/>
      <c r="AQ1261" s="37"/>
      <c r="AR1261" s="37"/>
      <c r="AS1261" s="37"/>
      <c r="AT1261" s="37"/>
      <c r="AU1261" s="37"/>
    </row>
    <row r="1262" spans="27:64" x14ac:dyDescent="0.2">
      <c r="AA1262" s="37"/>
      <c r="AB1262" s="37"/>
      <c r="AC1262" s="37"/>
      <c r="AD1262" s="37"/>
      <c r="AE1262" s="37"/>
      <c r="AG1262" s="40"/>
      <c r="AN1262" s="37"/>
      <c r="AO1262" s="37"/>
      <c r="AP1262" s="37"/>
      <c r="AQ1262" s="37"/>
      <c r="AR1262" s="37"/>
      <c r="AS1262" s="37"/>
      <c r="AT1262" s="37"/>
      <c r="AU1262" s="37"/>
    </row>
    <row r="1263" spans="27:64" x14ac:dyDescent="0.2">
      <c r="AA1263" s="37"/>
      <c r="AB1263" s="37"/>
      <c r="AC1263" s="37"/>
      <c r="AD1263" s="37"/>
      <c r="AE1263" s="37"/>
      <c r="AG1263" s="40"/>
      <c r="AN1263" s="37"/>
      <c r="AO1263" s="37"/>
      <c r="AP1263" s="37"/>
      <c r="AQ1263" s="37"/>
      <c r="AR1263" s="37"/>
      <c r="AS1263" s="37"/>
      <c r="AT1263" s="37"/>
      <c r="AU1263" s="37"/>
    </row>
    <row r="1264" spans="27:64" x14ac:dyDescent="0.2">
      <c r="AA1264" s="37"/>
      <c r="AB1264" s="37"/>
      <c r="AC1264" s="37"/>
      <c r="AD1264" s="37"/>
      <c r="AE1264" s="37"/>
      <c r="AG1264" s="40"/>
      <c r="AN1264" s="37"/>
      <c r="AO1264" s="37"/>
      <c r="AP1264" s="37"/>
      <c r="AQ1264" s="37"/>
      <c r="AR1264" s="37"/>
      <c r="AS1264" s="37"/>
      <c r="AT1264" s="37"/>
      <c r="AU1264" s="37"/>
    </row>
    <row r="1265" spans="27:47" x14ac:dyDescent="0.2">
      <c r="AA1265" s="37"/>
      <c r="AB1265" s="37"/>
      <c r="AC1265" s="37"/>
      <c r="AD1265" s="37"/>
      <c r="AE1265" s="37"/>
      <c r="AG1265" s="40"/>
      <c r="AN1265" s="37"/>
      <c r="AO1265" s="37"/>
      <c r="AP1265" s="37"/>
      <c r="AQ1265" s="37"/>
      <c r="AR1265" s="37"/>
      <c r="AS1265" s="37"/>
      <c r="AT1265" s="37"/>
      <c r="AU1265" s="37"/>
    </row>
    <row r="1266" spans="27:47" x14ac:dyDescent="0.2">
      <c r="AA1266" s="37"/>
      <c r="AB1266" s="37"/>
      <c r="AC1266" s="37"/>
      <c r="AD1266" s="37"/>
      <c r="AE1266" s="37"/>
      <c r="AG1266" s="40"/>
      <c r="AN1266" s="37"/>
      <c r="AO1266" s="37"/>
      <c r="AP1266" s="37"/>
      <c r="AQ1266" s="37"/>
      <c r="AR1266" s="37"/>
      <c r="AS1266" s="37"/>
      <c r="AT1266" s="37"/>
      <c r="AU1266" s="37"/>
    </row>
    <row r="1267" spans="27:47" x14ac:dyDescent="0.2">
      <c r="AA1267" s="37"/>
      <c r="AB1267" s="37"/>
      <c r="AC1267" s="37"/>
      <c r="AD1267" s="37"/>
      <c r="AE1267" s="37"/>
      <c r="AG1267" s="40"/>
      <c r="AN1267" s="37"/>
      <c r="AO1267" s="37"/>
      <c r="AP1267" s="37"/>
      <c r="AQ1267" s="37"/>
      <c r="AR1267" s="37"/>
      <c r="AS1267" s="37"/>
      <c r="AT1267" s="37"/>
      <c r="AU1267" s="37"/>
    </row>
    <row r="1268" spans="27:47" x14ac:dyDescent="0.2">
      <c r="AA1268" s="37"/>
      <c r="AB1268" s="37"/>
      <c r="AC1268" s="37"/>
      <c r="AD1268" s="37"/>
      <c r="AE1268" s="37"/>
      <c r="AG1268" s="40"/>
      <c r="AN1268" s="37"/>
      <c r="AO1268" s="37"/>
      <c r="AP1268" s="37"/>
      <c r="AQ1268" s="37"/>
      <c r="AR1268" s="37"/>
      <c r="AS1268" s="37"/>
      <c r="AT1268" s="37"/>
      <c r="AU1268" s="37"/>
    </row>
    <row r="1269" spans="27:47" x14ac:dyDescent="0.2">
      <c r="AA1269" s="37"/>
      <c r="AB1269" s="37"/>
      <c r="AC1269" s="37"/>
      <c r="AD1269" s="37"/>
      <c r="AE1269" s="37"/>
      <c r="AG1269" s="40"/>
      <c r="AN1269" s="37"/>
      <c r="AO1269" s="37"/>
      <c r="AP1269" s="37"/>
      <c r="AQ1269" s="37"/>
      <c r="AR1269" s="37"/>
      <c r="AS1269" s="37"/>
      <c r="AT1269" s="37"/>
      <c r="AU1269" s="37"/>
    </row>
    <row r="1270" spans="27:47" x14ac:dyDescent="0.2">
      <c r="AA1270" s="37"/>
      <c r="AB1270" s="37"/>
      <c r="AC1270" s="37"/>
      <c r="AD1270" s="37"/>
      <c r="AE1270" s="37"/>
      <c r="AG1270" s="40"/>
      <c r="AN1270" s="37"/>
      <c r="AO1270" s="37"/>
      <c r="AP1270" s="37"/>
      <c r="AQ1270" s="37"/>
      <c r="AR1270" s="37"/>
      <c r="AS1270" s="37"/>
      <c r="AT1270" s="37"/>
      <c r="AU1270" s="37"/>
    </row>
    <row r="1271" spans="27:47" x14ac:dyDescent="0.2">
      <c r="AA1271" s="37"/>
      <c r="AB1271" s="37"/>
      <c r="AC1271" s="37"/>
      <c r="AD1271" s="37"/>
      <c r="AE1271" s="37"/>
      <c r="AG1271" s="40"/>
      <c r="AN1271" s="37"/>
      <c r="AO1271" s="37"/>
      <c r="AP1271" s="37"/>
      <c r="AQ1271" s="37"/>
      <c r="AR1271" s="37"/>
      <c r="AS1271" s="37"/>
      <c r="AT1271" s="37"/>
      <c r="AU1271" s="37"/>
    </row>
    <row r="1272" spans="27:47" x14ac:dyDescent="0.2">
      <c r="AA1272" s="37"/>
      <c r="AB1272" s="37"/>
      <c r="AC1272" s="37"/>
      <c r="AD1272" s="37"/>
      <c r="AE1272" s="37"/>
      <c r="AG1272" s="40"/>
      <c r="AN1272" s="37"/>
      <c r="AO1272" s="37"/>
      <c r="AP1272" s="37"/>
      <c r="AQ1272" s="37"/>
      <c r="AR1272" s="37"/>
      <c r="AS1272" s="37"/>
      <c r="AT1272" s="37"/>
      <c r="AU1272" s="37"/>
    </row>
    <row r="1273" spans="27:47" x14ac:dyDescent="0.2">
      <c r="AA1273" s="37"/>
      <c r="AB1273" s="37"/>
      <c r="AC1273" s="37"/>
      <c r="AD1273" s="37"/>
      <c r="AE1273" s="37"/>
      <c r="AG1273" s="40"/>
      <c r="AN1273" s="37"/>
      <c r="AO1273" s="37"/>
      <c r="AP1273" s="37"/>
      <c r="AQ1273" s="37"/>
      <c r="AR1273" s="37"/>
      <c r="AS1273" s="37"/>
      <c r="AT1273" s="37"/>
      <c r="AU1273" s="37"/>
    </row>
    <row r="1274" spans="27:47" x14ac:dyDescent="0.2">
      <c r="AA1274" s="37"/>
      <c r="AB1274" s="37"/>
      <c r="AC1274" s="37"/>
      <c r="AD1274" s="37"/>
      <c r="AE1274" s="37"/>
      <c r="AG1274" s="40"/>
      <c r="AN1274" s="37"/>
      <c r="AO1274" s="37"/>
      <c r="AP1274" s="37"/>
      <c r="AQ1274" s="37"/>
      <c r="AR1274" s="37"/>
      <c r="AS1274" s="37"/>
      <c r="AT1274" s="37"/>
      <c r="AU1274" s="37"/>
    </row>
    <row r="1275" spans="27:47" x14ac:dyDescent="0.2">
      <c r="AA1275" s="37"/>
      <c r="AB1275" s="37"/>
      <c r="AC1275" s="37"/>
      <c r="AD1275" s="37"/>
      <c r="AE1275" s="37"/>
      <c r="AG1275" s="40"/>
      <c r="AN1275" s="37"/>
      <c r="AO1275" s="37"/>
      <c r="AP1275" s="37"/>
      <c r="AQ1275" s="37"/>
      <c r="AR1275" s="37"/>
      <c r="AS1275" s="37"/>
      <c r="AT1275" s="37"/>
      <c r="AU1275" s="37"/>
    </row>
    <row r="1276" spans="27:47" x14ac:dyDescent="0.2">
      <c r="AA1276" s="37"/>
      <c r="AB1276" s="37"/>
      <c r="AC1276" s="37"/>
      <c r="AD1276" s="37"/>
      <c r="AE1276" s="37"/>
      <c r="AG1276" s="40"/>
      <c r="AN1276" s="37"/>
      <c r="AO1276" s="37"/>
      <c r="AP1276" s="37"/>
      <c r="AQ1276" s="37"/>
      <c r="AR1276" s="37"/>
      <c r="AS1276" s="37"/>
      <c r="AT1276" s="37"/>
      <c r="AU1276" s="37"/>
    </row>
    <row r="1277" spans="27:47" x14ac:dyDescent="0.2">
      <c r="AA1277" s="37"/>
      <c r="AB1277" s="37"/>
      <c r="AC1277" s="37"/>
      <c r="AD1277" s="37"/>
      <c r="AE1277" s="37"/>
      <c r="AG1277" s="40"/>
      <c r="AN1277" s="37"/>
      <c r="AO1277" s="37"/>
      <c r="AP1277" s="37"/>
      <c r="AQ1277" s="37"/>
      <c r="AR1277" s="37"/>
      <c r="AS1277" s="37"/>
      <c r="AT1277" s="37"/>
      <c r="AU1277" s="37"/>
    </row>
    <row r="1278" spans="27:47" x14ac:dyDescent="0.2">
      <c r="AA1278" s="37"/>
      <c r="AB1278" s="37"/>
      <c r="AC1278" s="37"/>
      <c r="AD1278" s="37"/>
      <c r="AE1278" s="37"/>
      <c r="AG1278" s="40"/>
      <c r="AN1278" s="37"/>
      <c r="AO1278" s="37"/>
      <c r="AP1278" s="37"/>
      <c r="AQ1278" s="37"/>
      <c r="AR1278" s="37"/>
      <c r="AS1278" s="37"/>
      <c r="AT1278" s="37"/>
      <c r="AU1278" s="37"/>
    </row>
    <row r="1279" spans="27:47" x14ac:dyDescent="0.2">
      <c r="AA1279" s="37"/>
      <c r="AB1279" s="37"/>
      <c r="AC1279" s="37"/>
      <c r="AD1279" s="37"/>
      <c r="AE1279" s="37"/>
      <c r="AG1279" s="40"/>
      <c r="AN1279" s="37"/>
      <c r="AO1279" s="37"/>
      <c r="AP1279" s="37"/>
      <c r="AQ1279" s="37"/>
      <c r="AR1279" s="37"/>
      <c r="AS1279" s="37"/>
      <c r="AT1279" s="37"/>
      <c r="AU1279" s="37"/>
    </row>
    <row r="1280" spans="27:47" x14ac:dyDescent="0.2">
      <c r="AA1280" s="37"/>
      <c r="AB1280" s="37"/>
      <c r="AC1280" s="37"/>
      <c r="AD1280" s="37"/>
      <c r="AE1280" s="37"/>
      <c r="AG1280" s="40"/>
      <c r="AN1280" s="37"/>
      <c r="AO1280" s="37"/>
      <c r="AP1280" s="37"/>
      <c r="AQ1280" s="37"/>
      <c r="AR1280" s="37"/>
      <c r="AS1280" s="37"/>
      <c r="AT1280" s="37"/>
      <c r="AU1280" s="37"/>
    </row>
    <row r="1281" spans="27:64" x14ac:dyDescent="0.2">
      <c r="AA1281" s="37"/>
      <c r="AB1281" s="37"/>
      <c r="AC1281" s="37"/>
      <c r="AD1281" s="37"/>
      <c r="AE1281" s="37"/>
      <c r="AG1281" s="40"/>
      <c r="AN1281" s="37"/>
      <c r="AO1281" s="37"/>
      <c r="AP1281" s="37"/>
      <c r="AQ1281" s="37"/>
      <c r="AR1281" s="37"/>
      <c r="AS1281" s="37"/>
      <c r="AT1281" s="37"/>
      <c r="AU1281" s="37"/>
    </row>
    <row r="1282" spans="27:64" x14ac:dyDescent="0.2">
      <c r="AA1282" s="37"/>
      <c r="AB1282" s="37"/>
      <c r="AC1282" s="37"/>
      <c r="AD1282" s="37"/>
      <c r="AE1282" s="37"/>
      <c r="AG1282" s="40"/>
      <c r="AN1282" s="37"/>
      <c r="AO1282" s="37"/>
      <c r="AP1282" s="37"/>
      <c r="AQ1282" s="37"/>
      <c r="AR1282" s="37"/>
      <c r="AS1282" s="37"/>
      <c r="AT1282" s="37"/>
      <c r="AU1282" s="37"/>
    </row>
    <row r="1283" spans="27:64" x14ac:dyDescent="0.2">
      <c r="AA1283" s="37"/>
      <c r="AB1283" s="37"/>
      <c r="AC1283" s="37"/>
      <c r="AD1283" s="37"/>
      <c r="AE1283" s="37"/>
      <c r="AG1283" s="40"/>
      <c r="AN1283" s="37"/>
      <c r="AO1283" s="37"/>
      <c r="AP1283" s="37"/>
      <c r="AQ1283" s="37"/>
      <c r="AR1283" s="37"/>
      <c r="AS1283" s="37"/>
      <c r="AT1283" s="37"/>
      <c r="AU1283" s="37"/>
    </row>
    <row r="1284" spans="27:64" x14ac:dyDescent="0.2">
      <c r="AA1284" s="37"/>
      <c r="AB1284" s="37"/>
      <c r="AC1284" s="37"/>
      <c r="AD1284" s="37"/>
      <c r="AE1284" s="37"/>
      <c r="AG1284" s="40"/>
      <c r="AN1284" s="37"/>
      <c r="AO1284" s="37"/>
      <c r="AP1284" s="37"/>
      <c r="AQ1284" s="37"/>
      <c r="AR1284" s="37"/>
      <c r="AS1284" s="37"/>
      <c r="AT1284" s="37"/>
      <c r="AU1284" s="37"/>
    </row>
    <row r="1285" spans="27:64" x14ac:dyDescent="0.2">
      <c r="AA1285" s="37"/>
      <c r="AB1285" s="37"/>
      <c r="AC1285" s="37"/>
      <c r="AD1285" s="37"/>
      <c r="AE1285" s="37"/>
      <c r="AG1285" s="40"/>
      <c r="AN1285" s="37"/>
      <c r="AO1285" s="37"/>
      <c r="AP1285" s="37"/>
      <c r="AQ1285" s="37"/>
      <c r="AR1285" s="37"/>
      <c r="AS1285" s="37"/>
      <c r="AT1285" s="37"/>
      <c r="AU1285" s="37"/>
    </row>
    <row r="1286" spans="27:64" x14ac:dyDescent="0.2">
      <c r="AA1286" s="37"/>
      <c r="AB1286" s="37"/>
      <c r="AC1286" s="37"/>
      <c r="AD1286" s="37"/>
      <c r="AE1286" s="37"/>
      <c r="AG1286" s="40"/>
      <c r="AN1286" s="37"/>
      <c r="AO1286" s="37"/>
      <c r="AP1286" s="37"/>
      <c r="AQ1286" s="37"/>
      <c r="AR1286" s="37"/>
      <c r="AS1286" s="37"/>
      <c r="AT1286" s="37"/>
      <c r="AU1286" s="37"/>
    </row>
    <row r="1287" spans="27:64" x14ac:dyDescent="0.2">
      <c r="AA1287" s="37"/>
      <c r="AB1287" s="37"/>
      <c r="AC1287" s="37"/>
      <c r="AD1287" s="37"/>
      <c r="AE1287" s="37"/>
      <c r="AG1287" s="40"/>
      <c r="AN1287" s="37"/>
      <c r="AO1287" s="37"/>
      <c r="AP1287" s="37"/>
      <c r="AQ1287" s="37"/>
      <c r="AR1287" s="37"/>
      <c r="AS1287" s="37"/>
      <c r="AT1287" s="37"/>
      <c r="AU1287" s="37"/>
    </row>
    <row r="1288" spans="27:64" x14ac:dyDescent="0.2">
      <c r="AA1288" s="37"/>
      <c r="AB1288" s="37"/>
      <c r="AC1288" s="37"/>
      <c r="AD1288" s="37"/>
      <c r="AE1288" s="37"/>
      <c r="AG1288" s="40"/>
      <c r="AN1288" s="37"/>
      <c r="AO1288" s="37"/>
      <c r="AP1288" s="37"/>
      <c r="AQ1288" s="37"/>
      <c r="AR1288" s="37"/>
      <c r="AS1288" s="37"/>
      <c r="AT1288" s="37"/>
      <c r="AU1288" s="37"/>
    </row>
    <row r="1289" spans="27:64" x14ac:dyDescent="0.2">
      <c r="AA1289" s="37"/>
      <c r="AB1289" s="37"/>
      <c r="AC1289" s="37"/>
      <c r="AD1289" s="37"/>
      <c r="AE1289" s="37"/>
      <c r="AG1289" s="40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</row>
    <row r="1290" spans="27:64" x14ac:dyDescent="0.2">
      <c r="AA1290" s="37"/>
      <c r="AB1290" s="37"/>
      <c r="AC1290" s="37"/>
      <c r="AD1290" s="37"/>
      <c r="AE1290" s="37"/>
      <c r="AG1290" s="40"/>
      <c r="AN1290" s="37"/>
      <c r="AO1290" s="37"/>
      <c r="AP1290" s="37"/>
      <c r="AQ1290" s="37"/>
      <c r="AR1290" s="37"/>
      <c r="AS1290" s="37"/>
      <c r="AT1290" s="37"/>
      <c r="AU1290" s="37"/>
    </row>
    <row r="1291" spans="27:64" x14ac:dyDescent="0.2">
      <c r="AA1291" s="37"/>
      <c r="AB1291" s="37"/>
      <c r="AC1291" s="37"/>
      <c r="AD1291" s="37"/>
      <c r="AE1291" s="37"/>
      <c r="AG1291" s="40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</row>
    <row r="1292" spans="27:64" x14ac:dyDescent="0.2">
      <c r="AA1292" s="37"/>
      <c r="AB1292" s="37"/>
      <c r="AC1292" s="37"/>
      <c r="AD1292" s="37"/>
      <c r="AE1292" s="37"/>
      <c r="AG1292" s="40"/>
      <c r="AN1292" s="37"/>
      <c r="AO1292" s="37"/>
      <c r="AP1292" s="37"/>
      <c r="AQ1292" s="37"/>
      <c r="AR1292" s="37"/>
      <c r="AS1292" s="37"/>
      <c r="AT1292" s="37"/>
      <c r="AU1292" s="37"/>
    </row>
    <row r="1293" spans="27:64" x14ac:dyDescent="0.2">
      <c r="AA1293" s="37"/>
      <c r="AB1293" s="37"/>
      <c r="AC1293" s="37"/>
      <c r="AD1293" s="37"/>
      <c r="AE1293" s="37"/>
      <c r="AG1293" s="40"/>
      <c r="AN1293" s="37"/>
      <c r="AO1293" s="37"/>
      <c r="AP1293" s="37"/>
      <c r="AQ1293" s="37"/>
      <c r="AR1293" s="37"/>
      <c r="AS1293" s="37"/>
      <c r="AT1293" s="37"/>
      <c r="AU1293" s="37"/>
      <c r="AV1293" s="37"/>
    </row>
    <row r="1294" spans="27:64" x14ac:dyDescent="0.2">
      <c r="AA1294" s="37"/>
      <c r="AB1294" s="37"/>
      <c r="AC1294" s="37"/>
      <c r="AD1294" s="37"/>
      <c r="AE1294" s="37"/>
      <c r="AG1294" s="40"/>
      <c r="AN1294" s="37"/>
      <c r="AO1294" s="37"/>
      <c r="AP1294" s="37"/>
      <c r="AQ1294" s="37"/>
      <c r="AR1294" s="37"/>
      <c r="AS1294" s="37"/>
      <c r="AT1294" s="37"/>
      <c r="AU1294" s="37"/>
    </row>
    <row r="1295" spans="27:64" x14ac:dyDescent="0.2">
      <c r="AA1295" s="37"/>
      <c r="AB1295" s="37"/>
      <c r="AC1295" s="37"/>
      <c r="AD1295" s="37"/>
      <c r="AE1295" s="37"/>
      <c r="AG1295" s="40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  <c r="BI1295" s="37"/>
      <c r="BJ1295" s="37"/>
      <c r="BK1295" s="37"/>
      <c r="BL1295" s="37"/>
    </row>
    <row r="1296" spans="27:64" x14ac:dyDescent="0.2">
      <c r="AA1296" s="37"/>
      <c r="AB1296" s="37"/>
      <c r="AC1296" s="37"/>
      <c r="AD1296" s="37"/>
      <c r="AE1296" s="37"/>
      <c r="AG1296" s="40"/>
      <c r="AN1296" s="37"/>
      <c r="AO1296" s="37"/>
      <c r="AP1296" s="37"/>
      <c r="AQ1296" s="37"/>
      <c r="AR1296" s="37"/>
      <c r="AS1296" s="37"/>
      <c r="AT1296" s="37"/>
      <c r="AU1296" s="37"/>
    </row>
    <row r="1297" spans="27:48" x14ac:dyDescent="0.2">
      <c r="AA1297" s="37"/>
      <c r="AB1297" s="37"/>
      <c r="AC1297" s="37"/>
      <c r="AD1297" s="37"/>
      <c r="AE1297" s="37"/>
      <c r="AG1297" s="40"/>
      <c r="AN1297" s="37"/>
      <c r="AO1297" s="37"/>
      <c r="AP1297" s="37"/>
      <c r="AQ1297" s="37"/>
      <c r="AR1297" s="37"/>
      <c r="AS1297" s="37"/>
      <c r="AT1297" s="37"/>
      <c r="AU1297" s="37"/>
    </row>
    <row r="1298" spans="27:48" x14ac:dyDescent="0.2">
      <c r="AA1298" s="37"/>
      <c r="AB1298" s="37"/>
      <c r="AC1298" s="37"/>
      <c r="AD1298" s="37"/>
      <c r="AE1298" s="37"/>
      <c r="AG1298" s="40"/>
      <c r="AN1298" s="37"/>
      <c r="AO1298" s="37"/>
      <c r="AP1298" s="37"/>
      <c r="AQ1298" s="37"/>
      <c r="AR1298" s="37"/>
      <c r="AS1298" s="37"/>
      <c r="AT1298" s="37"/>
      <c r="AU1298" s="37"/>
    </row>
    <row r="1299" spans="27:48" x14ac:dyDescent="0.2">
      <c r="AA1299" s="37"/>
      <c r="AB1299" s="37"/>
      <c r="AC1299" s="37"/>
      <c r="AD1299" s="37"/>
      <c r="AE1299" s="37"/>
      <c r="AG1299" s="40"/>
      <c r="AN1299" s="37"/>
      <c r="AO1299" s="37"/>
      <c r="AP1299" s="37"/>
      <c r="AQ1299" s="37"/>
      <c r="AR1299" s="37"/>
      <c r="AS1299" s="37"/>
      <c r="AT1299" s="37"/>
      <c r="AU1299" s="37"/>
      <c r="AV1299" s="37"/>
    </row>
    <row r="1300" spans="27:48" x14ac:dyDescent="0.2">
      <c r="AA1300" s="37"/>
      <c r="AB1300" s="37"/>
      <c r="AC1300" s="37"/>
      <c r="AD1300" s="37"/>
      <c r="AE1300" s="37"/>
      <c r="AG1300" s="40"/>
      <c r="AN1300" s="37"/>
      <c r="AO1300" s="37"/>
      <c r="AP1300" s="37"/>
      <c r="AQ1300" s="37"/>
      <c r="AR1300" s="37"/>
      <c r="AS1300" s="37"/>
      <c r="AT1300" s="37"/>
      <c r="AU1300" s="37"/>
    </row>
    <row r="1301" spans="27:48" x14ac:dyDescent="0.2">
      <c r="AA1301" s="37"/>
      <c r="AB1301" s="37"/>
      <c r="AC1301" s="37"/>
      <c r="AD1301" s="37"/>
      <c r="AE1301" s="37"/>
      <c r="AG1301" s="40"/>
      <c r="AN1301" s="37"/>
      <c r="AO1301" s="37"/>
      <c r="AP1301" s="37"/>
      <c r="AQ1301" s="37"/>
      <c r="AR1301" s="37"/>
      <c r="AS1301" s="37"/>
      <c r="AT1301" s="37"/>
      <c r="AU1301" s="37"/>
    </row>
    <row r="1302" spans="27:48" x14ac:dyDescent="0.2">
      <c r="AA1302" s="37"/>
      <c r="AB1302" s="37"/>
      <c r="AC1302" s="37"/>
      <c r="AD1302" s="37"/>
      <c r="AE1302" s="37"/>
      <c r="AG1302" s="40"/>
      <c r="AN1302" s="37"/>
      <c r="AO1302" s="37"/>
      <c r="AP1302" s="37"/>
      <c r="AQ1302" s="37"/>
      <c r="AR1302" s="37"/>
      <c r="AS1302" s="37"/>
      <c r="AT1302" s="37"/>
      <c r="AU1302" s="37"/>
    </row>
    <row r="1303" spans="27:48" x14ac:dyDescent="0.2">
      <c r="AA1303" s="37"/>
      <c r="AB1303" s="37"/>
      <c r="AC1303" s="37"/>
      <c r="AD1303" s="37"/>
      <c r="AE1303" s="37"/>
      <c r="AG1303" s="40"/>
      <c r="AN1303" s="37"/>
      <c r="AO1303" s="37"/>
      <c r="AP1303" s="37"/>
      <c r="AQ1303" s="37"/>
      <c r="AR1303" s="37"/>
      <c r="AS1303" s="37"/>
      <c r="AT1303" s="37"/>
      <c r="AU1303" s="37"/>
    </row>
    <row r="1304" spans="27:48" x14ac:dyDescent="0.2">
      <c r="AA1304" s="37"/>
      <c r="AB1304" s="37"/>
      <c r="AC1304" s="37"/>
      <c r="AD1304" s="37"/>
      <c r="AE1304" s="37"/>
      <c r="AG1304" s="40"/>
      <c r="AN1304" s="37"/>
      <c r="AO1304" s="37"/>
      <c r="AP1304" s="37"/>
      <c r="AQ1304" s="37"/>
      <c r="AR1304" s="37"/>
      <c r="AS1304" s="37"/>
      <c r="AT1304" s="37"/>
      <c r="AU1304" s="37"/>
    </row>
    <row r="1305" spans="27:48" x14ac:dyDescent="0.2">
      <c r="AA1305" s="37"/>
      <c r="AB1305" s="37"/>
      <c r="AC1305" s="37"/>
      <c r="AD1305" s="37"/>
      <c r="AE1305" s="37"/>
      <c r="AG1305" s="40"/>
      <c r="AN1305" s="37"/>
      <c r="AO1305" s="37"/>
      <c r="AP1305" s="37"/>
      <c r="AQ1305" s="37"/>
      <c r="AR1305" s="37"/>
      <c r="AS1305" s="37"/>
      <c r="AT1305" s="37"/>
      <c r="AU1305" s="37"/>
    </row>
    <row r="1306" spans="27:48" x14ac:dyDescent="0.2">
      <c r="AA1306" s="37"/>
      <c r="AB1306" s="37"/>
      <c r="AC1306" s="37"/>
      <c r="AD1306" s="37"/>
      <c r="AE1306" s="37"/>
      <c r="AG1306" s="40"/>
      <c r="AN1306" s="37"/>
      <c r="AO1306" s="37"/>
      <c r="AP1306" s="37"/>
      <c r="AQ1306" s="37"/>
      <c r="AR1306" s="37"/>
      <c r="AS1306" s="37"/>
      <c r="AT1306" s="37"/>
      <c r="AU1306" s="37"/>
    </row>
    <row r="1307" spans="27:48" x14ac:dyDescent="0.2">
      <c r="AA1307" s="37"/>
      <c r="AB1307" s="37"/>
      <c r="AC1307" s="37"/>
      <c r="AD1307" s="37"/>
      <c r="AE1307" s="37"/>
      <c r="AG1307" s="40"/>
      <c r="AN1307" s="37"/>
      <c r="AO1307" s="37"/>
      <c r="AP1307" s="37"/>
      <c r="AQ1307" s="37"/>
      <c r="AR1307" s="37"/>
      <c r="AS1307" s="37"/>
      <c r="AT1307" s="37"/>
      <c r="AU1307" s="37"/>
    </row>
    <row r="1308" spans="27:48" x14ac:dyDescent="0.2">
      <c r="AA1308" s="37"/>
      <c r="AB1308" s="37"/>
      <c r="AC1308" s="37"/>
      <c r="AD1308" s="37"/>
      <c r="AE1308" s="37"/>
      <c r="AG1308" s="40"/>
      <c r="AN1308" s="37"/>
      <c r="AO1308" s="37"/>
      <c r="AP1308" s="37"/>
      <c r="AQ1308" s="37"/>
      <c r="AR1308" s="37"/>
      <c r="AS1308" s="37"/>
      <c r="AT1308" s="37"/>
      <c r="AU1308" s="37"/>
    </row>
    <row r="1309" spans="27:48" x14ac:dyDescent="0.2">
      <c r="AA1309" s="37"/>
      <c r="AB1309" s="37"/>
      <c r="AC1309" s="37"/>
      <c r="AD1309" s="37"/>
      <c r="AE1309" s="37"/>
      <c r="AG1309" s="40"/>
      <c r="AN1309" s="37"/>
      <c r="AO1309" s="37"/>
      <c r="AP1309" s="37"/>
      <c r="AQ1309" s="37"/>
      <c r="AR1309" s="37"/>
      <c r="AS1309" s="37"/>
      <c r="AT1309" s="37"/>
      <c r="AU1309" s="37"/>
    </row>
    <row r="1310" spans="27:48" x14ac:dyDescent="0.2">
      <c r="AA1310" s="37"/>
      <c r="AB1310" s="37"/>
      <c r="AC1310" s="37"/>
      <c r="AD1310" s="37"/>
      <c r="AE1310" s="37"/>
      <c r="AG1310" s="40"/>
      <c r="AN1310" s="37"/>
      <c r="AO1310" s="37"/>
      <c r="AP1310" s="37"/>
      <c r="AQ1310" s="37"/>
      <c r="AR1310" s="37"/>
      <c r="AS1310" s="37"/>
      <c r="AT1310" s="37"/>
      <c r="AU1310" s="37"/>
    </row>
    <row r="1311" spans="27:48" x14ac:dyDescent="0.2">
      <c r="AA1311" s="37"/>
      <c r="AB1311" s="37"/>
      <c r="AC1311" s="37"/>
      <c r="AD1311" s="37"/>
      <c r="AE1311" s="37"/>
      <c r="AG1311" s="40"/>
      <c r="AN1311" s="37"/>
      <c r="AO1311" s="37"/>
      <c r="AP1311" s="37"/>
      <c r="AQ1311" s="37"/>
      <c r="AR1311" s="37"/>
      <c r="AS1311" s="37"/>
      <c r="AT1311" s="37"/>
      <c r="AU1311" s="37"/>
    </row>
    <row r="1312" spans="27:48" x14ac:dyDescent="0.2">
      <c r="AA1312" s="37"/>
      <c r="AB1312" s="37"/>
      <c r="AC1312" s="37"/>
      <c r="AD1312" s="37"/>
      <c r="AE1312" s="37"/>
      <c r="AG1312" s="40"/>
      <c r="AN1312" s="37"/>
      <c r="AO1312" s="37"/>
      <c r="AP1312" s="37"/>
      <c r="AQ1312" s="37"/>
      <c r="AR1312" s="37"/>
      <c r="AS1312" s="37"/>
      <c r="AT1312" s="37"/>
      <c r="AU1312" s="37"/>
    </row>
    <row r="1313" spans="27:64" x14ac:dyDescent="0.2">
      <c r="AA1313" s="37"/>
      <c r="AB1313" s="37"/>
      <c r="AC1313" s="37"/>
      <c r="AD1313" s="37"/>
      <c r="AE1313" s="37"/>
      <c r="AG1313" s="40"/>
      <c r="AN1313" s="37"/>
      <c r="AO1313" s="37"/>
      <c r="AP1313" s="37"/>
      <c r="AQ1313" s="37"/>
      <c r="AR1313" s="37"/>
      <c r="AS1313" s="37"/>
      <c r="AT1313" s="37"/>
      <c r="AU1313" s="37"/>
    </row>
    <row r="1314" spans="27:64" x14ac:dyDescent="0.2">
      <c r="AA1314" s="37"/>
      <c r="AB1314" s="37"/>
      <c r="AC1314" s="37"/>
      <c r="AD1314" s="37"/>
      <c r="AE1314" s="37"/>
      <c r="AG1314" s="40"/>
      <c r="AN1314" s="37"/>
      <c r="AO1314" s="37"/>
      <c r="AP1314" s="37"/>
      <c r="AQ1314" s="37"/>
      <c r="AR1314" s="37"/>
      <c r="AS1314" s="37"/>
      <c r="AT1314" s="37"/>
      <c r="AU1314" s="37"/>
    </row>
    <row r="1315" spans="27:64" x14ac:dyDescent="0.2">
      <c r="AA1315" s="37"/>
      <c r="AB1315" s="37"/>
      <c r="AC1315" s="37"/>
      <c r="AD1315" s="37"/>
      <c r="AE1315" s="37"/>
      <c r="AG1315" s="40"/>
      <c r="AN1315" s="37"/>
      <c r="AO1315" s="37"/>
      <c r="AP1315" s="37"/>
      <c r="AQ1315" s="37"/>
      <c r="AR1315" s="37"/>
      <c r="AS1315" s="37"/>
      <c r="AT1315" s="37"/>
      <c r="AU1315" s="37"/>
    </row>
    <row r="1316" spans="27:64" x14ac:dyDescent="0.2">
      <c r="AA1316" s="37"/>
      <c r="AB1316" s="37"/>
      <c r="AC1316" s="37"/>
      <c r="AD1316" s="37"/>
      <c r="AE1316" s="37"/>
      <c r="AG1316" s="40"/>
      <c r="AN1316" s="37"/>
      <c r="AO1316" s="37"/>
      <c r="AP1316" s="37"/>
      <c r="AQ1316" s="37"/>
      <c r="AR1316" s="37"/>
      <c r="AS1316" s="37"/>
      <c r="AT1316" s="37"/>
      <c r="AU1316" s="37"/>
    </row>
    <row r="1317" spans="27:64" x14ac:dyDescent="0.2">
      <c r="AA1317" s="37"/>
      <c r="AB1317" s="37"/>
      <c r="AC1317" s="37"/>
      <c r="AD1317" s="37"/>
      <c r="AE1317" s="37"/>
      <c r="AG1317" s="40"/>
      <c r="AN1317" s="37"/>
      <c r="AO1317" s="37"/>
      <c r="AP1317" s="37"/>
      <c r="AQ1317" s="37"/>
      <c r="AR1317" s="37"/>
      <c r="AS1317" s="37"/>
      <c r="AT1317" s="37"/>
      <c r="AU1317" s="37"/>
    </row>
    <row r="1318" spans="27:64" x14ac:dyDescent="0.2">
      <c r="AA1318" s="37"/>
      <c r="AB1318" s="37"/>
      <c r="AC1318" s="37"/>
      <c r="AD1318" s="37"/>
      <c r="AE1318" s="37"/>
      <c r="AG1318" s="40"/>
      <c r="AN1318" s="37"/>
      <c r="AO1318" s="37"/>
      <c r="AP1318" s="37"/>
      <c r="AQ1318" s="37"/>
      <c r="AR1318" s="37"/>
      <c r="AS1318" s="37"/>
      <c r="AT1318" s="37"/>
      <c r="AU1318" s="37"/>
    </row>
    <row r="1319" spans="27:64" x14ac:dyDescent="0.2">
      <c r="AA1319" s="37"/>
      <c r="AB1319" s="37"/>
      <c r="AC1319" s="37"/>
      <c r="AD1319" s="37"/>
      <c r="AE1319" s="37"/>
      <c r="AG1319" s="40"/>
      <c r="AN1319" s="37"/>
      <c r="AO1319" s="37"/>
      <c r="AP1319" s="37"/>
      <c r="AQ1319" s="37"/>
      <c r="AR1319" s="37"/>
      <c r="AS1319" s="37"/>
      <c r="AT1319" s="37"/>
      <c r="AU1319" s="37"/>
    </row>
    <row r="1320" spans="27:64" x14ac:dyDescent="0.2">
      <c r="AA1320" s="37"/>
      <c r="AB1320" s="37"/>
      <c r="AC1320" s="37"/>
      <c r="AD1320" s="37"/>
      <c r="AE1320" s="37"/>
      <c r="AG1320" s="40"/>
      <c r="AN1320" s="37"/>
      <c r="AO1320" s="37"/>
      <c r="AP1320" s="37"/>
      <c r="AQ1320" s="37"/>
      <c r="AR1320" s="37"/>
      <c r="AS1320" s="37"/>
      <c r="AT1320" s="37"/>
      <c r="AU1320" s="37"/>
    </row>
    <row r="1321" spans="27:64" x14ac:dyDescent="0.2">
      <c r="AA1321" s="37"/>
      <c r="AB1321" s="37"/>
      <c r="AC1321" s="37"/>
      <c r="AD1321" s="37"/>
      <c r="AE1321" s="37"/>
      <c r="AG1321" s="40"/>
      <c r="AN1321" s="37"/>
      <c r="AO1321" s="37"/>
      <c r="AP1321" s="37"/>
      <c r="AQ1321" s="37"/>
      <c r="AR1321" s="37"/>
      <c r="AS1321" s="37"/>
      <c r="AT1321" s="37"/>
      <c r="AU1321" s="37"/>
    </row>
    <row r="1322" spans="27:64" x14ac:dyDescent="0.2">
      <c r="AA1322" s="37"/>
      <c r="AB1322" s="37"/>
      <c r="AC1322" s="37"/>
      <c r="AD1322" s="37"/>
      <c r="AE1322" s="37"/>
      <c r="AG1322" s="40"/>
      <c r="AN1322" s="37"/>
      <c r="AO1322" s="37"/>
      <c r="AP1322" s="37"/>
      <c r="AQ1322" s="37"/>
      <c r="AR1322" s="37"/>
      <c r="AS1322" s="37"/>
      <c r="AT1322" s="37"/>
      <c r="AU1322" s="37"/>
    </row>
    <row r="1323" spans="27:64" x14ac:dyDescent="0.2">
      <c r="AA1323" s="37"/>
      <c r="AB1323" s="37"/>
      <c r="AC1323" s="37"/>
      <c r="AD1323" s="37"/>
      <c r="AE1323" s="37"/>
      <c r="AG1323" s="40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7"/>
      <c r="BL1323" s="37"/>
    </row>
    <row r="1324" spans="27:64" x14ac:dyDescent="0.2">
      <c r="AA1324" s="37"/>
      <c r="AB1324" s="37"/>
      <c r="AC1324" s="37"/>
      <c r="AD1324" s="37"/>
      <c r="AE1324" s="37"/>
      <c r="AG1324" s="40"/>
      <c r="AN1324" s="37"/>
      <c r="AO1324" s="37"/>
      <c r="AP1324" s="37"/>
      <c r="AQ1324" s="37"/>
      <c r="AR1324" s="37"/>
      <c r="AS1324" s="37"/>
      <c r="AT1324" s="37"/>
      <c r="AU1324" s="37"/>
    </row>
    <row r="1325" spans="27:64" x14ac:dyDescent="0.2">
      <c r="AA1325" s="37"/>
      <c r="AB1325" s="37"/>
      <c r="AC1325" s="37"/>
      <c r="AD1325" s="37"/>
      <c r="AE1325" s="37"/>
      <c r="AG1325" s="40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  <c r="BI1325" s="37"/>
      <c r="BJ1325" s="37"/>
      <c r="BK1325" s="37"/>
      <c r="BL1325" s="37"/>
    </row>
    <row r="1326" spans="27:64" x14ac:dyDescent="0.2">
      <c r="AA1326" s="37"/>
      <c r="AB1326" s="37"/>
      <c r="AC1326" s="37"/>
      <c r="AD1326" s="37"/>
      <c r="AE1326" s="37"/>
      <c r="AG1326" s="40"/>
      <c r="AN1326" s="37"/>
      <c r="AO1326" s="37"/>
      <c r="AP1326" s="37"/>
      <c r="AQ1326" s="37"/>
      <c r="AR1326" s="37"/>
      <c r="AS1326" s="37"/>
      <c r="AT1326" s="37"/>
      <c r="AU1326" s="37"/>
    </row>
    <row r="1327" spans="27:64" x14ac:dyDescent="0.2">
      <c r="AA1327" s="37"/>
      <c r="AB1327" s="37"/>
      <c r="AC1327" s="37"/>
      <c r="AD1327" s="37"/>
      <c r="AE1327" s="37"/>
      <c r="AG1327" s="40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  <c r="BI1327" s="37"/>
      <c r="BJ1327" s="37"/>
      <c r="BK1327" s="37"/>
      <c r="BL1327" s="37"/>
    </row>
    <row r="1328" spans="27:64" x14ac:dyDescent="0.2">
      <c r="AA1328" s="37"/>
      <c r="AB1328" s="37"/>
      <c r="AC1328" s="37"/>
      <c r="AD1328" s="37"/>
      <c r="AE1328" s="37"/>
      <c r="AG1328" s="40"/>
      <c r="AN1328" s="37"/>
      <c r="AO1328" s="37"/>
      <c r="AP1328" s="37"/>
      <c r="AQ1328" s="37"/>
      <c r="AR1328" s="37"/>
      <c r="AS1328" s="37"/>
      <c r="AT1328" s="37"/>
      <c r="AU1328" s="37"/>
    </row>
    <row r="1329" spans="27:64" x14ac:dyDescent="0.2">
      <c r="AA1329" s="37"/>
      <c r="AB1329" s="37"/>
      <c r="AC1329" s="37"/>
      <c r="AD1329" s="37"/>
      <c r="AE1329" s="37"/>
      <c r="AG1329" s="40"/>
      <c r="AN1329" s="37"/>
      <c r="AO1329" s="37"/>
      <c r="AP1329" s="37"/>
      <c r="AQ1329" s="37"/>
      <c r="AR1329" s="37"/>
      <c r="AS1329" s="37"/>
      <c r="AT1329" s="37"/>
      <c r="AU1329" s="37"/>
    </row>
    <row r="1330" spans="27:64" x14ac:dyDescent="0.2">
      <c r="AA1330" s="37"/>
      <c r="AB1330" s="37"/>
      <c r="AC1330" s="37"/>
      <c r="AD1330" s="37"/>
      <c r="AE1330" s="37"/>
      <c r="AG1330" s="40"/>
      <c r="AN1330" s="37"/>
      <c r="AO1330" s="37"/>
      <c r="AP1330" s="37"/>
      <c r="AQ1330" s="37"/>
      <c r="AR1330" s="37"/>
      <c r="AS1330" s="37"/>
      <c r="AT1330" s="37"/>
      <c r="AU1330" s="37"/>
    </row>
    <row r="1331" spans="27:64" x14ac:dyDescent="0.2">
      <c r="AA1331" s="37"/>
      <c r="AB1331" s="37"/>
      <c r="AC1331" s="37"/>
      <c r="AD1331" s="37"/>
      <c r="AE1331" s="37"/>
      <c r="AG1331" s="40"/>
      <c r="AN1331" s="37"/>
      <c r="AO1331" s="37"/>
      <c r="AP1331" s="37"/>
      <c r="AQ1331" s="37"/>
      <c r="AR1331" s="37"/>
      <c r="AS1331" s="37"/>
      <c r="AT1331" s="37"/>
      <c r="AU1331" s="37"/>
    </row>
    <row r="1332" spans="27:64" x14ac:dyDescent="0.2">
      <c r="AA1332" s="37"/>
      <c r="AB1332" s="37"/>
      <c r="AC1332" s="37"/>
      <c r="AD1332" s="37"/>
      <c r="AE1332" s="37"/>
      <c r="AG1332" s="40"/>
      <c r="AN1332" s="37"/>
      <c r="AO1332" s="37"/>
      <c r="AP1332" s="37"/>
      <c r="AQ1332" s="37"/>
      <c r="AR1332" s="37"/>
      <c r="AS1332" s="37"/>
      <c r="AT1332" s="37"/>
      <c r="AU1332" s="37"/>
    </row>
    <row r="1333" spans="27:64" x14ac:dyDescent="0.2">
      <c r="AA1333" s="37"/>
      <c r="AB1333" s="37"/>
      <c r="AC1333" s="37"/>
      <c r="AD1333" s="37"/>
      <c r="AE1333" s="37"/>
      <c r="AG1333" s="40"/>
      <c r="AN1333" s="37"/>
      <c r="AO1333" s="37"/>
      <c r="AP1333" s="37"/>
      <c r="AQ1333" s="37"/>
      <c r="AR1333" s="37"/>
      <c r="AS1333" s="37"/>
      <c r="AT1333" s="37"/>
      <c r="AU1333" s="37"/>
    </row>
    <row r="1334" spans="27:64" x14ac:dyDescent="0.2">
      <c r="AA1334" s="37"/>
      <c r="AB1334" s="37"/>
      <c r="AC1334" s="37"/>
      <c r="AD1334" s="37"/>
      <c r="AE1334" s="37"/>
      <c r="AG1334" s="40"/>
      <c r="AN1334" s="37"/>
      <c r="AO1334" s="37"/>
      <c r="AP1334" s="37"/>
      <c r="AQ1334" s="37"/>
      <c r="AR1334" s="37"/>
      <c r="AS1334" s="37"/>
      <c r="AT1334" s="37"/>
      <c r="AU1334" s="37"/>
    </row>
    <row r="1335" spans="27:64" x14ac:dyDescent="0.2">
      <c r="AA1335" s="37"/>
      <c r="AB1335" s="37"/>
      <c r="AC1335" s="37"/>
      <c r="AD1335" s="37"/>
      <c r="AE1335" s="37"/>
      <c r="AG1335" s="40"/>
      <c r="AN1335" s="37"/>
      <c r="AO1335" s="37"/>
      <c r="AP1335" s="37"/>
      <c r="AQ1335" s="37"/>
      <c r="AR1335" s="37"/>
      <c r="AS1335" s="37"/>
      <c r="AT1335" s="37"/>
      <c r="AU1335" s="37"/>
    </row>
    <row r="1336" spans="27:64" x14ac:dyDescent="0.2">
      <c r="AA1336" s="37"/>
      <c r="AB1336" s="37"/>
      <c r="AC1336" s="37"/>
      <c r="AD1336" s="37"/>
      <c r="AE1336" s="37"/>
      <c r="AG1336" s="40"/>
      <c r="AN1336" s="37"/>
      <c r="AO1336" s="37"/>
      <c r="AP1336" s="37"/>
      <c r="AQ1336" s="37"/>
      <c r="AR1336" s="37"/>
      <c r="AS1336" s="37"/>
      <c r="AT1336" s="37"/>
      <c r="AU1336" s="37"/>
      <c r="AV1336" s="37"/>
    </row>
    <row r="1337" spans="27:64" x14ac:dyDescent="0.2">
      <c r="AA1337" s="37"/>
      <c r="AB1337" s="37"/>
      <c r="AC1337" s="37"/>
      <c r="AD1337" s="37"/>
      <c r="AE1337" s="37"/>
      <c r="AG1337" s="40"/>
      <c r="AN1337" s="37"/>
      <c r="AO1337" s="37"/>
      <c r="AP1337" s="37"/>
      <c r="AQ1337" s="37"/>
      <c r="AR1337" s="37"/>
      <c r="AS1337" s="37"/>
      <c r="AT1337" s="37"/>
      <c r="AU1337" s="37"/>
    </row>
    <row r="1338" spans="27:64" x14ac:dyDescent="0.2">
      <c r="AA1338" s="37"/>
      <c r="AB1338" s="37"/>
      <c r="AC1338" s="37"/>
      <c r="AD1338" s="37"/>
      <c r="AE1338" s="37"/>
      <c r="AG1338" s="40"/>
      <c r="AN1338" s="37"/>
      <c r="AO1338" s="37"/>
      <c r="AP1338" s="37"/>
      <c r="AQ1338" s="37"/>
      <c r="AR1338" s="37"/>
      <c r="AS1338" s="37"/>
      <c r="AT1338" s="37"/>
      <c r="AU1338" s="37"/>
      <c r="AV1338" s="37"/>
    </row>
    <row r="1339" spans="27:64" x14ac:dyDescent="0.2">
      <c r="AA1339" s="37"/>
      <c r="AB1339" s="37"/>
      <c r="AC1339" s="37"/>
      <c r="AD1339" s="37"/>
      <c r="AE1339" s="37"/>
      <c r="AG1339" s="40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  <c r="BI1339" s="37"/>
      <c r="BJ1339" s="37"/>
      <c r="BK1339" s="37"/>
      <c r="BL1339" s="37"/>
    </row>
    <row r="1340" spans="27:64" x14ac:dyDescent="0.2">
      <c r="AA1340" s="37"/>
      <c r="AB1340" s="37"/>
      <c r="AC1340" s="37"/>
      <c r="AD1340" s="37"/>
      <c r="AE1340" s="37"/>
      <c r="AG1340" s="40"/>
      <c r="AN1340" s="37"/>
      <c r="AO1340" s="37"/>
      <c r="AP1340" s="37"/>
      <c r="AQ1340" s="37"/>
      <c r="AR1340" s="37"/>
      <c r="AS1340" s="37"/>
      <c r="AT1340" s="37"/>
      <c r="AU1340" s="37"/>
    </row>
    <row r="1341" spans="27:64" x14ac:dyDescent="0.2">
      <c r="AA1341" s="37"/>
      <c r="AB1341" s="37"/>
      <c r="AC1341" s="37"/>
      <c r="AD1341" s="37"/>
      <c r="AE1341" s="37"/>
      <c r="AG1341" s="40"/>
      <c r="AN1341" s="37"/>
      <c r="AO1341" s="37"/>
      <c r="AP1341" s="37"/>
      <c r="AQ1341" s="37"/>
      <c r="AR1341" s="37"/>
      <c r="AS1341" s="37"/>
      <c r="AT1341" s="37"/>
      <c r="AU1341" s="37"/>
    </row>
    <row r="1342" spans="27:64" x14ac:dyDescent="0.2">
      <c r="AA1342" s="37"/>
      <c r="AB1342" s="37"/>
      <c r="AC1342" s="37"/>
      <c r="AD1342" s="37"/>
      <c r="AE1342" s="37"/>
      <c r="AG1342" s="40"/>
      <c r="AN1342" s="37"/>
      <c r="AO1342" s="37"/>
      <c r="AP1342" s="37"/>
      <c r="AQ1342" s="37"/>
      <c r="AR1342" s="37"/>
      <c r="AS1342" s="37"/>
      <c r="AT1342" s="37"/>
      <c r="AU1342" s="37"/>
    </row>
    <row r="1343" spans="27:64" x14ac:dyDescent="0.2">
      <c r="AA1343" s="37"/>
      <c r="AB1343" s="37"/>
      <c r="AC1343" s="37"/>
      <c r="AD1343" s="37"/>
      <c r="AE1343" s="37"/>
      <c r="AG1343" s="40"/>
      <c r="AN1343" s="37"/>
      <c r="AO1343" s="37"/>
      <c r="AP1343" s="37"/>
      <c r="AQ1343" s="37"/>
      <c r="AR1343" s="37"/>
      <c r="AS1343" s="37"/>
      <c r="AT1343" s="37"/>
      <c r="AU1343" s="37"/>
    </row>
    <row r="1344" spans="27:64" x14ac:dyDescent="0.2">
      <c r="AA1344" s="37"/>
      <c r="AB1344" s="37"/>
      <c r="AC1344" s="37"/>
      <c r="AD1344" s="37"/>
      <c r="AE1344" s="37"/>
      <c r="AG1344" s="40"/>
      <c r="AN1344" s="37"/>
      <c r="AO1344" s="37"/>
      <c r="AP1344" s="37"/>
      <c r="AQ1344" s="37"/>
      <c r="AR1344" s="37"/>
      <c r="AS1344" s="37"/>
      <c r="AT1344" s="37"/>
      <c r="AU1344" s="37"/>
    </row>
    <row r="1345" spans="27:64" x14ac:dyDescent="0.2">
      <c r="AA1345" s="37"/>
      <c r="AB1345" s="37"/>
      <c r="AC1345" s="37"/>
      <c r="AD1345" s="37"/>
      <c r="AE1345" s="37"/>
      <c r="AG1345" s="40"/>
      <c r="AN1345" s="37"/>
      <c r="AO1345" s="37"/>
      <c r="AP1345" s="37"/>
      <c r="AQ1345" s="37"/>
      <c r="AR1345" s="37"/>
      <c r="AS1345" s="37"/>
      <c r="AT1345" s="37"/>
      <c r="AU1345" s="37"/>
    </row>
    <row r="1346" spans="27:64" x14ac:dyDescent="0.2">
      <c r="AA1346" s="37"/>
      <c r="AB1346" s="37"/>
      <c r="AC1346" s="37"/>
      <c r="AD1346" s="37"/>
      <c r="AE1346" s="37"/>
      <c r="AG1346" s="40"/>
      <c r="AN1346" s="37"/>
      <c r="AO1346" s="37"/>
      <c r="AP1346" s="37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  <c r="BI1346" s="37"/>
      <c r="BJ1346" s="37"/>
      <c r="BK1346" s="37"/>
      <c r="BL1346" s="37"/>
    </row>
    <row r="1347" spans="27:64" x14ac:dyDescent="0.2">
      <c r="AA1347" s="37"/>
      <c r="AB1347" s="37"/>
      <c r="AC1347" s="37"/>
      <c r="AD1347" s="37"/>
      <c r="AE1347" s="37"/>
      <c r="AG1347" s="40"/>
      <c r="AN1347" s="37"/>
      <c r="AO1347" s="37"/>
      <c r="AP1347" s="37"/>
      <c r="AQ1347" s="37"/>
      <c r="AR1347" s="37"/>
      <c r="AS1347" s="37"/>
      <c r="AT1347" s="37"/>
      <c r="AU1347" s="37"/>
      <c r="AV1347" s="37"/>
      <c r="AX1347" s="37"/>
    </row>
    <row r="1348" spans="27:64" x14ac:dyDescent="0.2">
      <c r="AA1348" s="37"/>
      <c r="AB1348" s="37"/>
      <c r="AC1348" s="37"/>
      <c r="AD1348" s="37"/>
      <c r="AE1348" s="37"/>
      <c r="AG1348" s="40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  <c r="BI1348" s="37"/>
      <c r="BJ1348" s="37"/>
      <c r="BK1348" s="37"/>
      <c r="BL1348" s="37"/>
    </row>
    <row r="1349" spans="27:64" x14ac:dyDescent="0.2">
      <c r="AA1349" s="37"/>
      <c r="AB1349" s="37"/>
      <c r="AC1349" s="37"/>
      <c r="AD1349" s="37"/>
      <c r="AE1349" s="37"/>
      <c r="AG1349" s="40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7"/>
      <c r="BL1349" s="37"/>
    </row>
    <row r="1350" spans="27:64" x14ac:dyDescent="0.2">
      <c r="AA1350" s="37"/>
      <c r="AB1350" s="37"/>
      <c r="AC1350" s="37"/>
      <c r="AD1350" s="37"/>
      <c r="AE1350" s="37"/>
      <c r="AG1350" s="40"/>
      <c r="AN1350" s="37"/>
      <c r="AO1350" s="37"/>
      <c r="AP1350" s="37"/>
      <c r="AQ1350" s="37"/>
      <c r="AR1350" s="37"/>
      <c r="AS1350" s="37"/>
      <c r="AT1350" s="37"/>
      <c r="AU1350" s="37"/>
    </row>
    <row r="1351" spans="27:64" x14ac:dyDescent="0.2">
      <c r="AA1351" s="37"/>
      <c r="AB1351" s="37"/>
      <c r="AC1351" s="37"/>
      <c r="AD1351" s="37"/>
      <c r="AE1351" s="37"/>
      <c r="AG1351" s="40"/>
      <c r="AN1351" s="37"/>
      <c r="AO1351" s="37"/>
      <c r="AP1351" s="37"/>
      <c r="AQ1351" s="37"/>
      <c r="AR1351" s="37"/>
      <c r="AS1351" s="37"/>
      <c r="AT1351" s="37"/>
      <c r="AU1351" s="37"/>
    </row>
    <row r="1352" spans="27:64" x14ac:dyDescent="0.2">
      <c r="AA1352" s="37"/>
      <c r="AB1352" s="37"/>
      <c r="AC1352" s="37"/>
      <c r="AD1352" s="37"/>
      <c r="AE1352" s="37"/>
      <c r="AG1352" s="40"/>
      <c r="AN1352" s="37"/>
      <c r="AO1352" s="37"/>
      <c r="AP1352" s="37"/>
      <c r="AQ1352" s="37"/>
      <c r="AR1352" s="37"/>
      <c r="AS1352" s="37"/>
      <c r="AT1352" s="37"/>
      <c r="AU1352" s="37"/>
    </row>
    <row r="1353" spans="27:64" x14ac:dyDescent="0.2">
      <c r="AA1353" s="37"/>
      <c r="AB1353" s="37"/>
      <c r="AC1353" s="37"/>
      <c r="AD1353" s="37"/>
      <c r="AE1353" s="37"/>
      <c r="AG1353" s="40"/>
      <c r="AN1353" s="37"/>
      <c r="AO1353" s="37"/>
      <c r="AP1353" s="37"/>
      <c r="AQ1353" s="37"/>
      <c r="AR1353" s="37"/>
      <c r="AS1353" s="37"/>
      <c r="AT1353" s="37"/>
      <c r="AU1353" s="37"/>
    </row>
    <row r="1354" spans="27:64" x14ac:dyDescent="0.2">
      <c r="AA1354" s="37"/>
      <c r="AB1354" s="37"/>
      <c r="AC1354" s="37"/>
      <c r="AD1354" s="37"/>
      <c r="AE1354" s="37"/>
      <c r="AG1354" s="40"/>
      <c r="AN1354" s="37"/>
      <c r="AO1354" s="37"/>
      <c r="AP1354" s="37"/>
      <c r="AQ1354" s="37"/>
      <c r="AR1354" s="37"/>
      <c r="AS1354" s="37"/>
      <c r="AT1354" s="37"/>
      <c r="AU1354" s="37"/>
    </row>
    <row r="1355" spans="27:64" x14ac:dyDescent="0.2">
      <c r="AA1355" s="37"/>
      <c r="AB1355" s="37"/>
      <c r="AC1355" s="37"/>
      <c r="AD1355" s="37"/>
      <c r="AE1355" s="37"/>
      <c r="AG1355" s="40"/>
      <c r="AN1355" s="37"/>
      <c r="AO1355" s="37"/>
      <c r="AP1355" s="37"/>
      <c r="AQ1355" s="37"/>
      <c r="AR1355" s="37"/>
      <c r="AS1355" s="37"/>
      <c r="AT1355" s="37"/>
      <c r="AU1355" s="37"/>
    </row>
    <row r="1356" spans="27:64" x14ac:dyDescent="0.2">
      <c r="AA1356" s="37"/>
      <c r="AB1356" s="37"/>
      <c r="AC1356" s="37"/>
      <c r="AD1356" s="37"/>
      <c r="AE1356" s="37"/>
      <c r="AG1356" s="40"/>
      <c r="AN1356" s="37"/>
      <c r="AO1356" s="37"/>
      <c r="AP1356" s="37"/>
      <c r="AQ1356" s="37"/>
      <c r="AR1356" s="37"/>
      <c r="AS1356" s="37"/>
      <c r="AT1356" s="37"/>
      <c r="AU1356" s="37"/>
    </row>
    <row r="1357" spans="27:64" x14ac:dyDescent="0.2">
      <c r="AA1357" s="37"/>
      <c r="AB1357" s="37"/>
      <c r="AC1357" s="37"/>
      <c r="AD1357" s="37"/>
      <c r="AE1357" s="37"/>
      <c r="AG1357" s="40"/>
      <c r="AN1357" s="37"/>
      <c r="AO1357" s="37"/>
      <c r="AP1357" s="37"/>
      <c r="AQ1357" s="37"/>
      <c r="AR1357" s="37"/>
      <c r="AS1357" s="37"/>
      <c r="AT1357" s="37"/>
      <c r="AU1357" s="37"/>
    </row>
    <row r="1358" spans="27:64" x14ac:dyDescent="0.2">
      <c r="AA1358" s="37"/>
      <c r="AB1358" s="37"/>
      <c r="AC1358" s="37"/>
      <c r="AD1358" s="37"/>
      <c r="AE1358" s="37"/>
      <c r="AG1358" s="40"/>
      <c r="AN1358" s="37"/>
      <c r="AO1358" s="37"/>
      <c r="AP1358" s="37"/>
      <c r="AQ1358" s="37"/>
      <c r="AR1358" s="37"/>
      <c r="AS1358" s="37"/>
      <c r="AT1358" s="37"/>
      <c r="AU1358" s="37"/>
    </row>
    <row r="1359" spans="27:64" x14ac:dyDescent="0.2">
      <c r="AA1359" s="37"/>
      <c r="AB1359" s="37"/>
      <c r="AC1359" s="37"/>
      <c r="AD1359" s="37"/>
      <c r="AE1359" s="37"/>
      <c r="AG1359" s="40"/>
      <c r="AN1359" s="37"/>
      <c r="AO1359" s="37"/>
      <c r="AP1359" s="37"/>
      <c r="AQ1359" s="37"/>
      <c r="AR1359" s="37"/>
      <c r="AS1359" s="37"/>
      <c r="AT1359" s="37"/>
      <c r="AU1359" s="37"/>
    </row>
    <row r="1360" spans="27:64" x14ac:dyDescent="0.2">
      <c r="AA1360" s="37"/>
      <c r="AB1360" s="37"/>
      <c r="AC1360" s="37"/>
      <c r="AD1360" s="37"/>
      <c r="AE1360" s="37"/>
      <c r="AG1360" s="40"/>
      <c r="AN1360" s="37"/>
      <c r="AO1360" s="37"/>
      <c r="AP1360" s="37"/>
      <c r="AQ1360" s="37"/>
      <c r="AR1360" s="37"/>
      <c r="AS1360" s="37"/>
      <c r="AT1360" s="37"/>
      <c r="AU1360" s="37"/>
    </row>
    <row r="1361" spans="27:64" x14ac:dyDescent="0.2">
      <c r="AA1361" s="37"/>
      <c r="AB1361" s="37"/>
      <c r="AC1361" s="37"/>
      <c r="AD1361" s="37"/>
      <c r="AE1361" s="37"/>
      <c r="AG1361" s="40"/>
      <c r="AN1361" s="37"/>
      <c r="AO1361" s="37"/>
      <c r="AP1361" s="37"/>
      <c r="AQ1361" s="37"/>
      <c r="AR1361" s="37"/>
      <c r="AS1361" s="37"/>
      <c r="AT1361" s="37"/>
      <c r="AU1361" s="37"/>
    </row>
    <row r="1362" spans="27:64" x14ac:dyDescent="0.2">
      <c r="AA1362" s="37"/>
      <c r="AB1362" s="37"/>
      <c r="AC1362" s="37"/>
      <c r="AD1362" s="37"/>
      <c r="AE1362" s="37"/>
      <c r="AG1362" s="40"/>
      <c r="AN1362" s="37"/>
      <c r="AO1362" s="37"/>
      <c r="AP1362" s="37"/>
      <c r="AQ1362" s="37"/>
      <c r="AR1362" s="37"/>
      <c r="AS1362" s="37"/>
      <c r="AT1362" s="37"/>
      <c r="AU1362" s="37"/>
    </row>
    <row r="1363" spans="27:64" x14ac:dyDescent="0.2">
      <c r="AA1363" s="37"/>
      <c r="AB1363" s="37"/>
      <c r="AC1363" s="37"/>
      <c r="AD1363" s="37"/>
      <c r="AE1363" s="37"/>
      <c r="AG1363" s="40"/>
      <c r="AN1363" s="37"/>
      <c r="AO1363" s="37"/>
      <c r="AP1363" s="37"/>
      <c r="AQ1363" s="37"/>
      <c r="AR1363" s="37"/>
      <c r="AS1363" s="37"/>
      <c r="AT1363" s="37"/>
      <c r="AU1363" s="37"/>
    </row>
    <row r="1364" spans="27:64" x14ac:dyDescent="0.2">
      <c r="AA1364" s="37"/>
      <c r="AB1364" s="37"/>
      <c r="AC1364" s="37"/>
      <c r="AD1364" s="37"/>
      <c r="AE1364" s="37"/>
      <c r="AG1364" s="40"/>
      <c r="AN1364" s="37"/>
      <c r="AO1364" s="37"/>
      <c r="AP1364" s="37"/>
      <c r="AQ1364" s="37"/>
      <c r="AR1364" s="37"/>
      <c r="AS1364" s="37"/>
      <c r="AT1364" s="37"/>
      <c r="AU1364" s="37"/>
    </row>
    <row r="1365" spans="27:64" x14ac:dyDescent="0.2">
      <c r="AA1365" s="37"/>
      <c r="AB1365" s="37"/>
      <c r="AC1365" s="37"/>
      <c r="AD1365" s="37"/>
      <c r="AE1365" s="37"/>
      <c r="AG1365" s="40"/>
      <c r="AN1365" s="37"/>
      <c r="AO1365" s="37"/>
      <c r="AP1365" s="37"/>
      <c r="AQ1365" s="37"/>
      <c r="AR1365" s="37"/>
      <c r="AS1365" s="37"/>
      <c r="AT1365" s="37"/>
      <c r="AU1365" s="37"/>
    </row>
    <row r="1366" spans="27:64" x14ac:dyDescent="0.2">
      <c r="AA1366" s="37"/>
      <c r="AB1366" s="37"/>
      <c r="AC1366" s="37"/>
      <c r="AD1366" s="37"/>
      <c r="AE1366" s="37"/>
      <c r="AG1366" s="40"/>
      <c r="AN1366" s="37"/>
      <c r="AO1366" s="37"/>
      <c r="AP1366" s="37"/>
      <c r="AQ1366" s="37"/>
      <c r="AR1366" s="37"/>
      <c r="AS1366" s="37"/>
      <c r="AT1366" s="37"/>
      <c r="AU1366" s="37"/>
    </row>
    <row r="1367" spans="27:64" x14ac:dyDescent="0.2">
      <c r="AA1367" s="37"/>
      <c r="AB1367" s="37"/>
      <c r="AC1367" s="37"/>
      <c r="AD1367" s="37"/>
      <c r="AE1367" s="37"/>
      <c r="AG1367" s="40"/>
      <c r="AN1367" s="37"/>
      <c r="AO1367" s="37"/>
      <c r="AP1367" s="37"/>
      <c r="AQ1367" s="37"/>
      <c r="AR1367" s="37"/>
      <c r="AS1367" s="37"/>
      <c r="AT1367" s="37"/>
      <c r="AU1367" s="37"/>
      <c r="AV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7"/>
      <c r="BL1367" s="37"/>
    </row>
    <row r="1368" spans="27:64" x14ac:dyDescent="0.2">
      <c r="AA1368" s="37"/>
      <c r="AB1368" s="37"/>
      <c r="AC1368" s="37"/>
      <c r="AD1368" s="37"/>
      <c r="AE1368" s="37"/>
      <c r="AG1368" s="40"/>
      <c r="AN1368" s="37"/>
      <c r="AO1368" s="37"/>
      <c r="AP1368" s="37"/>
      <c r="AQ1368" s="37"/>
      <c r="AR1368" s="37"/>
      <c r="AS1368" s="37"/>
      <c r="AT1368" s="37"/>
      <c r="AU1368" s="37"/>
    </row>
    <row r="1369" spans="27:64" x14ac:dyDescent="0.2">
      <c r="AA1369" s="37"/>
      <c r="AB1369" s="37"/>
      <c r="AC1369" s="37"/>
      <c r="AD1369" s="37"/>
      <c r="AE1369" s="37"/>
      <c r="AG1369" s="40"/>
      <c r="AN1369" s="37"/>
      <c r="AO1369" s="37"/>
      <c r="AP1369" s="37"/>
      <c r="AQ1369" s="37"/>
      <c r="AR1369" s="37"/>
      <c r="AS1369" s="37"/>
      <c r="AT1369" s="37"/>
      <c r="AU1369" s="37"/>
    </row>
    <row r="1370" spans="27:64" x14ac:dyDescent="0.2">
      <c r="AA1370" s="37"/>
      <c r="AB1370" s="37"/>
      <c r="AC1370" s="37"/>
      <c r="AD1370" s="37"/>
      <c r="AE1370" s="37"/>
      <c r="AG1370" s="40"/>
      <c r="AN1370" s="37"/>
      <c r="AO1370" s="37"/>
      <c r="AP1370" s="37"/>
      <c r="AQ1370" s="37"/>
      <c r="AR1370" s="37"/>
      <c r="AS1370" s="37"/>
      <c r="AT1370" s="37"/>
      <c r="AU1370" s="37"/>
    </row>
    <row r="1371" spans="27:64" x14ac:dyDescent="0.2">
      <c r="AA1371" s="37"/>
      <c r="AB1371" s="37"/>
      <c r="AC1371" s="37"/>
      <c r="AD1371" s="37"/>
      <c r="AE1371" s="37"/>
      <c r="AG1371" s="40"/>
      <c r="AN1371" s="37"/>
      <c r="AO1371" s="37"/>
      <c r="AP1371" s="37"/>
      <c r="AQ1371" s="37"/>
      <c r="AR1371" s="37"/>
      <c r="AS1371" s="37"/>
      <c r="AT1371" s="37"/>
      <c r="AU1371" s="37"/>
      <c r="AV1371" s="37"/>
      <c r="AX1371" s="37"/>
    </row>
    <row r="1372" spans="27:64" x14ac:dyDescent="0.2">
      <c r="AA1372" s="37"/>
      <c r="AB1372" s="37"/>
      <c r="AC1372" s="37"/>
      <c r="AD1372" s="37"/>
      <c r="AE1372" s="37"/>
      <c r="AG1372" s="40"/>
      <c r="AN1372" s="37"/>
      <c r="AO1372" s="37"/>
      <c r="AP1372" s="37"/>
      <c r="AQ1372" s="37"/>
      <c r="AR1372" s="37"/>
      <c r="AS1372" s="37"/>
      <c r="AT1372" s="37"/>
      <c r="AU1372" s="37"/>
    </row>
    <row r="1373" spans="27:64" x14ac:dyDescent="0.2">
      <c r="AA1373" s="37"/>
      <c r="AB1373" s="37"/>
      <c r="AC1373" s="37"/>
      <c r="AD1373" s="37"/>
      <c r="AE1373" s="37"/>
      <c r="AG1373" s="40"/>
      <c r="AN1373" s="37"/>
      <c r="AO1373" s="37"/>
      <c r="AP1373" s="37"/>
      <c r="AQ1373" s="37"/>
      <c r="AR1373" s="37"/>
      <c r="AS1373" s="37"/>
      <c r="AT1373" s="37"/>
      <c r="AU1373" s="37"/>
      <c r="AV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7"/>
      <c r="BL1373" s="37"/>
    </row>
    <row r="1374" spans="27:64" x14ac:dyDescent="0.2">
      <c r="AA1374" s="37"/>
      <c r="AB1374" s="37"/>
      <c r="AC1374" s="37"/>
      <c r="AD1374" s="37"/>
      <c r="AE1374" s="37"/>
      <c r="AG1374" s="40"/>
      <c r="AN1374" s="37"/>
      <c r="AO1374" s="37"/>
      <c r="AP1374" s="37"/>
      <c r="AQ1374" s="37"/>
      <c r="AR1374" s="37"/>
      <c r="AS1374" s="37"/>
      <c r="AT1374" s="37"/>
      <c r="AU1374" s="37"/>
    </row>
    <row r="1375" spans="27:64" x14ac:dyDescent="0.2">
      <c r="AA1375" s="37"/>
      <c r="AB1375" s="37"/>
      <c r="AC1375" s="37"/>
      <c r="AD1375" s="37"/>
      <c r="AE1375" s="37"/>
      <c r="AG1375" s="40"/>
      <c r="AN1375" s="37"/>
      <c r="AO1375" s="37"/>
      <c r="AP1375" s="37"/>
      <c r="AQ1375" s="37"/>
      <c r="AR1375" s="37"/>
      <c r="AS1375" s="37"/>
      <c r="AT1375" s="37"/>
      <c r="AU1375" s="37"/>
    </row>
    <row r="1376" spans="27:64" x14ac:dyDescent="0.2">
      <c r="AA1376" s="37"/>
      <c r="AB1376" s="37"/>
      <c r="AC1376" s="37"/>
      <c r="AD1376" s="37"/>
      <c r="AE1376" s="37"/>
      <c r="AG1376" s="40"/>
      <c r="AN1376" s="37"/>
      <c r="AO1376" s="37"/>
      <c r="AP1376" s="37"/>
      <c r="AQ1376" s="37"/>
      <c r="AR1376" s="37"/>
      <c r="AS1376" s="37"/>
      <c r="AT1376" s="37"/>
      <c r="AU1376" s="37"/>
      <c r="AV1376" s="37"/>
    </row>
    <row r="1377" spans="27:64" x14ac:dyDescent="0.2">
      <c r="AA1377" s="37"/>
      <c r="AB1377" s="37"/>
      <c r="AC1377" s="37"/>
      <c r="AD1377" s="37"/>
      <c r="AE1377" s="37"/>
      <c r="AG1377" s="40"/>
      <c r="AN1377" s="37"/>
      <c r="AO1377" s="37"/>
      <c r="AP1377" s="37"/>
      <c r="AQ1377" s="37"/>
      <c r="AR1377" s="37"/>
      <c r="AS1377" s="37"/>
      <c r="AT1377" s="37"/>
      <c r="AU1377" s="37"/>
      <c r="AV1377" s="37"/>
    </row>
    <row r="1378" spans="27:64" x14ac:dyDescent="0.2">
      <c r="AA1378" s="37"/>
      <c r="AB1378" s="37"/>
      <c r="AC1378" s="37"/>
      <c r="AD1378" s="37"/>
      <c r="AE1378" s="37"/>
      <c r="AG1378" s="40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K1378" s="37"/>
      <c r="BL1378" s="37"/>
    </row>
    <row r="1379" spans="27:64" x14ac:dyDescent="0.2">
      <c r="AA1379" s="37"/>
      <c r="AB1379" s="37"/>
      <c r="AC1379" s="37"/>
      <c r="AD1379" s="37"/>
      <c r="AE1379" s="37"/>
      <c r="AG1379" s="40"/>
      <c r="AN1379" s="37"/>
      <c r="AO1379" s="37"/>
      <c r="AP1379" s="37"/>
      <c r="AQ1379" s="37"/>
      <c r="AR1379" s="37"/>
      <c r="AS1379" s="37"/>
      <c r="AT1379" s="37"/>
      <c r="AU1379" s="37"/>
    </row>
    <row r="1380" spans="27:64" x14ac:dyDescent="0.2">
      <c r="AA1380" s="37"/>
      <c r="AB1380" s="37"/>
      <c r="AC1380" s="37"/>
      <c r="AD1380" s="37"/>
      <c r="AE1380" s="37"/>
      <c r="AG1380" s="40"/>
      <c r="AN1380" s="37"/>
      <c r="AO1380" s="37"/>
      <c r="AP1380" s="37"/>
      <c r="AQ1380" s="37"/>
      <c r="AR1380" s="37"/>
      <c r="AS1380" s="37"/>
      <c r="AT1380" s="37"/>
      <c r="AU1380" s="37"/>
    </row>
    <row r="1381" spans="27:64" x14ac:dyDescent="0.2">
      <c r="AA1381" s="37"/>
      <c r="AB1381" s="37"/>
      <c r="AC1381" s="37"/>
      <c r="AD1381" s="37"/>
      <c r="AE1381" s="37"/>
      <c r="AG1381" s="40"/>
      <c r="AN1381" s="37"/>
      <c r="AO1381" s="37"/>
      <c r="AP1381" s="37"/>
      <c r="AQ1381" s="37"/>
      <c r="AR1381" s="37"/>
      <c r="AS1381" s="37"/>
      <c r="AT1381" s="37"/>
      <c r="AU1381" s="37"/>
      <c r="AV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  <c r="BI1381" s="37"/>
      <c r="BJ1381" s="37"/>
      <c r="BK1381" s="37"/>
      <c r="BL1381" s="37"/>
    </row>
    <row r="1382" spans="27:64" x14ac:dyDescent="0.2">
      <c r="AA1382" s="37"/>
      <c r="AB1382" s="37"/>
      <c r="AC1382" s="37"/>
      <c r="AD1382" s="37"/>
      <c r="AE1382" s="37"/>
      <c r="AG1382" s="40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</row>
    <row r="1383" spans="27:64" x14ac:dyDescent="0.2">
      <c r="AA1383" s="37"/>
      <c r="AB1383" s="37"/>
      <c r="AC1383" s="37"/>
      <c r="AD1383" s="37"/>
      <c r="AE1383" s="37"/>
      <c r="AG1383" s="40"/>
      <c r="AN1383" s="37"/>
      <c r="AO1383" s="37"/>
      <c r="AP1383" s="37"/>
      <c r="AQ1383" s="37"/>
      <c r="AR1383" s="37"/>
      <c r="AS1383" s="37"/>
      <c r="AT1383" s="37"/>
      <c r="AU1383" s="37"/>
    </row>
    <row r="1384" spans="27:64" x14ac:dyDescent="0.2">
      <c r="AA1384" s="37"/>
      <c r="AB1384" s="37"/>
      <c r="AC1384" s="37"/>
      <c r="AD1384" s="37"/>
      <c r="AE1384" s="37"/>
      <c r="AG1384" s="40"/>
      <c r="AN1384" s="37"/>
      <c r="AO1384" s="37"/>
      <c r="AP1384" s="37"/>
      <c r="AQ1384" s="37"/>
      <c r="AR1384" s="37"/>
      <c r="AS1384" s="37"/>
      <c r="AT1384" s="37"/>
      <c r="AU1384" s="37"/>
    </row>
    <row r="1385" spans="27:64" x14ac:dyDescent="0.2">
      <c r="AA1385" s="37"/>
      <c r="AB1385" s="37"/>
      <c r="AC1385" s="37"/>
      <c r="AD1385" s="37"/>
      <c r="AE1385" s="37"/>
      <c r="AG1385" s="40"/>
      <c r="AN1385" s="37"/>
      <c r="AO1385" s="37"/>
      <c r="AP1385" s="37"/>
      <c r="AQ1385" s="37"/>
      <c r="AR1385" s="37"/>
      <c r="AS1385" s="37"/>
      <c r="AT1385" s="37"/>
      <c r="AU1385" s="37"/>
    </row>
    <row r="1386" spans="27:64" x14ac:dyDescent="0.2">
      <c r="AA1386" s="37"/>
      <c r="AB1386" s="37"/>
      <c r="AC1386" s="37"/>
      <c r="AD1386" s="37"/>
      <c r="AE1386" s="37"/>
      <c r="AG1386" s="40"/>
      <c r="AN1386" s="37"/>
      <c r="AO1386" s="37"/>
      <c r="AP1386" s="37"/>
      <c r="AQ1386" s="37"/>
      <c r="AR1386" s="37"/>
      <c r="AS1386" s="37"/>
      <c r="AT1386" s="37"/>
      <c r="AU1386" s="37"/>
    </row>
    <row r="1387" spans="27:64" x14ac:dyDescent="0.2">
      <c r="AA1387" s="37"/>
      <c r="AB1387" s="37"/>
      <c r="AC1387" s="37"/>
      <c r="AD1387" s="37"/>
      <c r="AE1387" s="37"/>
      <c r="AG1387" s="40"/>
      <c r="AN1387" s="37"/>
      <c r="AO1387" s="37"/>
      <c r="AP1387" s="37"/>
      <c r="AQ1387" s="37"/>
      <c r="AR1387" s="37"/>
      <c r="AS1387" s="37"/>
      <c r="AT1387" s="37"/>
      <c r="AU1387" s="37"/>
      <c r="AV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  <c r="BK1387" s="37"/>
      <c r="BL1387" s="37"/>
    </row>
    <row r="1388" spans="27:64" x14ac:dyDescent="0.2">
      <c r="AA1388" s="37"/>
      <c r="AB1388" s="37"/>
      <c r="AC1388" s="37"/>
      <c r="AD1388" s="37"/>
      <c r="AE1388" s="37"/>
      <c r="AG1388" s="40"/>
      <c r="AN1388" s="37"/>
      <c r="AO1388" s="37"/>
      <c r="AP1388" s="37"/>
      <c r="AQ1388" s="37"/>
      <c r="AR1388" s="37"/>
      <c r="AS1388" s="37"/>
      <c r="AT1388" s="37"/>
      <c r="AU1388" s="37"/>
      <c r="AV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7"/>
      <c r="BL1388" s="37"/>
    </row>
    <row r="1389" spans="27:64" x14ac:dyDescent="0.2">
      <c r="AA1389" s="37"/>
      <c r="AB1389" s="37"/>
      <c r="AC1389" s="37"/>
      <c r="AD1389" s="37"/>
      <c r="AE1389" s="37"/>
      <c r="AG1389" s="40"/>
      <c r="AN1389" s="37"/>
      <c r="AO1389" s="37"/>
      <c r="AP1389" s="37"/>
      <c r="AQ1389" s="37"/>
      <c r="AR1389" s="37"/>
      <c r="AS1389" s="37"/>
      <c r="AT1389" s="37"/>
      <c r="AU1389" s="37"/>
    </row>
    <row r="1390" spans="27:64" x14ac:dyDescent="0.2">
      <c r="AA1390" s="37"/>
      <c r="AB1390" s="37"/>
      <c r="AC1390" s="37"/>
      <c r="AD1390" s="37"/>
      <c r="AE1390" s="37"/>
      <c r="AG1390" s="40"/>
      <c r="AN1390" s="37"/>
      <c r="AO1390" s="37"/>
      <c r="AP1390" s="37"/>
      <c r="AQ1390" s="37"/>
      <c r="AR1390" s="37"/>
      <c r="AS1390" s="37"/>
      <c r="AT1390" s="37"/>
      <c r="AU1390" s="37"/>
    </row>
    <row r="1391" spans="27:64" x14ac:dyDescent="0.2">
      <c r="AA1391" s="37"/>
      <c r="AB1391" s="37"/>
      <c r="AC1391" s="37"/>
      <c r="AD1391" s="37"/>
      <c r="AE1391" s="37"/>
      <c r="AG1391" s="40"/>
      <c r="AN1391" s="37"/>
      <c r="AO1391" s="37"/>
      <c r="AP1391" s="37"/>
      <c r="AQ1391" s="37"/>
      <c r="AR1391" s="37"/>
      <c r="AS1391" s="37"/>
      <c r="AT1391" s="37"/>
      <c r="AU1391" s="37"/>
    </row>
    <row r="1392" spans="27:64" x14ac:dyDescent="0.2">
      <c r="AA1392" s="37"/>
      <c r="AB1392" s="37"/>
      <c r="AC1392" s="37"/>
      <c r="AD1392" s="37"/>
      <c r="AE1392" s="37"/>
      <c r="AG1392" s="40"/>
      <c r="AN1392" s="37"/>
      <c r="AO1392" s="37"/>
      <c r="AP1392" s="37"/>
      <c r="AQ1392" s="37"/>
      <c r="AR1392" s="37"/>
      <c r="AS1392" s="37"/>
      <c r="AT1392" s="37"/>
      <c r="AU1392" s="37"/>
    </row>
    <row r="1393" spans="27:64" x14ac:dyDescent="0.2">
      <c r="AA1393" s="37"/>
      <c r="AB1393" s="37"/>
      <c r="AC1393" s="37"/>
      <c r="AD1393" s="37"/>
      <c r="AE1393" s="37"/>
      <c r="AG1393" s="40"/>
      <c r="AN1393" s="37"/>
      <c r="AO1393" s="37"/>
      <c r="AP1393" s="37"/>
      <c r="AQ1393" s="37"/>
      <c r="AR1393" s="37"/>
      <c r="AS1393" s="37"/>
      <c r="AT1393" s="37"/>
      <c r="AU1393" s="37"/>
    </row>
    <row r="1394" spans="27:64" x14ac:dyDescent="0.2">
      <c r="AA1394" s="37"/>
      <c r="AB1394" s="37"/>
      <c r="AC1394" s="37"/>
      <c r="AD1394" s="37"/>
      <c r="AE1394" s="37"/>
      <c r="AG1394" s="40"/>
      <c r="AN1394" s="37"/>
      <c r="AO1394" s="37"/>
      <c r="AP1394" s="37"/>
      <c r="AQ1394" s="37"/>
      <c r="AR1394" s="37"/>
      <c r="AS1394" s="37"/>
      <c r="AT1394" s="37"/>
      <c r="AU1394" s="37"/>
    </row>
    <row r="1395" spans="27:64" x14ac:dyDescent="0.2">
      <c r="AA1395" s="37"/>
      <c r="AB1395" s="37"/>
      <c r="AC1395" s="37"/>
      <c r="AD1395" s="37"/>
      <c r="AE1395" s="37"/>
      <c r="AG1395" s="40"/>
      <c r="AN1395" s="37"/>
      <c r="AO1395" s="37"/>
      <c r="AP1395" s="37"/>
      <c r="AQ1395" s="37"/>
      <c r="AR1395" s="37"/>
      <c r="AS1395" s="37"/>
      <c r="AT1395" s="37"/>
      <c r="AU1395" s="37"/>
    </row>
    <row r="1396" spans="27:64" x14ac:dyDescent="0.2">
      <c r="AA1396" s="37"/>
      <c r="AB1396" s="37"/>
      <c r="AC1396" s="37"/>
      <c r="AD1396" s="37"/>
      <c r="AE1396" s="37"/>
      <c r="AG1396" s="40"/>
      <c r="AN1396" s="37"/>
      <c r="AO1396" s="37"/>
      <c r="AP1396" s="37"/>
      <c r="AQ1396" s="37"/>
      <c r="AR1396" s="37"/>
      <c r="AS1396" s="37"/>
      <c r="AT1396" s="37"/>
      <c r="AU1396" s="37"/>
      <c r="AV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K1396" s="37"/>
      <c r="BL1396" s="37"/>
    </row>
    <row r="1397" spans="27:64" x14ac:dyDescent="0.2">
      <c r="AA1397" s="37"/>
      <c r="AB1397" s="37"/>
      <c r="AC1397" s="37"/>
      <c r="AD1397" s="37"/>
      <c r="AE1397" s="37"/>
      <c r="AG1397" s="40"/>
      <c r="AN1397" s="37"/>
      <c r="AO1397" s="37"/>
      <c r="AP1397" s="37"/>
      <c r="AQ1397" s="37"/>
      <c r="AR1397" s="37"/>
      <c r="AS1397" s="37"/>
      <c r="AT1397" s="37"/>
      <c r="AU1397" s="37"/>
    </row>
    <row r="1398" spans="27:64" x14ac:dyDescent="0.2">
      <c r="AA1398" s="37"/>
      <c r="AB1398" s="37"/>
      <c r="AC1398" s="37"/>
      <c r="AD1398" s="37"/>
      <c r="AE1398" s="37"/>
      <c r="AG1398" s="40"/>
      <c r="AN1398" s="37"/>
      <c r="AO1398" s="37"/>
      <c r="AP1398" s="37"/>
      <c r="AQ1398" s="37"/>
      <c r="AR1398" s="37"/>
      <c r="AS1398" s="37"/>
      <c r="AT1398" s="37"/>
      <c r="AU1398" s="37"/>
    </row>
    <row r="1399" spans="27:64" x14ac:dyDescent="0.2">
      <c r="AA1399" s="37"/>
      <c r="AB1399" s="37"/>
      <c r="AC1399" s="37"/>
      <c r="AD1399" s="37"/>
      <c r="AE1399" s="37"/>
      <c r="AG1399" s="40"/>
      <c r="AN1399" s="37"/>
      <c r="AO1399" s="37"/>
      <c r="AP1399" s="37"/>
      <c r="AQ1399" s="37"/>
      <c r="AR1399" s="37"/>
      <c r="AS1399" s="37"/>
      <c r="AT1399" s="37"/>
      <c r="AU1399" s="37"/>
    </row>
    <row r="1400" spans="27:64" x14ac:dyDescent="0.2">
      <c r="AA1400" s="37"/>
      <c r="AB1400" s="37"/>
      <c r="AC1400" s="37"/>
      <c r="AD1400" s="37"/>
      <c r="AE1400" s="37"/>
      <c r="AG1400" s="40"/>
      <c r="AN1400" s="37"/>
      <c r="AO1400" s="37"/>
      <c r="AP1400" s="37"/>
      <c r="AQ1400" s="37"/>
      <c r="AR1400" s="37"/>
      <c r="AS1400" s="37"/>
      <c r="AT1400" s="37"/>
      <c r="AU1400" s="37"/>
    </row>
    <row r="1401" spans="27:64" x14ac:dyDescent="0.2">
      <c r="AA1401" s="37"/>
      <c r="AB1401" s="37"/>
      <c r="AC1401" s="37"/>
      <c r="AD1401" s="37"/>
      <c r="AE1401" s="37"/>
      <c r="AG1401" s="40"/>
      <c r="AN1401" s="37"/>
      <c r="AO1401" s="37"/>
      <c r="AP1401" s="37"/>
      <c r="AQ1401" s="37"/>
      <c r="AR1401" s="37"/>
      <c r="AS1401" s="37"/>
      <c r="AT1401" s="37"/>
      <c r="AU1401" s="37"/>
    </row>
    <row r="1402" spans="27:64" x14ac:dyDescent="0.2">
      <c r="AA1402" s="37"/>
      <c r="AB1402" s="37"/>
      <c r="AC1402" s="37"/>
      <c r="AD1402" s="37"/>
      <c r="AE1402" s="37"/>
      <c r="AG1402" s="40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  <c r="BJ1402" s="37"/>
      <c r="BK1402" s="37"/>
      <c r="BL1402" s="37"/>
    </row>
    <row r="1403" spans="27:64" x14ac:dyDescent="0.2">
      <c r="AA1403" s="37"/>
      <c r="AB1403" s="37"/>
      <c r="AC1403" s="37"/>
      <c r="AD1403" s="37"/>
      <c r="AE1403" s="37"/>
      <c r="AG1403" s="40"/>
      <c r="AN1403" s="37"/>
      <c r="AO1403" s="37"/>
      <c r="AP1403" s="37"/>
      <c r="AQ1403" s="37"/>
      <c r="AR1403" s="37"/>
      <c r="AS1403" s="37"/>
      <c r="AT1403" s="37"/>
      <c r="AU1403" s="37"/>
    </row>
    <row r="1404" spans="27:64" x14ac:dyDescent="0.2">
      <c r="AA1404" s="37"/>
      <c r="AB1404" s="37"/>
      <c r="AC1404" s="37"/>
      <c r="AD1404" s="37"/>
      <c r="AE1404" s="37"/>
      <c r="AG1404" s="40"/>
      <c r="AN1404" s="37"/>
      <c r="AO1404" s="37"/>
      <c r="AP1404" s="37"/>
      <c r="AQ1404" s="37"/>
      <c r="AR1404" s="37"/>
      <c r="AS1404" s="37"/>
      <c r="AT1404" s="37"/>
      <c r="AU1404" s="37"/>
    </row>
    <row r="1405" spans="27:64" x14ac:dyDescent="0.2">
      <c r="AA1405" s="37"/>
      <c r="AB1405" s="37"/>
      <c r="AC1405" s="37"/>
      <c r="AD1405" s="37"/>
      <c r="AE1405" s="37"/>
      <c r="AG1405" s="40"/>
      <c r="AN1405" s="37"/>
      <c r="AO1405" s="37"/>
      <c r="AP1405" s="37"/>
      <c r="AQ1405" s="37"/>
      <c r="AR1405" s="37"/>
      <c r="AS1405" s="37"/>
      <c r="AT1405" s="37"/>
      <c r="AU1405" s="37"/>
    </row>
    <row r="1406" spans="27:64" x14ac:dyDescent="0.2">
      <c r="AA1406" s="37"/>
      <c r="AB1406" s="37"/>
      <c r="AC1406" s="37"/>
      <c r="AD1406" s="37"/>
      <c r="AE1406" s="37"/>
      <c r="AG1406" s="40"/>
      <c r="AN1406" s="37"/>
      <c r="AO1406" s="37"/>
      <c r="AP1406" s="37"/>
      <c r="AQ1406" s="37"/>
      <c r="AR1406" s="37"/>
      <c r="AS1406" s="37"/>
      <c r="AT1406" s="37"/>
      <c r="AU1406" s="37"/>
    </row>
    <row r="1407" spans="27:64" x14ac:dyDescent="0.2">
      <c r="AA1407" s="37"/>
      <c r="AB1407" s="37"/>
      <c r="AC1407" s="37"/>
      <c r="AD1407" s="37"/>
      <c r="AE1407" s="37"/>
      <c r="AG1407" s="40"/>
      <c r="AN1407" s="37"/>
      <c r="AO1407" s="37"/>
      <c r="AP1407" s="37"/>
      <c r="AQ1407" s="37"/>
      <c r="AR1407" s="37"/>
      <c r="AS1407" s="37"/>
      <c r="AT1407" s="37"/>
      <c r="AU1407" s="37"/>
    </row>
    <row r="1408" spans="27:64" x14ac:dyDescent="0.2">
      <c r="AA1408" s="37"/>
      <c r="AB1408" s="37"/>
      <c r="AC1408" s="37"/>
      <c r="AD1408" s="37"/>
      <c r="AE1408" s="37"/>
      <c r="AG1408" s="40"/>
      <c r="AN1408" s="37"/>
      <c r="AO1408" s="37"/>
      <c r="AP1408" s="37"/>
      <c r="AQ1408" s="37"/>
      <c r="AR1408" s="37"/>
      <c r="AS1408" s="37"/>
      <c r="AT1408" s="37"/>
      <c r="AU1408" s="37"/>
    </row>
    <row r="1409" spans="27:64" x14ac:dyDescent="0.2">
      <c r="AA1409" s="37"/>
      <c r="AB1409" s="37"/>
      <c r="AC1409" s="37"/>
      <c r="AD1409" s="37"/>
      <c r="AE1409" s="37"/>
      <c r="AG1409" s="40"/>
      <c r="AN1409" s="37"/>
      <c r="AO1409" s="37"/>
      <c r="AP1409" s="37"/>
      <c r="AQ1409" s="37"/>
      <c r="AR1409" s="37"/>
      <c r="AS1409" s="37"/>
      <c r="AT1409" s="37"/>
      <c r="AU1409" s="37"/>
    </row>
    <row r="1410" spans="27:64" x14ac:dyDescent="0.2">
      <c r="AA1410" s="37"/>
      <c r="AB1410" s="37"/>
      <c r="AC1410" s="37"/>
      <c r="AD1410" s="37"/>
      <c r="AE1410" s="37"/>
      <c r="AG1410" s="40"/>
      <c r="AN1410" s="37"/>
      <c r="AO1410" s="37"/>
      <c r="AP1410" s="37"/>
      <c r="AQ1410" s="37"/>
      <c r="AR1410" s="37"/>
      <c r="AS1410" s="37"/>
      <c r="AT1410" s="37"/>
      <c r="AU1410" s="37"/>
    </row>
    <row r="1411" spans="27:64" x14ac:dyDescent="0.2">
      <c r="AA1411" s="37"/>
      <c r="AB1411" s="37"/>
      <c r="AC1411" s="37"/>
      <c r="AD1411" s="37"/>
      <c r="AE1411" s="37"/>
      <c r="AG1411" s="40"/>
      <c r="AN1411" s="37"/>
      <c r="AO1411" s="37"/>
      <c r="AP1411" s="37"/>
      <c r="AQ1411" s="37"/>
      <c r="AR1411" s="37"/>
      <c r="AS1411" s="37"/>
      <c r="AT1411" s="37"/>
      <c r="AU1411" s="37"/>
    </row>
    <row r="1412" spans="27:64" x14ac:dyDescent="0.2">
      <c r="AA1412" s="37"/>
      <c r="AB1412" s="37"/>
      <c r="AC1412" s="37"/>
      <c r="AD1412" s="37"/>
      <c r="AE1412" s="37"/>
      <c r="AG1412" s="40"/>
      <c r="AN1412" s="37"/>
      <c r="AO1412" s="37"/>
      <c r="AP1412" s="37"/>
      <c r="AQ1412" s="37"/>
      <c r="AR1412" s="37"/>
      <c r="AS1412" s="37"/>
      <c r="AT1412" s="37"/>
      <c r="AU1412" s="37"/>
    </row>
    <row r="1413" spans="27:64" x14ac:dyDescent="0.2">
      <c r="AA1413" s="37"/>
      <c r="AB1413" s="37"/>
      <c r="AC1413" s="37"/>
      <c r="AD1413" s="37"/>
      <c r="AE1413" s="37"/>
      <c r="AG1413" s="40"/>
      <c r="AN1413" s="37"/>
      <c r="AO1413" s="37"/>
      <c r="AP1413" s="37"/>
      <c r="AQ1413" s="37"/>
      <c r="AR1413" s="37"/>
      <c r="AS1413" s="37"/>
      <c r="AT1413" s="37"/>
      <c r="AU1413" s="37"/>
    </row>
    <row r="1414" spans="27:64" x14ac:dyDescent="0.2">
      <c r="AA1414" s="37"/>
      <c r="AB1414" s="37"/>
      <c r="AC1414" s="37"/>
      <c r="AD1414" s="37"/>
      <c r="AE1414" s="37"/>
      <c r="AG1414" s="40"/>
      <c r="AN1414" s="37"/>
      <c r="AO1414" s="37"/>
      <c r="AP1414" s="37"/>
      <c r="AQ1414" s="37"/>
      <c r="AR1414" s="37"/>
      <c r="AS1414" s="37"/>
      <c r="AT1414" s="37"/>
      <c r="AU1414" s="37"/>
    </row>
    <row r="1415" spans="27:64" x14ac:dyDescent="0.2">
      <c r="AA1415" s="37"/>
      <c r="AB1415" s="37"/>
      <c r="AC1415" s="37"/>
      <c r="AD1415" s="37"/>
      <c r="AE1415" s="37"/>
      <c r="AG1415" s="40"/>
      <c r="AN1415" s="37"/>
      <c r="AO1415" s="37"/>
      <c r="AP1415" s="37"/>
      <c r="AQ1415" s="37"/>
      <c r="AR1415" s="37"/>
      <c r="AS1415" s="37"/>
      <c r="AT1415" s="37"/>
      <c r="AU1415" s="37"/>
    </row>
    <row r="1416" spans="27:64" x14ac:dyDescent="0.2">
      <c r="AA1416" s="37"/>
      <c r="AB1416" s="37"/>
      <c r="AC1416" s="37"/>
      <c r="AD1416" s="37"/>
      <c r="AE1416" s="37"/>
      <c r="AG1416" s="40"/>
      <c r="AN1416" s="37"/>
      <c r="AO1416" s="37"/>
      <c r="AP1416" s="37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  <c r="BI1416" s="37"/>
      <c r="BJ1416" s="37"/>
      <c r="BK1416" s="37"/>
      <c r="BL1416" s="37"/>
    </row>
    <row r="1417" spans="27:64" x14ac:dyDescent="0.2">
      <c r="AA1417" s="37"/>
      <c r="AB1417" s="37"/>
      <c r="AC1417" s="37"/>
      <c r="AD1417" s="37"/>
      <c r="AE1417" s="37"/>
      <c r="AG1417" s="40"/>
      <c r="AN1417" s="37"/>
      <c r="AO1417" s="37"/>
      <c r="AP1417" s="37"/>
      <c r="AQ1417" s="37"/>
      <c r="AR1417" s="37"/>
      <c r="AS1417" s="37"/>
      <c r="AT1417" s="37"/>
      <c r="AU1417" s="37"/>
    </row>
    <row r="1418" spans="27:64" x14ac:dyDescent="0.2">
      <c r="AA1418" s="37"/>
      <c r="AB1418" s="37"/>
      <c r="AC1418" s="37"/>
      <c r="AD1418" s="37"/>
      <c r="AE1418" s="37"/>
      <c r="AG1418" s="40"/>
      <c r="AN1418" s="37"/>
      <c r="AO1418" s="37"/>
      <c r="AP1418" s="37"/>
      <c r="AQ1418" s="37"/>
      <c r="AR1418" s="37"/>
      <c r="AS1418" s="37"/>
      <c r="AT1418" s="37"/>
      <c r="AU1418" s="37"/>
    </row>
    <row r="1419" spans="27:64" x14ac:dyDescent="0.2">
      <c r="AA1419" s="37"/>
      <c r="AB1419" s="37"/>
      <c r="AC1419" s="37"/>
      <c r="AD1419" s="37"/>
      <c r="AE1419" s="37"/>
      <c r="AG1419" s="40"/>
      <c r="AN1419" s="37"/>
      <c r="AO1419" s="37"/>
      <c r="AP1419" s="37"/>
      <c r="AQ1419" s="37"/>
      <c r="AR1419" s="37"/>
      <c r="AS1419" s="37"/>
      <c r="AT1419" s="37"/>
      <c r="AU1419" s="37"/>
    </row>
    <row r="1420" spans="27:64" x14ac:dyDescent="0.2">
      <c r="AA1420" s="37"/>
      <c r="AB1420" s="37"/>
      <c r="AC1420" s="37"/>
      <c r="AD1420" s="37"/>
      <c r="AE1420" s="37"/>
      <c r="AG1420" s="40"/>
      <c r="AN1420" s="37"/>
      <c r="AO1420" s="37"/>
      <c r="AP1420" s="37"/>
      <c r="AQ1420" s="37"/>
      <c r="AR1420" s="37"/>
      <c r="AS1420" s="37"/>
      <c r="AT1420" s="37"/>
      <c r="AU1420" s="37"/>
    </row>
    <row r="1421" spans="27:64" x14ac:dyDescent="0.2">
      <c r="AA1421" s="37"/>
      <c r="AB1421" s="37"/>
      <c r="AC1421" s="37"/>
      <c r="AD1421" s="37"/>
      <c r="AE1421" s="37"/>
      <c r="AG1421" s="40"/>
      <c r="AN1421" s="37"/>
      <c r="AO1421" s="37"/>
      <c r="AP1421" s="37"/>
      <c r="AQ1421" s="37"/>
      <c r="AR1421" s="37"/>
      <c r="AS1421" s="37"/>
      <c r="AT1421" s="37"/>
      <c r="AU1421" s="37"/>
    </row>
    <row r="1422" spans="27:64" x14ac:dyDescent="0.2">
      <c r="AA1422" s="37"/>
      <c r="AB1422" s="37"/>
      <c r="AC1422" s="37"/>
      <c r="AD1422" s="37"/>
      <c r="AE1422" s="37"/>
      <c r="AG1422" s="40"/>
      <c r="AN1422" s="37"/>
      <c r="AO1422" s="37"/>
      <c r="AP1422" s="37"/>
      <c r="AQ1422" s="37"/>
      <c r="AR1422" s="37"/>
      <c r="AS1422" s="37"/>
      <c r="AT1422" s="37"/>
      <c r="AU1422" s="37"/>
    </row>
    <row r="1423" spans="27:64" x14ac:dyDescent="0.2">
      <c r="AA1423" s="37"/>
      <c r="AB1423" s="37"/>
      <c r="AC1423" s="37"/>
      <c r="AD1423" s="37"/>
      <c r="AE1423" s="37"/>
      <c r="AG1423" s="40"/>
      <c r="AN1423" s="37"/>
      <c r="AO1423" s="37"/>
      <c r="AP1423" s="37"/>
      <c r="AQ1423" s="37"/>
      <c r="AR1423" s="37"/>
      <c r="AS1423" s="37"/>
      <c r="AT1423" s="37"/>
      <c r="AU1423" s="37"/>
    </row>
    <row r="1424" spans="27:64" x14ac:dyDescent="0.2">
      <c r="AA1424" s="37"/>
      <c r="AB1424" s="37"/>
      <c r="AC1424" s="37"/>
      <c r="AD1424" s="37"/>
      <c r="AE1424" s="37"/>
      <c r="AG1424" s="40"/>
      <c r="AN1424" s="37"/>
      <c r="AO1424" s="37"/>
      <c r="AP1424" s="37"/>
      <c r="AQ1424" s="37"/>
      <c r="AR1424" s="37"/>
      <c r="AS1424" s="37"/>
      <c r="AT1424" s="37"/>
      <c r="AU1424" s="37"/>
    </row>
    <row r="1425" spans="27:64" x14ac:dyDescent="0.2">
      <c r="AA1425" s="37"/>
      <c r="AB1425" s="37"/>
      <c r="AC1425" s="37"/>
      <c r="AD1425" s="37"/>
      <c r="AE1425" s="37"/>
      <c r="AG1425" s="40"/>
      <c r="AN1425" s="37"/>
      <c r="AO1425" s="37"/>
      <c r="AP1425" s="37"/>
      <c r="AQ1425" s="37"/>
      <c r="AR1425" s="37"/>
      <c r="AS1425" s="37"/>
      <c r="AT1425" s="37"/>
      <c r="AU1425" s="37"/>
    </row>
    <row r="1426" spans="27:64" x14ac:dyDescent="0.2">
      <c r="AA1426" s="37"/>
      <c r="AB1426" s="37"/>
      <c r="AC1426" s="37"/>
      <c r="AD1426" s="37"/>
      <c r="AE1426" s="37"/>
      <c r="AG1426" s="40"/>
      <c r="AN1426" s="37"/>
      <c r="AO1426" s="37"/>
      <c r="AP1426" s="37"/>
      <c r="AQ1426" s="37"/>
      <c r="AR1426" s="37"/>
      <c r="AS1426" s="37"/>
      <c r="AT1426" s="37"/>
      <c r="AU1426" s="37"/>
    </row>
    <row r="1427" spans="27:64" x14ac:dyDescent="0.2">
      <c r="AA1427" s="37"/>
      <c r="AB1427" s="37"/>
      <c r="AC1427" s="37"/>
      <c r="AD1427" s="37"/>
      <c r="AE1427" s="37"/>
      <c r="AG1427" s="40"/>
      <c r="AN1427" s="37"/>
      <c r="AO1427" s="37"/>
      <c r="AP1427" s="37"/>
      <c r="AQ1427" s="37"/>
      <c r="AR1427" s="37"/>
      <c r="AS1427" s="37"/>
      <c r="AT1427" s="37"/>
      <c r="AU1427" s="37"/>
    </row>
    <row r="1428" spans="27:64" x14ac:dyDescent="0.2">
      <c r="AA1428" s="37"/>
      <c r="AB1428" s="37"/>
      <c r="AC1428" s="37"/>
      <c r="AD1428" s="37"/>
      <c r="AE1428" s="37"/>
      <c r="AG1428" s="40"/>
      <c r="AN1428" s="37"/>
      <c r="AO1428" s="37"/>
      <c r="AP1428" s="37"/>
      <c r="AQ1428" s="37"/>
      <c r="AR1428" s="37"/>
      <c r="AS1428" s="37"/>
      <c r="AT1428" s="37"/>
      <c r="AU1428" s="37"/>
    </row>
    <row r="1429" spans="27:64" x14ac:dyDescent="0.2">
      <c r="AA1429" s="37"/>
      <c r="AB1429" s="37"/>
      <c r="AC1429" s="37"/>
      <c r="AD1429" s="37"/>
      <c r="AE1429" s="37"/>
      <c r="AG1429" s="40"/>
      <c r="AN1429" s="37"/>
      <c r="AO1429" s="37"/>
      <c r="AP1429" s="37"/>
      <c r="AQ1429" s="37"/>
      <c r="AR1429" s="37"/>
      <c r="AS1429" s="37"/>
      <c r="AT1429" s="37"/>
      <c r="AU1429" s="37"/>
    </row>
    <row r="1430" spans="27:64" x14ac:dyDescent="0.2">
      <c r="AA1430" s="37"/>
      <c r="AB1430" s="37"/>
      <c r="AC1430" s="37"/>
      <c r="AD1430" s="37"/>
      <c r="AE1430" s="37"/>
      <c r="AG1430" s="40"/>
      <c r="AN1430" s="37"/>
      <c r="AO1430" s="37"/>
      <c r="AP1430" s="37"/>
      <c r="AQ1430" s="37"/>
      <c r="AR1430" s="37"/>
      <c r="AS1430" s="37"/>
      <c r="AT1430" s="37"/>
      <c r="AU1430" s="37"/>
    </row>
    <row r="1431" spans="27:64" x14ac:dyDescent="0.2">
      <c r="AA1431" s="37"/>
      <c r="AB1431" s="37"/>
      <c r="AC1431" s="37"/>
      <c r="AD1431" s="37"/>
      <c r="AE1431" s="37"/>
      <c r="AG1431" s="40"/>
      <c r="AN1431" s="37"/>
      <c r="AO1431" s="37"/>
      <c r="AP1431" s="37"/>
      <c r="AQ1431" s="37"/>
      <c r="AR1431" s="37"/>
      <c r="AS1431" s="37"/>
      <c r="AT1431" s="37"/>
      <c r="AU1431" s="37"/>
    </row>
    <row r="1432" spans="27:64" x14ac:dyDescent="0.2">
      <c r="AA1432" s="37"/>
      <c r="AB1432" s="37"/>
      <c r="AC1432" s="37"/>
      <c r="AD1432" s="37"/>
      <c r="AE1432" s="37"/>
      <c r="AG1432" s="40"/>
      <c r="AN1432" s="37"/>
      <c r="AO1432" s="37"/>
      <c r="AP1432" s="37"/>
      <c r="AQ1432" s="37"/>
      <c r="AR1432" s="37"/>
      <c r="AS1432" s="37"/>
      <c r="AT1432" s="37"/>
      <c r="AU1432" s="37"/>
    </row>
    <row r="1433" spans="27:64" x14ac:dyDescent="0.2">
      <c r="AA1433" s="37"/>
      <c r="AB1433" s="37"/>
      <c r="AC1433" s="37"/>
      <c r="AD1433" s="37"/>
      <c r="AE1433" s="37"/>
      <c r="AG1433" s="40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7"/>
      <c r="BL1433" s="37"/>
    </row>
    <row r="1434" spans="27:64" x14ac:dyDescent="0.2">
      <c r="AA1434" s="37"/>
      <c r="AB1434" s="37"/>
      <c r="AC1434" s="37"/>
      <c r="AD1434" s="37"/>
      <c r="AE1434" s="37"/>
      <c r="AG1434" s="40"/>
      <c r="AN1434" s="37"/>
      <c r="AO1434" s="37"/>
      <c r="AP1434" s="37"/>
      <c r="AQ1434" s="37"/>
      <c r="AR1434" s="37"/>
      <c r="AS1434" s="37"/>
      <c r="AT1434" s="37"/>
      <c r="AU1434" s="37"/>
    </row>
    <row r="1435" spans="27:64" x14ac:dyDescent="0.2">
      <c r="AA1435" s="37"/>
      <c r="AB1435" s="37"/>
      <c r="AC1435" s="37"/>
      <c r="AD1435" s="37"/>
      <c r="AE1435" s="37"/>
      <c r="AG1435" s="40"/>
      <c r="AN1435" s="37"/>
      <c r="AO1435" s="37"/>
      <c r="AP1435" s="37"/>
      <c r="AQ1435" s="37"/>
      <c r="AR1435" s="37"/>
      <c r="AS1435" s="37"/>
      <c r="AT1435" s="37"/>
      <c r="AU1435" s="37"/>
      <c r="AV1435" s="37"/>
    </row>
    <row r="1436" spans="27:64" x14ac:dyDescent="0.2">
      <c r="AA1436" s="37"/>
      <c r="AB1436" s="37"/>
      <c r="AC1436" s="37"/>
      <c r="AD1436" s="37"/>
      <c r="AE1436" s="37"/>
      <c r="AG1436" s="40"/>
      <c r="AN1436" s="37"/>
      <c r="AO1436" s="37"/>
      <c r="AP1436" s="37"/>
      <c r="AQ1436" s="37"/>
      <c r="AR1436" s="37"/>
      <c r="AS1436" s="37"/>
      <c r="AT1436" s="37"/>
      <c r="AU1436" s="37"/>
      <c r="AV1436" s="37"/>
    </row>
    <row r="1437" spans="27:64" x14ac:dyDescent="0.2">
      <c r="AA1437" s="37"/>
      <c r="AB1437" s="37"/>
      <c r="AC1437" s="37"/>
      <c r="AD1437" s="37"/>
      <c r="AE1437" s="37"/>
      <c r="AG1437" s="40"/>
      <c r="AN1437" s="37"/>
      <c r="AO1437" s="37"/>
      <c r="AP1437" s="37"/>
      <c r="AQ1437" s="37"/>
      <c r="AR1437" s="37"/>
      <c r="AS1437" s="37"/>
      <c r="AT1437" s="37"/>
      <c r="AU1437" s="37"/>
      <c r="AV1437" s="37"/>
    </row>
    <row r="1438" spans="27:64" x14ac:dyDescent="0.2">
      <c r="AA1438" s="37"/>
      <c r="AB1438" s="37"/>
      <c r="AC1438" s="37"/>
      <c r="AD1438" s="37"/>
      <c r="AE1438" s="37"/>
      <c r="AG1438" s="40"/>
      <c r="AN1438" s="37"/>
      <c r="AO1438" s="37"/>
      <c r="AP1438" s="37"/>
      <c r="AQ1438" s="37"/>
      <c r="AR1438" s="37"/>
      <c r="AS1438" s="37"/>
      <c r="AT1438" s="37"/>
      <c r="AU1438" s="37"/>
      <c r="AV1438" s="37"/>
      <c r="AX1438" s="37"/>
    </row>
    <row r="1439" spans="27:64" x14ac:dyDescent="0.2">
      <c r="AA1439" s="37"/>
      <c r="AB1439" s="37"/>
      <c r="AC1439" s="37"/>
      <c r="AD1439" s="37"/>
      <c r="AE1439" s="37"/>
      <c r="AG1439" s="40"/>
      <c r="AN1439" s="37"/>
      <c r="AO1439" s="37"/>
      <c r="AP1439" s="37"/>
      <c r="AQ1439" s="37"/>
      <c r="AR1439" s="37"/>
      <c r="AS1439" s="37"/>
      <c r="AT1439" s="37"/>
      <c r="AU1439" s="37"/>
      <c r="AV1439" s="37"/>
      <c r="AX1439" s="37"/>
    </row>
    <row r="1440" spans="27:64" x14ac:dyDescent="0.2">
      <c r="AA1440" s="37"/>
      <c r="AB1440" s="37"/>
      <c r="AC1440" s="37"/>
      <c r="AD1440" s="37"/>
      <c r="AE1440" s="37"/>
      <c r="AG1440" s="40"/>
      <c r="AN1440" s="37"/>
      <c r="AO1440" s="37"/>
      <c r="AP1440" s="37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  <c r="BI1440" s="37"/>
      <c r="BJ1440" s="37"/>
      <c r="BK1440" s="37"/>
      <c r="BL1440" s="37"/>
    </row>
    <row r="1441" spans="27:64" x14ac:dyDescent="0.2">
      <c r="AA1441" s="37"/>
      <c r="AB1441" s="37"/>
      <c r="AC1441" s="37"/>
      <c r="AD1441" s="37"/>
      <c r="AE1441" s="37"/>
      <c r="AG1441" s="40"/>
      <c r="AN1441" s="37"/>
      <c r="AO1441" s="37"/>
      <c r="AP1441" s="37"/>
      <c r="AQ1441" s="37"/>
      <c r="AR1441" s="37"/>
      <c r="AS1441" s="37"/>
      <c r="AT1441" s="37"/>
      <c r="AU1441" s="37"/>
    </row>
    <row r="1442" spans="27:64" x14ac:dyDescent="0.2">
      <c r="AA1442" s="37"/>
      <c r="AB1442" s="37"/>
      <c r="AC1442" s="37"/>
      <c r="AD1442" s="37"/>
      <c r="AE1442" s="37"/>
      <c r="AG1442" s="40"/>
      <c r="AN1442" s="37"/>
      <c r="AO1442" s="37"/>
      <c r="AP1442" s="37"/>
      <c r="AQ1442" s="37"/>
      <c r="AR1442" s="37"/>
      <c r="AS1442" s="37"/>
      <c r="AT1442" s="37"/>
      <c r="AU1442" s="37"/>
    </row>
    <row r="1443" spans="27:64" x14ac:dyDescent="0.2">
      <c r="AA1443" s="37"/>
      <c r="AB1443" s="37"/>
      <c r="AC1443" s="37"/>
      <c r="AD1443" s="37"/>
      <c r="AE1443" s="37"/>
      <c r="AG1443" s="40"/>
      <c r="AN1443" s="37"/>
      <c r="AO1443" s="37"/>
      <c r="AP1443" s="37"/>
      <c r="AQ1443" s="37"/>
      <c r="AR1443" s="37"/>
      <c r="AS1443" s="37"/>
      <c r="AT1443" s="37"/>
      <c r="AU1443" s="37"/>
    </row>
    <row r="1444" spans="27:64" x14ac:dyDescent="0.2">
      <c r="AA1444" s="37"/>
      <c r="AB1444" s="37"/>
      <c r="AC1444" s="37"/>
      <c r="AD1444" s="37"/>
      <c r="AE1444" s="37"/>
      <c r="AG1444" s="40"/>
      <c r="AN1444" s="37"/>
      <c r="AO1444" s="37"/>
      <c r="AP1444" s="37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37"/>
      <c r="BL1444" s="37"/>
    </row>
    <row r="1445" spans="27:64" x14ac:dyDescent="0.2">
      <c r="AA1445" s="37"/>
      <c r="AB1445" s="37"/>
      <c r="AC1445" s="37"/>
      <c r="AD1445" s="37"/>
      <c r="AE1445" s="37"/>
      <c r="AG1445" s="40"/>
      <c r="AN1445" s="37"/>
      <c r="AO1445" s="37"/>
      <c r="AP1445" s="37"/>
      <c r="AQ1445" s="37"/>
      <c r="AR1445" s="37"/>
      <c r="AS1445" s="37"/>
      <c r="AT1445" s="37"/>
      <c r="AU1445" s="37"/>
      <c r="AV1445" s="37"/>
      <c r="AX1445" s="37"/>
    </row>
    <row r="1446" spans="27:64" x14ac:dyDescent="0.2">
      <c r="AA1446" s="37"/>
      <c r="AB1446" s="37"/>
      <c r="AC1446" s="37"/>
      <c r="AD1446" s="37"/>
      <c r="AE1446" s="37"/>
      <c r="AG1446" s="40"/>
      <c r="AN1446" s="37"/>
      <c r="AO1446" s="37"/>
      <c r="AP1446" s="37"/>
      <c r="AQ1446" s="37"/>
      <c r="AR1446" s="37"/>
      <c r="AS1446" s="37"/>
      <c r="AT1446" s="37"/>
      <c r="AU1446" s="37"/>
      <c r="AV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7"/>
      <c r="BL1446" s="37"/>
    </row>
    <row r="1447" spans="27:64" x14ac:dyDescent="0.2">
      <c r="AA1447" s="37"/>
      <c r="AB1447" s="37"/>
      <c r="AC1447" s="37"/>
      <c r="AD1447" s="37"/>
      <c r="AE1447" s="37"/>
      <c r="AG1447" s="40"/>
      <c r="AN1447" s="37"/>
      <c r="AO1447" s="37"/>
      <c r="AP1447" s="37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  <c r="BI1447" s="37"/>
      <c r="BJ1447" s="37"/>
      <c r="BK1447" s="37"/>
      <c r="BL1447" s="37"/>
    </row>
    <row r="1448" spans="27:64" x14ac:dyDescent="0.2">
      <c r="AA1448" s="37"/>
      <c r="AB1448" s="37"/>
      <c r="AC1448" s="37"/>
      <c r="AD1448" s="37"/>
      <c r="AE1448" s="37"/>
      <c r="AG1448" s="40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7"/>
      <c r="BL1448" s="37"/>
    </row>
    <row r="1449" spans="27:64" x14ac:dyDescent="0.2">
      <c r="AA1449" s="37"/>
      <c r="AB1449" s="37"/>
      <c r="AC1449" s="37"/>
      <c r="AD1449" s="37"/>
      <c r="AE1449" s="37"/>
      <c r="AG1449" s="40"/>
      <c r="AN1449" s="37"/>
      <c r="AO1449" s="37"/>
      <c r="AP1449" s="37"/>
      <c r="AQ1449" s="37"/>
      <c r="AR1449" s="37"/>
      <c r="AS1449" s="37"/>
      <c r="AT1449" s="37"/>
      <c r="AU1449" s="37"/>
      <c r="AV1449" s="37"/>
    </row>
    <row r="1450" spans="27:64" x14ac:dyDescent="0.2">
      <c r="AA1450" s="37"/>
      <c r="AB1450" s="37"/>
      <c r="AC1450" s="37"/>
      <c r="AD1450" s="37"/>
      <c r="AE1450" s="37"/>
      <c r="AG1450" s="40"/>
      <c r="AN1450" s="37"/>
      <c r="AO1450" s="37"/>
      <c r="AP1450" s="37"/>
      <c r="AQ1450" s="37"/>
      <c r="AR1450" s="37"/>
      <c r="AS1450" s="37"/>
      <c r="AT1450" s="37"/>
      <c r="AU1450" s="37"/>
    </row>
    <row r="1451" spans="27:64" x14ac:dyDescent="0.2">
      <c r="AA1451" s="37"/>
      <c r="AB1451" s="37"/>
      <c r="AC1451" s="37"/>
      <c r="AD1451" s="37"/>
      <c r="AE1451" s="37"/>
      <c r="AG1451" s="40"/>
      <c r="AN1451" s="37"/>
      <c r="AO1451" s="37"/>
      <c r="AP1451" s="37"/>
      <c r="AQ1451" s="37"/>
      <c r="AR1451" s="37"/>
      <c r="AS1451" s="37"/>
      <c r="AT1451" s="37"/>
      <c r="AU1451" s="37"/>
      <c r="AV1451" s="37"/>
      <c r="AX1451" s="37"/>
    </row>
    <row r="1452" spans="27:64" x14ac:dyDescent="0.2">
      <c r="AA1452" s="37"/>
      <c r="AB1452" s="37"/>
      <c r="AC1452" s="37"/>
      <c r="AD1452" s="37"/>
      <c r="AE1452" s="37"/>
      <c r="AG1452" s="40"/>
      <c r="AN1452" s="37"/>
      <c r="AO1452" s="37"/>
      <c r="AP1452" s="37"/>
      <c r="AQ1452" s="37"/>
      <c r="AR1452" s="37"/>
      <c r="AS1452" s="37"/>
      <c r="AT1452" s="37"/>
      <c r="AU1452" s="37"/>
      <c r="AV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  <c r="BI1452" s="37"/>
      <c r="BJ1452" s="37"/>
      <c r="BK1452" s="37"/>
      <c r="BL1452" s="37"/>
    </row>
    <row r="1453" spans="27:64" x14ac:dyDescent="0.2">
      <c r="AA1453" s="37"/>
      <c r="AB1453" s="37"/>
      <c r="AC1453" s="37"/>
      <c r="AD1453" s="37"/>
      <c r="AE1453" s="37"/>
      <c r="AG1453" s="40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K1453" s="37"/>
      <c r="BL1453" s="37"/>
    </row>
    <row r="1454" spans="27:64" x14ac:dyDescent="0.2">
      <c r="AA1454" s="37"/>
      <c r="AB1454" s="37"/>
      <c r="AC1454" s="37"/>
      <c r="AD1454" s="37"/>
      <c r="AE1454" s="37"/>
      <c r="AG1454" s="40"/>
      <c r="AN1454" s="37"/>
      <c r="AO1454" s="37"/>
      <c r="AP1454" s="37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  <c r="BI1454" s="37"/>
      <c r="BJ1454" s="37"/>
      <c r="BK1454" s="37"/>
      <c r="BL1454" s="37"/>
    </row>
    <row r="1455" spans="27:64" x14ac:dyDescent="0.2">
      <c r="AA1455" s="37"/>
      <c r="AB1455" s="37"/>
      <c r="AC1455" s="37"/>
      <c r="AD1455" s="37"/>
      <c r="AE1455" s="37"/>
      <c r="AG1455" s="40"/>
      <c r="AN1455" s="37"/>
      <c r="AO1455" s="37"/>
      <c r="AP1455" s="37"/>
      <c r="AQ1455" s="37"/>
      <c r="AR1455" s="37"/>
      <c r="AS1455" s="37"/>
      <c r="AT1455" s="37"/>
      <c r="AU1455" s="37"/>
    </row>
    <row r="1456" spans="27:64" x14ac:dyDescent="0.2">
      <c r="AA1456" s="37"/>
      <c r="AB1456" s="37"/>
      <c r="AC1456" s="37"/>
      <c r="AD1456" s="37"/>
      <c r="AE1456" s="37"/>
      <c r="AG1456" s="40"/>
      <c r="AN1456" s="37"/>
      <c r="AO1456" s="37"/>
      <c r="AP1456" s="37"/>
      <c r="AQ1456" s="37"/>
      <c r="AR1456" s="37"/>
      <c r="AS1456" s="37"/>
      <c r="AT1456" s="37"/>
      <c r="AU1456" s="37"/>
    </row>
    <row r="1457" spans="27:64" x14ac:dyDescent="0.2">
      <c r="AA1457" s="37"/>
      <c r="AB1457" s="37"/>
      <c r="AC1457" s="37"/>
      <c r="AD1457" s="37"/>
      <c r="AE1457" s="37"/>
      <c r="AG1457" s="40"/>
      <c r="AN1457" s="37"/>
      <c r="AO1457" s="37"/>
      <c r="AP1457" s="37"/>
      <c r="AQ1457" s="37"/>
      <c r="AR1457" s="37"/>
      <c r="AS1457" s="37"/>
      <c r="AT1457" s="37"/>
      <c r="AU1457" s="37"/>
      <c r="AV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K1457" s="37"/>
      <c r="BL1457" s="37"/>
    </row>
    <row r="1458" spans="27:64" x14ac:dyDescent="0.2">
      <c r="AA1458" s="37"/>
      <c r="AB1458" s="37"/>
      <c r="AC1458" s="37"/>
      <c r="AD1458" s="37"/>
      <c r="AE1458" s="37"/>
      <c r="AG1458" s="40"/>
      <c r="AN1458" s="37"/>
      <c r="AO1458" s="37"/>
      <c r="AP1458" s="37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  <c r="BI1458" s="37"/>
      <c r="BJ1458" s="37"/>
      <c r="BK1458" s="37"/>
      <c r="BL1458" s="37"/>
    </row>
    <row r="1459" spans="27:64" x14ac:dyDescent="0.2">
      <c r="AA1459" s="37"/>
      <c r="AB1459" s="37"/>
      <c r="AC1459" s="37"/>
      <c r="AD1459" s="37"/>
      <c r="AE1459" s="37"/>
      <c r="AG1459" s="40"/>
      <c r="AN1459" s="37"/>
      <c r="AO1459" s="37"/>
      <c r="AP1459" s="37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  <c r="BI1459" s="37"/>
      <c r="BJ1459" s="37"/>
      <c r="BK1459" s="37"/>
      <c r="BL1459" s="37"/>
    </row>
    <row r="1460" spans="27:64" x14ac:dyDescent="0.2">
      <c r="AA1460" s="37"/>
      <c r="AB1460" s="37"/>
      <c r="AC1460" s="37"/>
      <c r="AD1460" s="37"/>
      <c r="AE1460" s="37"/>
      <c r="AG1460" s="40"/>
      <c r="AN1460" s="37"/>
      <c r="AO1460" s="37"/>
      <c r="AP1460" s="37"/>
      <c r="AQ1460" s="37"/>
      <c r="AR1460" s="37"/>
      <c r="AS1460" s="37"/>
      <c r="AT1460" s="37"/>
      <c r="AU1460" s="37"/>
    </row>
    <row r="1461" spans="27:64" x14ac:dyDescent="0.2">
      <c r="AA1461" s="37"/>
      <c r="AB1461" s="37"/>
      <c r="AC1461" s="37"/>
      <c r="AD1461" s="37"/>
      <c r="AE1461" s="37"/>
      <c r="AG1461" s="40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7"/>
      <c r="BL1461" s="37"/>
    </row>
    <row r="1462" spans="27:64" x14ac:dyDescent="0.2">
      <c r="AA1462" s="37"/>
      <c r="AB1462" s="37"/>
      <c r="AC1462" s="37"/>
      <c r="AD1462" s="37"/>
      <c r="AE1462" s="37"/>
      <c r="AG1462" s="40"/>
      <c r="AN1462" s="37"/>
      <c r="AO1462" s="37"/>
      <c r="AP1462" s="37"/>
      <c r="AQ1462" s="37"/>
      <c r="AR1462" s="37"/>
      <c r="AS1462" s="37"/>
      <c r="AT1462" s="37"/>
      <c r="AU1462" s="37"/>
      <c r="AV1462" s="37"/>
    </row>
    <row r="1463" spans="27:64" x14ac:dyDescent="0.2">
      <c r="AA1463" s="37"/>
      <c r="AB1463" s="37"/>
      <c r="AC1463" s="37"/>
      <c r="AD1463" s="37"/>
      <c r="AE1463" s="37"/>
      <c r="AG1463" s="40"/>
      <c r="AN1463" s="37"/>
      <c r="AO1463" s="37"/>
      <c r="AP1463" s="37"/>
      <c r="AQ1463" s="37"/>
      <c r="AR1463" s="37"/>
      <c r="AS1463" s="37"/>
      <c r="AT1463" s="37"/>
      <c r="AU1463" s="37"/>
      <c r="AV1463" s="37"/>
    </row>
    <row r="1464" spans="27:64" x14ac:dyDescent="0.2">
      <c r="AA1464" s="37"/>
      <c r="AB1464" s="37"/>
      <c r="AC1464" s="37"/>
      <c r="AD1464" s="37"/>
      <c r="AE1464" s="37"/>
      <c r="AG1464" s="40"/>
      <c r="AN1464" s="37"/>
      <c r="AO1464" s="37"/>
      <c r="AP1464" s="37"/>
      <c r="AQ1464" s="37"/>
      <c r="AR1464" s="37"/>
      <c r="AS1464" s="37"/>
      <c r="AT1464" s="37"/>
      <c r="AU1464" s="37"/>
      <c r="AV1464" s="37"/>
    </row>
    <row r="1465" spans="27:64" x14ac:dyDescent="0.2">
      <c r="AA1465" s="37"/>
      <c r="AB1465" s="37"/>
      <c r="AC1465" s="37"/>
      <c r="AD1465" s="37"/>
      <c r="AE1465" s="37"/>
      <c r="AG1465" s="40"/>
      <c r="AN1465" s="37"/>
      <c r="AO1465" s="37"/>
      <c r="AP1465" s="37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  <c r="BI1465" s="37"/>
      <c r="BJ1465" s="37"/>
      <c r="BK1465" s="37"/>
      <c r="BL1465" s="37"/>
    </row>
    <row r="1466" spans="27:64" x14ac:dyDescent="0.2">
      <c r="AA1466" s="37"/>
      <c r="AB1466" s="37"/>
      <c r="AC1466" s="37"/>
      <c r="AD1466" s="37"/>
      <c r="AE1466" s="37"/>
      <c r="AG1466" s="40"/>
      <c r="AN1466" s="37"/>
      <c r="AO1466" s="37"/>
      <c r="AP1466" s="37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  <c r="BI1466" s="37"/>
      <c r="BJ1466" s="37"/>
      <c r="BK1466" s="37"/>
      <c r="BL1466" s="37"/>
    </row>
    <row r="1467" spans="27:64" x14ac:dyDescent="0.2">
      <c r="AA1467" s="37"/>
      <c r="AB1467" s="37"/>
      <c r="AC1467" s="37"/>
      <c r="AD1467" s="37"/>
      <c r="AE1467" s="37"/>
      <c r="AG1467" s="40"/>
      <c r="AN1467" s="37"/>
      <c r="AO1467" s="37"/>
      <c r="AP1467" s="37"/>
      <c r="AQ1467" s="37"/>
      <c r="AR1467" s="37"/>
      <c r="AS1467" s="37"/>
      <c r="AT1467" s="37"/>
      <c r="AU1467" s="37"/>
    </row>
    <row r="1468" spans="27:64" x14ac:dyDescent="0.2">
      <c r="AA1468" s="37"/>
      <c r="AB1468" s="37"/>
      <c r="AC1468" s="37"/>
      <c r="AD1468" s="37"/>
      <c r="AE1468" s="37"/>
      <c r="AG1468" s="40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  <c r="BI1468" s="37"/>
      <c r="BJ1468" s="37"/>
      <c r="BK1468" s="37"/>
      <c r="BL1468" s="37"/>
    </row>
    <row r="1469" spans="27:64" x14ac:dyDescent="0.2">
      <c r="AA1469" s="37"/>
      <c r="AB1469" s="37"/>
      <c r="AC1469" s="37"/>
      <c r="AD1469" s="37"/>
      <c r="AE1469" s="37"/>
      <c r="AG1469" s="40"/>
      <c r="AN1469" s="37"/>
      <c r="AO1469" s="37"/>
      <c r="AP1469" s="37"/>
      <c r="AQ1469" s="37"/>
      <c r="AR1469" s="37"/>
      <c r="AS1469" s="37"/>
      <c r="AT1469" s="37"/>
      <c r="AU1469" s="37"/>
      <c r="AV1469" s="37"/>
    </row>
    <row r="1470" spans="27:64" x14ac:dyDescent="0.2">
      <c r="AA1470" s="37"/>
      <c r="AB1470" s="37"/>
      <c r="AC1470" s="37"/>
      <c r="AD1470" s="37"/>
      <c r="AE1470" s="37"/>
      <c r="AG1470" s="40"/>
      <c r="AN1470" s="37"/>
      <c r="AO1470" s="37"/>
      <c r="AP1470" s="37"/>
      <c r="AQ1470" s="37"/>
      <c r="AR1470" s="37"/>
      <c r="AS1470" s="37"/>
      <c r="AT1470" s="37"/>
      <c r="AU1470" s="37"/>
      <c r="AV1470" s="37"/>
    </row>
    <row r="1471" spans="27:64" x14ac:dyDescent="0.2">
      <c r="AA1471" s="37"/>
      <c r="AB1471" s="37"/>
      <c r="AC1471" s="37"/>
      <c r="AD1471" s="37"/>
      <c r="AE1471" s="37"/>
      <c r="AG1471" s="40"/>
      <c r="AN1471" s="37"/>
      <c r="AO1471" s="37"/>
      <c r="AP1471" s="37"/>
      <c r="AQ1471" s="37"/>
      <c r="AR1471" s="37"/>
      <c r="AS1471" s="37"/>
      <c r="AT1471" s="37"/>
      <c r="AU1471" s="37"/>
    </row>
    <row r="1472" spans="27:64" x14ac:dyDescent="0.2">
      <c r="AA1472" s="37"/>
      <c r="AB1472" s="37"/>
      <c r="AC1472" s="37"/>
      <c r="AD1472" s="37"/>
      <c r="AE1472" s="37"/>
      <c r="AG1472" s="40"/>
      <c r="AN1472" s="37"/>
      <c r="AO1472" s="37"/>
      <c r="AP1472" s="37"/>
      <c r="AQ1472" s="37"/>
      <c r="AR1472" s="37"/>
      <c r="AS1472" s="37"/>
      <c r="AT1472" s="37"/>
      <c r="AU1472" s="37"/>
      <c r="AV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  <c r="BI1472" s="37"/>
      <c r="BJ1472" s="37"/>
      <c r="BK1472" s="37"/>
      <c r="BL1472" s="37"/>
    </row>
    <row r="1473" spans="27:64" x14ac:dyDescent="0.2">
      <c r="AA1473" s="37"/>
      <c r="AB1473" s="37"/>
      <c r="AC1473" s="37"/>
      <c r="AD1473" s="37"/>
      <c r="AE1473" s="37"/>
      <c r="AG1473" s="40"/>
      <c r="AN1473" s="37"/>
      <c r="AO1473" s="37"/>
      <c r="AP1473" s="37"/>
      <c r="AQ1473" s="37"/>
      <c r="AR1473" s="37"/>
      <c r="AS1473" s="37"/>
      <c r="AT1473" s="37"/>
      <c r="AU1473" s="37"/>
      <c r="AV1473" s="37"/>
      <c r="AX1473" s="37"/>
    </row>
    <row r="1474" spans="27:64" x14ac:dyDescent="0.2">
      <c r="AA1474" s="37"/>
      <c r="AB1474" s="37"/>
      <c r="AC1474" s="37"/>
      <c r="AD1474" s="37"/>
      <c r="AE1474" s="37"/>
      <c r="AG1474" s="40"/>
      <c r="AN1474" s="37"/>
      <c r="AO1474" s="37"/>
      <c r="AP1474" s="37"/>
      <c r="AQ1474" s="37"/>
      <c r="AR1474" s="37"/>
      <c r="AS1474" s="37"/>
      <c r="AT1474" s="37"/>
      <c r="AU1474" s="37"/>
      <c r="AV1474" s="37"/>
      <c r="AX1474" s="37"/>
    </row>
    <row r="1475" spans="27:64" x14ac:dyDescent="0.2">
      <c r="AA1475" s="37"/>
      <c r="AB1475" s="37"/>
      <c r="AC1475" s="37"/>
      <c r="AD1475" s="37"/>
      <c r="AE1475" s="37"/>
      <c r="AG1475" s="40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</row>
    <row r="1476" spans="27:64" x14ac:dyDescent="0.2">
      <c r="AA1476" s="37"/>
      <c r="AB1476" s="37"/>
      <c r="AC1476" s="37"/>
      <c r="AD1476" s="37"/>
      <c r="AE1476" s="37"/>
      <c r="AG1476" s="40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7"/>
      <c r="BL1476" s="37"/>
    </row>
    <row r="1477" spans="27:64" x14ac:dyDescent="0.2">
      <c r="AA1477" s="37"/>
      <c r="AB1477" s="37"/>
      <c r="AC1477" s="37"/>
      <c r="AD1477" s="37"/>
      <c r="AE1477" s="37"/>
      <c r="AG1477" s="40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  <c r="BI1477" s="37"/>
      <c r="BJ1477" s="37"/>
      <c r="BK1477" s="37"/>
      <c r="BL1477" s="37"/>
    </row>
    <row r="1478" spans="27:64" x14ac:dyDescent="0.2">
      <c r="AA1478" s="37"/>
      <c r="AB1478" s="37"/>
      <c r="AC1478" s="37"/>
      <c r="AD1478" s="37"/>
      <c r="AE1478" s="37"/>
      <c r="AG1478" s="40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  <c r="BI1478" s="37"/>
      <c r="BJ1478" s="37"/>
      <c r="BK1478" s="37"/>
      <c r="BL1478" s="37"/>
    </row>
    <row r="1479" spans="27:64" x14ac:dyDescent="0.2">
      <c r="AA1479" s="37"/>
      <c r="AB1479" s="37"/>
      <c r="AC1479" s="37"/>
      <c r="AD1479" s="37"/>
      <c r="AE1479" s="37"/>
      <c r="AG1479" s="40"/>
      <c r="AN1479" s="37"/>
      <c r="AO1479" s="37"/>
      <c r="AP1479" s="37"/>
      <c r="AQ1479" s="37"/>
      <c r="AR1479" s="37"/>
      <c r="AS1479" s="37"/>
      <c r="AT1479" s="37"/>
      <c r="AU1479" s="37"/>
      <c r="AV1479" s="37"/>
    </row>
    <row r="1480" spans="27:64" x14ac:dyDescent="0.2">
      <c r="AA1480" s="37"/>
      <c r="AB1480" s="37"/>
      <c r="AC1480" s="37"/>
      <c r="AD1480" s="37"/>
      <c r="AE1480" s="37"/>
      <c r="AG1480" s="40"/>
      <c r="AN1480" s="37"/>
      <c r="AO1480" s="37"/>
      <c r="AP1480" s="37"/>
      <c r="AQ1480" s="37"/>
      <c r="AR1480" s="37"/>
      <c r="AS1480" s="37"/>
      <c r="AT1480" s="37"/>
      <c r="AU1480" s="37"/>
    </row>
    <row r="1481" spans="27:64" x14ac:dyDescent="0.2">
      <c r="AA1481" s="37"/>
      <c r="AB1481" s="37"/>
      <c r="AC1481" s="37"/>
      <c r="AD1481" s="37"/>
      <c r="AE1481" s="37"/>
      <c r="AG1481" s="40"/>
      <c r="AN1481" s="37"/>
      <c r="AO1481" s="37"/>
      <c r="AP1481" s="37"/>
      <c r="AQ1481" s="37"/>
      <c r="AR1481" s="37"/>
      <c r="AS1481" s="37"/>
      <c r="AT1481" s="37"/>
      <c r="AU1481" s="37"/>
    </row>
    <row r="1482" spans="27:64" x14ac:dyDescent="0.2">
      <c r="AA1482" s="37"/>
      <c r="AB1482" s="37"/>
      <c r="AC1482" s="37"/>
      <c r="AD1482" s="37"/>
      <c r="AE1482" s="37"/>
      <c r="AG1482" s="40"/>
      <c r="AN1482" s="37"/>
      <c r="AO1482" s="37"/>
      <c r="AP1482" s="37"/>
      <c r="AQ1482" s="37"/>
      <c r="AR1482" s="37"/>
      <c r="AS1482" s="37"/>
      <c r="AT1482" s="37"/>
      <c r="AU1482" s="37"/>
      <c r="AV1482" s="37"/>
    </row>
    <row r="1483" spans="27:64" x14ac:dyDescent="0.2">
      <c r="AA1483" s="37"/>
      <c r="AB1483" s="37"/>
      <c r="AC1483" s="37"/>
      <c r="AD1483" s="37"/>
      <c r="AE1483" s="37"/>
      <c r="AG1483" s="40"/>
      <c r="AN1483" s="37"/>
      <c r="AO1483" s="37"/>
      <c r="AP1483" s="37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  <c r="BI1483" s="37"/>
      <c r="BJ1483" s="37"/>
      <c r="BK1483" s="37"/>
      <c r="BL1483" s="37"/>
    </row>
    <row r="1484" spans="27:64" x14ac:dyDescent="0.2">
      <c r="AA1484" s="37"/>
      <c r="AB1484" s="37"/>
      <c r="AC1484" s="37"/>
      <c r="AD1484" s="37"/>
      <c r="AE1484" s="37"/>
      <c r="AG1484" s="40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7"/>
      <c r="BL1484" s="37"/>
    </row>
    <row r="1485" spans="27:64" x14ac:dyDescent="0.2">
      <c r="AA1485" s="37"/>
      <c r="AB1485" s="37"/>
      <c r="AC1485" s="37"/>
      <c r="AD1485" s="37"/>
      <c r="AE1485" s="37"/>
      <c r="AG1485" s="40"/>
      <c r="AN1485" s="37"/>
      <c r="AO1485" s="37"/>
      <c r="AP1485" s="37"/>
      <c r="AQ1485" s="37"/>
      <c r="AR1485" s="37"/>
      <c r="AS1485" s="37"/>
      <c r="AT1485" s="37"/>
      <c r="AU1485" s="37"/>
    </row>
    <row r="1486" spans="27:64" x14ac:dyDescent="0.2">
      <c r="AA1486" s="37"/>
      <c r="AB1486" s="37"/>
      <c r="AC1486" s="37"/>
      <c r="AD1486" s="37"/>
      <c r="AE1486" s="37"/>
      <c r="AG1486" s="40"/>
      <c r="AN1486" s="37"/>
      <c r="AO1486" s="37"/>
      <c r="AP1486" s="37"/>
      <c r="AQ1486" s="37"/>
      <c r="AR1486" s="37"/>
      <c r="AS1486" s="37"/>
      <c r="AT1486" s="37"/>
      <c r="AU1486" s="37"/>
      <c r="AV1486" s="37"/>
      <c r="AX1486" s="37"/>
    </row>
    <row r="1487" spans="27:64" x14ac:dyDescent="0.2">
      <c r="AA1487" s="37"/>
      <c r="AB1487" s="37"/>
      <c r="AC1487" s="37"/>
      <c r="AD1487" s="37"/>
      <c r="AE1487" s="37"/>
      <c r="AG1487" s="40"/>
      <c r="AN1487" s="37"/>
      <c r="AO1487" s="37"/>
      <c r="AP1487" s="37"/>
      <c r="AQ1487" s="37"/>
      <c r="AR1487" s="37"/>
      <c r="AS1487" s="37"/>
      <c r="AT1487" s="37"/>
      <c r="AU1487" s="37"/>
      <c r="AV1487" s="37"/>
    </row>
    <row r="1488" spans="27:64" x14ac:dyDescent="0.2">
      <c r="AA1488" s="37"/>
      <c r="AB1488" s="37"/>
      <c r="AC1488" s="37"/>
      <c r="AD1488" s="37"/>
      <c r="AE1488" s="37"/>
      <c r="AG1488" s="40"/>
      <c r="AN1488" s="37"/>
      <c r="AO1488" s="37"/>
      <c r="AP1488" s="37"/>
      <c r="AQ1488" s="37"/>
      <c r="AR1488" s="37"/>
      <c r="AS1488" s="37"/>
      <c r="AT1488" s="37"/>
      <c r="AU1488" s="37"/>
    </row>
    <row r="1489" spans="27:64" x14ac:dyDescent="0.2">
      <c r="AA1489" s="37"/>
      <c r="AB1489" s="37"/>
      <c r="AC1489" s="37"/>
      <c r="AD1489" s="37"/>
      <c r="AE1489" s="37"/>
      <c r="AG1489" s="40"/>
      <c r="AN1489" s="37"/>
      <c r="AO1489" s="37"/>
      <c r="AP1489" s="37"/>
      <c r="AQ1489" s="37"/>
      <c r="AR1489" s="37"/>
      <c r="AS1489" s="37"/>
      <c r="AT1489" s="37"/>
      <c r="AU1489" s="37"/>
    </row>
    <row r="1490" spans="27:64" x14ac:dyDescent="0.2">
      <c r="AA1490" s="37"/>
      <c r="AB1490" s="37"/>
      <c r="AC1490" s="37"/>
      <c r="AD1490" s="37"/>
      <c r="AE1490" s="37"/>
      <c r="AG1490" s="40"/>
      <c r="AN1490" s="37"/>
      <c r="AO1490" s="37"/>
      <c r="AP1490" s="37"/>
      <c r="AQ1490" s="37"/>
      <c r="AR1490" s="37"/>
      <c r="AS1490" s="37"/>
      <c r="AT1490" s="37"/>
      <c r="AU1490" s="37"/>
    </row>
    <row r="1491" spans="27:64" x14ac:dyDescent="0.2">
      <c r="AA1491" s="37"/>
      <c r="AB1491" s="37"/>
      <c r="AC1491" s="37"/>
      <c r="AD1491" s="37"/>
      <c r="AE1491" s="37"/>
      <c r="AG1491" s="40"/>
      <c r="AN1491" s="37"/>
      <c r="AO1491" s="37"/>
      <c r="AP1491" s="37"/>
      <c r="AQ1491" s="37"/>
      <c r="AR1491" s="37"/>
      <c r="AS1491" s="37"/>
      <c r="AT1491" s="37"/>
      <c r="AU1491" s="37"/>
    </row>
    <row r="1492" spans="27:64" x14ac:dyDescent="0.2">
      <c r="AA1492" s="37"/>
      <c r="AB1492" s="37"/>
      <c r="AC1492" s="37"/>
      <c r="AD1492" s="37"/>
      <c r="AE1492" s="37"/>
      <c r="AG1492" s="40"/>
      <c r="AN1492" s="37"/>
      <c r="AO1492" s="37"/>
      <c r="AP1492" s="37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  <c r="BI1492" s="37"/>
      <c r="BJ1492" s="37"/>
      <c r="BK1492" s="37"/>
      <c r="BL1492" s="37"/>
    </row>
    <row r="1493" spans="27:64" x14ac:dyDescent="0.2">
      <c r="AA1493" s="37"/>
      <c r="AB1493" s="37"/>
      <c r="AC1493" s="37"/>
      <c r="AD1493" s="37"/>
      <c r="AE1493" s="37"/>
      <c r="AG1493" s="40"/>
      <c r="AN1493" s="37"/>
      <c r="AO1493" s="37"/>
      <c r="AP1493" s="37"/>
      <c r="AQ1493" s="37"/>
      <c r="AR1493" s="37"/>
      <c r="AS1493" s="37"/>
      <c r="AT1493" s="37"/>
      <c r="AU1493" s="37"/>
    </row>
    <row r="1494" spans="27:64" x14ac:dyDescent="0.2">
      <c r="AA1494" s="37"/>
      <c r="AB1494" s="37"/>
      <c r="AC1494" s="37"/>
      <c r="AD1494" s="37"/>
      <c r="AE1494" s="37"/>
      <c r="AG1494" s="40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7"/>
      <c r="BL1494" s="37"/>
    </row>
    <row r="1495" spans="27:64" x14ac:dyDescent="0.2">
      <c r="AA1495" s="37"/>
      <c r="AB1495" s="37"/>
      <c r="AC1495" s="37"/>
      <c r="AD1495" s="37"/>
      <c r="AE1495" s="37"/>
      <c r="AG1495" s="40"/>
      <c r="AN1495" s="37"/>
      <c r="AO1495" s="37"/>
      <c r="AP1495" s="37"/>
      <c r="AQ1495" s="37"/>
      <c r="AR1495" s="37"/>
      <c r="AS1495" s="37"/>
      <c r="AT1495" s="37"/>
      <c r="AU1495" s="37"/>
      <c r="AV1495" s="37"/>
      <c r="AX1495" s="37"/>
    </row>
    <row r="1496" spans="27:64" x14ac:dyDescent="0.2">
      <c r="AA1496" s="37"/>
      <c r="AB1496" s="37"/>
      <c r="AC1496" s="37"/>
      <c r="AD1496" s="37"/>
      <c r="AE1496" s="37"/>
      <c r="AG1496" s="40"/>
      <c r="AN1496" s="37"/>
      <c r="AO1496" s="37"/>
      <c r="AP1496" s="37"/>
      <c r="AQ1496" s="37"/>
      <c r="AR1496" s="37"/>
      <c r="AS1496" s="37"/>
      <c r="AT1496" s="37"/>
      <c r="AU1496" s="37"/>
      <c r="AV1496" s="37"/>
    </row>
    <row r="1497" spans="27:64" x14ac:dyDescent="0.2">
      <c r="AA1497" s="37"/>
      <c r="AB1497" s="37"/>
      <c r="AC1497" s="37"/>
      <c r="AD1497" s="37"/>
      <c r="AE1497" s="37"/>
      <c r="AG1497" s="40"/>
      <c r="AN1497" s="37"/>
      <c r="AO1497" s="37"/>
      <c r="AP1497" s="37"/>
      <c r="AQ1497" s="37"/>
      <c r="AR1497" s="37"/>
      <c r="AS1497" s="37"/>
      <c r="AT1497" s="37"/>
      <c r="AU1497" s="37"/>
      <c r="AV1497" s="37"/>
    </row>
    <row r="1498" spans="27:64" x14ac:dyDescent="0.2">
      <c r="AA1498" s="37"/>
      <c r="AB1498" s="37"/>
      <c r="AC1498" s="37"/>
      <c r="AD1498" s="37"/>
      <c r="AE1498" s="37"/>
      <c r="AG1498" s="40"/>
      <c r="AN1498" s="37"/>
      <c r="AO1498" s="37"/>
      <c r="AP1498" s="37"/>
      <c r="AQ1498" s="37"/>
      <c r="AR1498" s="37"/>
      <c r="AS1498" s="37"/>
      <c r="AT1498" s="37"/>
      <c r="AU1498" s="37"/>
      <c r="AV1498" s="37"/>
      <c r="AX1498" s="37"/>
    </row>
    <row r="1499" spans="27:64" x14ac:dyDescent="0.2">
      <c r="AA1499" s="37"/>
      <c r="AB1499" s="37"/>
      <c r="AC1499" s="37"/>
      <c r="AD1499" s="37"/>
      <c r="AE1499" s="37"/>
      <c r="AG1499" s="40"/>
      <c r="AN1499" s="37"/>
      <c r="AO1499" s="37"/>
      <c r="AP1499" s="37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  <c r="BI1499" s="37"/>
      <c r="BJ1499" s="37"/>
      <c r="BK1499" s="37"/>
      <c r="BL1499" s="37"/>
    </row>
    <row r="1500" spans="27:64" x14ac:dyDescent="0.2">
      <c r="AA1500" s="37"/>
      <c r="AB1500" s="37"/>
      <c r="AC1500" s="37"/>
      <c r="AD1500" s="37"/>
      <c r="AE1500" s="37"/>
      <c r="AG1500" s="40"/>
      <c r="AN1500" s="37"/>
      <c r="AO1500" s="37"/>
      <c r="AP1500" s="37"/>
      <c r="AQ1500" s="37"/>
      <c r="AR1500" s="37"/>
      <c r="AS1500" s="37"/>
      <c r="AT1500" s="37"/>
      <c r="AU1500" s="37"/>
      <c r="AV1500" s="37"/>
    </row>
    <row r="1501" spans="27:64" x14ac:dyDescent="0.2">
      <c r="AA1501" s="37"/>
      <c r="AB1501" s="37"/>
      <c r="AC1501" s="37"/>
      <c r="AD1501" s="37"/>
      <c r="AE1501" s="37"/>
      <c r="AG1501" s="40"/>
      <c r="AN1501" s="37"/>
      <c r="AO1501" s="37"/>
      <c r="AP1501" s="37"/>
      <c r="AQ1501" s="37"/>
      <c r="AR1501" s="37"/>
      <c r="AS1501" s="37"/>
      <c r="AT1501" s="37"/>
      <c r="AU1501" s="37"/>
      <c r="AV1501" s="37"/>
      <c r="AX1501" s="37"/>
    </row>
    <row r="1502" spans="27:64" x14ac:dyDescent="0.2">
      <c r="AA1502" s="37"/>
      <c r="AB1502" s="37"/>
      <c r="AC1502" s="37"/>
      <c r="AD1502" s="37"/>
      <c r="AE1502" s="37"/>
      <c r="AG1502" s="40"/>
      <c r="AN1502" s="37"/>
      <c r="AO1502" s="37"/>
      <c r="AP1502" s="37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  <c r="BI1502" s="37"/>
      <c r="BJ1502" s="37"/>
      <c r="BK1502" s="37"/>
      <c r="BL1502" s="37"/>
    </row>
    <row r="1503" spans="27:64" x14ac:dyDescent="0.2">
      <c r="AA1503" s="37"/>
      <c r="AB1503" s="37"/>
      <c r="AC1503" s="37"/>
      <c r="AD1503" s="37"/>
      <c r="AE1503" s="37"/>
      <c r="AG1503" s="40"/>
      <c r="AN1503" s="37"/>
      <c r="AO1503" s="37"/>
      <c r="AP1503" s="37"/>
      <c r="AQ1503" s="37"/>
      <c r="AR1503" s="37"/>
      <c r="AS1503" s="37"/>
      <c r="AT1503" s="37"/>
      <c r="AU1503" s="37"/>
      <c r="AV1503" s="37"/>
    </row>
    <row r="1504" spans="27:64" x14ac:dyDescent="0.2">
      <c r="AA1504" s="37"/>
      <c r="AB1504" s="37"/>
      <c r="AC1504" s="37"/>
      <c r="AD1504" s="37"/>
      <c r="AE1504" s="37"/>
      <c r="AG1504" s="40"/>
      <c r="AN1504" s="37"/>
      <c r="AO1504" s="37"/>
      <c r="AP1504" s="37"/>
      <c r="AQ1504" s="37"/>
      <c r="AR1504" s="37"/>
      <c r="AS1504" s="37"/>
      <c r="AT1504" s="37"/>
      <c r="AU1504" s="37"/>
      <c r="AV1504" s="37"/>
    </row>
    <row r="1505" spans="27:64" x14ac:dyDescent="0.2">
      <c r="AA1505" s="37"/>
      <c r="AB1505" s="37"/>
      <c r="AC1505" s="37"/>
      <c r="AD1505" s="37"/>
      <c r="AE1505" s="37"/>
      <c r="AG1505" s="40"/>
      <c r="AN1505" s="37"/>
      <c r="AO1505" s="37"/>
      <c r="AP1505" s="37"/>
      <c r="AQ1505" s="37"/>
      <c r="AR1505" s="37"/>
      <c r="AS1505" s="37"/>
      <c r="AT1505" s="37"/>
      <c r="AU1505" s="37"/>
      <c r="AV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K1505" s="37"/>
      <c r="BL1505" s="37"/>
    </row>
    <row r="1506" spans="27:64" x14ac:dyDescent="0.2">
      <c r="AA1506" s="37"/>
      <c r="AB1506" s="37"/>
      <c r="AC1506" s="37"/>
      <c r="AD1506" s="37"/>
      <c r="AE1506" s="37"/>
      <c r="AG1506" s="40"/>
      <c r="AN1506" s="37"/>
      <c r="AO1506" s="37"/>
      <c r="AP1506" s="37"/>
      <c r="AQ1506" s="37"/>
      <c r="AR1506" s="37"/>
      <c r="AS1506" s="37"/>
      <c r="AT1506" s="37"/>
      <c r="AU1506" s="37"/>
      <c r="AV1506" s="37"/>
    </row>
    <row r="1507" spans="27:64" x14ac:dyDescent="0.2">
      <c r="AA1507" s="37"/>
      <c r="AB1507" s="37"/>
      <c r="AC1507" s="37"/>
      <c r="AD1507" s="37"/>
      <c r="AE1507" s="37"/>
      <c r="AG1507" s="40"/>
      <c r="AN1507" s="37"/>
      <c r="AO1507" s="37"/>
      <c r="AP1507" s="37"/>
      <c r="AQ1507" s="37"/>
      <c r="AR1507" s="37"/>
      <c r="AS1507" s="37"/>
      <c r="AT1507" s="37"/>
      <c r="AU1507" s="37"/>
      <c r="AV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  <c r="BI1507" s="37"/>
      <c r="BJ1507" s="37"/>
      <c r="BK1507" s="37"/>
      <c r="BL1507" s="37"/>
    </row>
    <row r="1508" spans="27:64" x14ac:dyDescent="0.2">
      <c r="AA1508" s="37"/>
      <c r="AB1508" s="37"/>
      <c r="AC1508" s="37"/>
      <c r="AD1508" s="37"/>
      <c r="AE1508" s="37"/>
      <c r="AG1508" s="40"/>
      <c r="AN1508" s="37"/>
      <c r="AO1508" s="37"/>
      <c r="AP1508" s="37"/>
      <c r="AQ1508" s="37"/>
      <c r="AR1508" s="37"/>
      <c r="AS1508" s="37"/>
      <c r="AT1508" s="37"/>
      <c r="AU1508" s="37"/>
    </row>
    <row r="1509" spans="27:64" x14ac:dyDescent="0.2">
      <c r="AA1509" s="37"/>
      <c r="AB1509" s="37"/>
      <c r="AC1509" s="37"/>
      <c r="AD1509" s="37"/>
      <c r="AE1509" s="37"/>
      <c r="AG1509" s="40"/>
      <c r="AN1509" s="37"/>
      <c r="AO1509" s="37"/>
      <c r="AP1509" s="37"/>
      <c r="AQ1509" s="37"/>
      <c r="AR1509" s="37"/>
      <c r="AS1509" s="37"/>
      <c r="AT1509" s="37"/>
      <c r="AU1509" s="37"/>
      <c r="AV1509" s="37"/>
      <c r="AX1509" s="37"/>
    </row>
    <row r="1510" spans="27:64" x14ac:dyDescent="0.2">
      <c r="AA1510" s="37"/>
      <c r="AB1510" s="37"/>
      <c r="AC1510" s="37"/>
      <c r="AD1510" s="37"/>
      <c r="AE1510" s="37"/>
      <c r="AG1510" s="40"/>
      <c r="AN1510" s="37"/>
      <c r="AO1510" s="37"/>
      <c r="AP1510" s="37"/>
      <c r="AQ1510" s="37"/>
      <c r="AR1510" s="37"/>
      <c r="AS1510" s="37"/>
      <c r="AT1510" s="37"/>
      <c r="AU1510" s="37"/>
    </row>
    <row r="1511" spans="27:64" x14ac:dyDescent="0.2">
      <c r="AA1511" s="37"/>
      <c r="AB1511" s="37"/>
      <c r="AC1511" s="37"/>
      <c r="AD1511" s="37"/>
      <c r="AE1511" s="37"/>
      <c r="AG1511" s="40"/>
      <c r="AN1511" s="37"/>
      <c r="AO1511" s="37"/>
      <c r="AP1511" s="37"/>
      <c r="AQ1511" s="37"/>
      <c r="AR1511" s="37"/>
      <c r="AS1511" s="37"/>
      <c r="AT1511" s="37"/>
      <c r="AU1511" s="37"/>
      <c r="AV1511" s="37"/>
    </row>
    <row r="1512" spans="27:64" x14ac:dyDescent="0.2">
      <c r="AA1512" s="37"/>
      <c r="AB1512" s="37"/>
      <c r="AC1512" s="37"/>
      <c r="AD1512" s="37"/>
      <c r="AE1512" s="37"/>
      <c r="AG1512" s="40"/>
      <c r="AN1512" s="37"/>
      <c r="AO1512" s="37"/>
      <c r="AP1512" s="37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  <c r="BI1512" s="37"/>
      <c r="BJ1512" s="37"/>
      <c r="BK1512" s="37"/>
      <c r="BL1512" s="37"/>
    </row>
    <row r="1513" spans="27:64" x14ac:dyDescent="0.2">
      <c r="AA1513" s="37"/>
      <c r="AB1513" s="37"/>
      <c r="AC1513" s="37"/>
      <c r="AD1513" s="37"/>
      <c r="AE1513" s="37"/>
      <c r="AG1513" s="40"/>
      <c r="AN1513" s="37"/>
      <c r="AO1513" s="37"/>
      <c r="AP1513" s="37"/>
      <c r="AQ1513" s="37"/>
      <c r="AR1513" s="37"/>
      <c r="AS1513" s="37"/>
      <c r="AT1513" s="37"/>
      <c r="AU1513" s="37"/>
    </row>
    <row r="1514" spans="27:64" x14ac:dyDescent="0.2">
      <c r="AA1514" s="37"/>
      <c r="AB1514" s="37"/>
      <c r="AC1514" s="37"/>
      <c r="AD1514" s="37"/>
      <c r="AE1514" s="37"/>
      <c r="AG1514" s="40"/>
      <c r="AN1514" s="37"/>
      <c r="AO1514" s="37"/>
      <c r="AP1514" s="37"/>
      <c r="AQ1514" s="37"/>
      <c r="AR1514" s="37"/>
      <c r="AS1514" s="37"/>
      <c r="AT1514" s="37"/>
      <c r="AU1514" s="37"/>
      <c r="AV1514" s="37"/>
      <c r="AX1514" s="37"/>
    </row>
    <row r="1515" spans="27:64" x14ac:dyDescent="0.2">
      <c r="AA1515" s="37"/>
      <c r="AB1515" s="37"/>
      <c r="AC1515" s="37"/>
      <c r="AD1515" s="37"/>
      <c r="AE1515" s="37"/>
      <c r="AG1515" s="40"/>
      <c r="AN1515" s="37"/>
      <c r="AO1515" s="37"/>
      <c r="AP1515" s="37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  <c r="BI1515" s="37"/>
      <c r="BJ1515" s="37"/>
      <c r="BK1515" s="37"/>
      <c r="BL1515" s="37"/>
    </row>
    <row r="1516" spans="27:64" x14ac:dyDescent="0.2">
      <c r="AA1516" s="37"/>
      <c r="AB1516" s="37"/>
      <c r="AC1516" s="37"/>
      <c r="AD1516" s="37"/>
      <c r="AE1516" s="37"/>
      <c r="AG1516" s="40"/>
      <c r="AN1516" s="37"/>
      <c r="AO1516" s="37"/>
      <c r="AP1516" s="37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  <c r="BI1516" s="37"/>
      <c r="BJ1516" s="37"/>
      <c r="BK1516" s="37"/>
      <c r="BL1516" s="37"/>
    </row>
    <row r="1517" spans="27:64" x14ac:dyDescent="0.2">
      <c r="AA1517" s="37"/>
      <c r="AB1517" s="37"/>
      <c r="AC1517" s="37"/>
      <c r="AD1517" s="37"/>
      <c r="AE1517" s="37"/>
      <c r="AG1517" s="40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  <c r="BI1517" s="37"/>
      <c r="BJ1517" s="37"/>
      <c r="BK1517" s="37"/>
      <c r="BL1517" s="37"/>
    </row>
    <row r="1518" spans="27:64" x14ac:dyDescent="0.2">
      <c r="AA1518" s="37"/>
      <c r="AB1518" s="37"/>
      <c r="AC1518" s="37"/>
      <c r="AD1518" s="37"/>
      <c r="AE1518" s="37"/>
      <c r="AG1518" s="40"/>
      <c r="AN1518" s="37"/>
      <c r="AO1518" s="37"/>
      <c r="AP1518" s="37"/>
      <c r="AQ1518" s="37"/>
      <c r="AR1518" s="37"/>
      <c r="AS1518" s="37"/>
      <c r="AT1518" s="37"/>
      <c r="AU1518" s="37"/>
      <c r="AV1518" s="37"/>
    </row>
    <row r="1519" spans="27:64" x14ac:dyDescent="0.2">
      <c r="AA1519" s="37"/>
      <c r="AB1519" s="37"/>
      <c r="AC1519" s="37"/>
      <c r="AD1519" s="37"/>
      <c r="AE1519" s="37"/>
      <c r="AG1519" s="40"/>
      <c r="AN1519" s="37"/>
      <c r="AO1519" s="37"/>
      <c r="AP1519" s="37"/>
      <c r="AQ1519" s="37"/>
      <c r="AR1519" s="37"/>
      <c r="AS1519" s="37"/>
      <c r="AT1519" s="37"/>
      <c r="AU1519" s="37"/>
      <c r="AV1519" s="37"/>
    </row>
    <row r="1520" spans="27:64" x14ac:dyDescent="0.2">
      <c r="AA1520" s="37"/>
      <c r="AB1520" s="37"/>
      <c r="AC1520" s="37"/>
      <c r="AD1520" s="37"/>
      <c r="AE1520" s="37"/>
      <c r="AG1520" s="40"/>
      <c r="AN1520" s="37"/>
      <c r="AO1520" s="37"/>
      <c r="AP1520" s="37"/>
      <c r="AQ1520" s="37"/>
      <c r="AR1520" s="37"/>
      <c r="AS1520" s="37"/>
      <c r="AT1520" s="37"/>
      <c r="AU1520" s="37"/>
      <c r="AV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K1520" s="37"/>
      <c r="BL1520" s="37"/>
    </row>
    <row r="1521" spans="27:64" x14ac:dyDescent="0.2">
      <c r="AA1521" s="37"/>
      <c r="AB1521" s="37"/>
      <c r="AC1521" s="37"/>
      <c r="AD1521" s="37"/>
      <c r="AE1521" s="37"/>
      <c r="AG1521" s="40"/>
      <c r="AN1521" s="37"/>
      <c r="AO1521" s="37"/>
      <c r="AP1521" s="37"/>
      <c r="AQ1521" s="37"/>
      <c r="AR1521" s="37"/>
      <c r="AS1521" s="37"/>
      <c r="AT1521" s="37"/>
      <c r="AU1521" s="37"/>
      <c r="AV1521" s="37"/>
    </row>
    <row r="1522" spans="27:64" x14ac:dyDescent="0.2">
      <c r="AA1522" s="37"/>
      <c r="AB1522" s="37"/>
      <c r="AC1522" s="37"/>
      <c r="AD1522" s="37"/>
      <c r="AE1522" s="37"/>
      <c r="AG1522" s="40"/>
      <c r="AN1522" s="37"/>
      <c r="AO1522" s="37"/>
      <c r="AP1522" s="37"/>
      <c r="AQ1522" s="37"/>
      <c r="AR1522" s="37"/>
      <c r="AS1522" s="37"/>
      <c r="AT1522" s="37"/>
      <c r="AU1522" s="37"/>
      <c r="AV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  <c r="BI1522" s="37"/>
      <c r="BJ1522" s="37"/>
      <c r="BK1522" s="37"/>
      <c r="BL1522" s="37"/>
    </row>
    <row r="1523" spans="27:64" x14ac:dyDescent="0.2">
      <c r="AA1523" s="37"/>
      <c r="AB1523" s="37"/>
      <c r="AC1523" s="37"/>
      <c r="AD1523" s="37"/>
      <c r="AE1523" s="37"/>
      <c r="AG1523" s="40"/>
      <c r="AN1523" s="37"/>
      <c r="AO1523" s="37"/>
      <c r="AP1523" s="37"/>
      <c r="AQ1523" s="37"/>
      <c r="AR1523" s="37"/>
      <c r="AS1523" s="37"/>
      <c r="AT1523" s="37"/>
      <c r="AU1523" s="37"/>
      <c r="AV1523" s="37"/>
    </row>
    <row r="1524" spans="27:64" x14ac:dyDescent="0.2">
      <c r="AA1524" s="37"/>
      <c r="AB1524" s="37"/>
      <c r="AC1524" s="37"/>
      <c r="AD1524" s="37"/>
      <c r="AE1524" s="37"/>
      <c r="AG1524" s="40"/>
      <c r="AN1524" s="37"/>
      <c r="AO1524" s="37"/>
      <c r="AP1524" s="37"/>
      <c r="AQ1524" s="37"/>
      <c r="AR1524" s="37"/>
      <c r="AS1524" s="37"/>
      <c r="AT1524" s="37"/>
      <c r="AU1524" s="37"/>
      <c r="AV1524" s="37"/>
    </row>
    <row r="1525" spans="27:64" x14ac:dyDescent="0.2">
      <c r="AA1525" s="37"/>
      <c r="AB1525" s="37"/>
      <c r="AC1525" s="37"/>
      <c r="AD1525" s="37"/>
      <c r="AE1525" s="37"/>
      <c r="AG1525" s="40"/>
      <c r="AN1525" s="37"/>
      <c r="AO1525" s="37"/>
      <c r="AP1525" s="37"/>
      <c r="AQ1525" s="37"/>
      <c r="AR1525" s="37"/>
      <c r="AS1525" s="37"/>
      <c r="AT1525" s="37"/>
      <c r="AU1525" s="37"/>
      <c r="AV1525" s="37"/>
      <c r="AX1525" s="37"/>
    </row>
    <row r="1526" spans="27:64" x14ac:dyDescent="0.2">
      <c r="AA1526" s="37"/>
      <c r="AB1526" s="37"/>
      <c r="AC1526" s="37"/>
      <c r="AD1526" s="37"/>
      <c r="AE1526" s="37"/>
      <c r="AG1526" s="40"/>
      <c r="AN1526" s="37"/>
      <c r="AO1526" s="37"/>
      <c r="AP1526" s="37"/>
      <c r="AQ1526" s="37"/>
      <c r="AR1526" s="37"/>
      <c r="AS1526" s="37"/>
      <c r="AT1526" s="37"/>
      <c r="AU1526" s="37"/>
      <c r="AV1526" s="37"/>
    </row>
    <row r="1527" spans="27:64" x14ac:dyDescent="0.2">
      <c r="AA1527" s="37"/>
      <c r="AB1527" s="37"/>
      <c r="AC1527" s="37"/>
      <c r="AD1527" s="37"/>
      <c r="AE1527" s="37"/>
      <c r="AG1527" s="40"/>
      <c r="AN1527" s="37"/>
      <c r="AO1527" s="37"/>
      <c r="AP1527" s="37"/>
      <c r="AQ1527" s="37"/>
      <c r="AR1527" s="37"/>
      <c r="AS1527" s="37"/>
      <c r="AT1527" s="37"/>
      <c r="AU1527" s="37"/>
      <c r="AV1527" s="37"/>
      <c r="AX1527" s="37"/>
    </row>
    <row r="1528" spans="27:64" x14ac:dyDescent="0.2">
      <c r="AA1528" s="37"/>
      <c r="AB1528" s="37"/>
      <c r="AC1528" s="37"/>
      <c r="AD1528" s="37"/>
      <c r="AE1528" s="37"/>
      <c r="AG1528" s="40"/>
      <c r="AN1528" s="37"/>
      <c r="AO1528" s="37"/>
      <c r="AP1528" s="37"/>
      <c r="AQ1528" s="37"/>
      <c r="AR1528" s="37"/>
      <c r="AS1528" s="37"/>
      <c r="AT1528" s="37"/>
      <c r="AU1528" s="37"/>
      <c r="AV1528" s="37"/>
    </row>
    <row r="1529" spans="27:64" x14ac:dyDescent="0.2">
      <c r="AA1529" s="37"/>
      <c r="AB1529" s="37"/>
      <c r="AC1529" s="37"/>
      <c r="AD1529" s="37"/>
      <c r="AE1529" s="37"/>
      <c r="AG1529" s="40"/>
      <c r="AN1529" s="37"/>
      <c r="AO1529" s="37"/>
      <c r="AP1529" s="37"/>
      <c r="AQ1529" s="37"/>
      <c r="AR1529" s="37"/>
      <c r="AS1529" s="37"/>
      <c r="AT1529" s="37"/>
      <c r="AU1529" s="37"/>
      <c r="AV1529" s="37"/>
    </row>
    <row r="1530" spans="27:64" x14ac:dyDescent="0.2">
      <c r="AA1530" s="37"/>
      <c r="AB1530" s="37"/>
      <c r="AC1530" s="37"/>
      <c r="AD1530" s="37"/>
      <c r="AE1530" s="37"/>
      <c r="AG1530" s="40"/>
      <c r="AN1530" s="37"/>
      <c r="AO1530" s="37"/>
      <c r="AP1530" s="37"/>
      <c r="AQ1530" s="37"/>
      <c r="AR1530" s="37"/>
      <c r="AS1530" s="37"/>
      <c r="AT1530" s="37"/>
      <c r="AU1530" s="37"/>
      <c r="AV1530" s="37"/>
    </row>
    <row r="1531" spans="27:64" x14ac:dyDescent="0.2">
      <c r="AA1531" s="37"/>
      <c r="AB1531" s="37"/>
      <c r="AC1531" s="37"/>
      <c r="AD1531" s="37"/>
      <c r="AE1531" s="37"/>
      <c r="AG1531" s="40"/>
      <c r="AN1531" s="37"/>
      <c r="AO1531" s="37"/>
      <c r="AP1531" s="37"/>
      <c r="AQ1531" s="37"/>
      <c r="AR1531" s="37"/>
      <c r="AS1531" s="37"/>
      <c r="AT1531" s="37"/>
      <c r="AU1531" s="37"/>
    </row>
    <row r="1532" spans="27:64" x14ac:dyDescent="0.2">
      <c r="AA1532" s="37"/>
      <c r="AB1532" s="37"/>
      <c r="AC1532" s="37"/>
      <c r="AD1532" s="37"/>
      <c r="AE1532" s="37"/>
      <c r="AG1532" s="40"/>
      <c r="AN1532" s="37"/>
      <c r="AO1532" s="37"/>
      <c r="AP1532" s="37"/>
      <c r="AQ1532" s="37"/>
      <c r="AR1532" s="37"/>
      <c r="AS1532" s="37"/>
      <c r="AT1532" s="37"/>
      <c r="AU1532" s="37"/>
      <c r="AV1532" s="37"/>
    </row>
    <row r="1533" spans="27:64" x14ac:dyDescent="0.2">
      <c r="AA1533" s="37"/>
      <c r="AB1533" s="37"/>
      <c r="AC1533" s="37"/>
      <c r="AD1533" s="37"/>
      <c r="AE1533" s="37"/>
      <c r="AG1533" s="40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K1533" s="37"/>
      <c r="BL1533" s="37"/>
    </row>
    <row r="1534" spans="27:64" x14ac:dyDescent="0.2">
      <c r="AA1534" s="37"/>
      <c r="AB1534" s="37"/>
      <c r="AC1534" s="37"/>
      <c r="AD1534" s="37"/>
      <c r="AE1534" s="37"/>
      <c r="AG1534" s="40"/>
      <c r="AN1534" s="37"/>
      <c r="AO1534" s="37"/>
      <c r="AP1534" s="37"/>
      <c r="AQ1534" s="37"/>
      <c r="AR1534" s="37"/>
      <c r="AS1534" s="37"/>
      <c r="AT1534" s="37"/>
      <c r="AU1534" s="37"/>
    </row>
    <row r="1535" spans="27:64" x14ac:dyDescent="0.2">
      <c r="AA1535" s="37"/>
      <c r="AB1535" s="37"/>
      <c r="AC1535" s="37"/>
      <c r="AD1535" s="37"/>
      <c r="AE1535" s="37"/>
      <c r="AG1535" s="40"/>
      <c r="AN1535" s="37"/>
      <c r="AO1535" s="37"/>
      <c r="AP1535" s="37"/>
      <c r="AQ1535" s="37"/>
      <c r="AR1535" s="37"/>
      <c r="AS1535" s="37"/>
      <c r="AT1535" s="37"/>
      <c r="AU1535" s="37"/>
    </row>
    <row r="1536" spans="27:64" x14ac:dyDescent="0.2">
      <c r="AA1536" s="37"/>
      <c r="AB1536" s="37"/>
      <c r="AC1536" s="37"/>
      <c r="AD1536" s="37"/>
      <c r="AE1536" s="37"/>
      <c r="AG1536" s="40"/>
      <c r="AN1536" s="37"/>
      <c r="AO1536" s="37"/>
      <c r="AP1536" s="37"/>
      <c r="AQ1536" s="37"/>
      <c r="AR1536" s="37"/>
      <c r="AS1536" s="37"/>
      <c r="AT1536" s="37"/>
      <c r="AU1536" s="37"/>
    </row>
    <row r="1537" spans="27:64" x14ac:dyDescent="0.2">
      <c r="AA1537" s="37"/>
      <c r="AB1537" s="37"/>
      <c r="AC1537" s="37"/>
      <c r="AD1537" s="37"/>
      <c r="AE1537" s="37"/>
      <c r="AG1537" s="40"/>
      <c r="AN1537" s="37"/>
      <c r="AO1537" s="37"/>
      <c r="AP1537" s="37"/>
      <c r="AQ1537" s="37"/>
      <c r="AR1537" s="37"/>
      <c r="AS1537" s="37"/>
      <c r="AT1537" s="37"/>
      <c r="AU1537" s="37"/>
      <c r="AV1537" s="37"/>
    </row>
    <row r="1538" spans="27:64" x14ac:dyDescent="0.2">
      <c r="AA1538" s="37"/>
      <c r="AB1538" s="37"/>
      <c r="AC1538" s="37"/>
      <c r="AD1538" s="37"/>
      <c r="AE1538" s="37"/>
      <c r="AG1538" s="40"/>
      <c r="AN1538" s="37"/>
      <c r="AO1538" s="37"/>
      <c r="AP1538" s="37"/>
      <c r="AQ1538" s="37"/>
      <c r="AR1538" s="37"/>
      <c r="AS1538" s="37"/>
      <c r="AT1538" s="37"/>
      <c r="AU1538" s="37"/>
      <c r="AV1538" s="37"/>
    </row>
    <row r="1539" spans="27:64" x14ac:dyDescent="0.2">
      <c r="AA1539" s="37"/>
      <c r="AB1539" s="37"/>
      <c r="AC1539" s="37"/>
      <c r="AD1539" s="37"/>
      <c r="AE1539" s="37"/>
      <c r="AG1539" s="40"/>
      <c r="AN1539" s="37"/>
      <c r="AO1539" s="37"/>
      <c r="AP1539" s="37"/>
      <c r="AQ1539" s="37"/>
      <c r="AR1539" s="37"/>
      <c r="AS1539" s="37"/>
      <c r="AT1539" s="37"/>
      <c r="AU1539" s="37"/>
      <c r="AV1539" s="37"/>
    </row>
    <row r="1540" spans="27:64" x14ac:dyDescent="0.2">
      <c r="AA1540" s="37"/>
      <c r="AB1540" s="37"/>
      <c r="AC1540" s="37"/>
      <c r="AD1540" s="37"/>
      <c r="AE1540" s="37"/>
      <c r="AG1540" s="40"/>
      <c r="AN1540" s="37"/>
      <c r="AO1540" s="37"/>
      <c r="AP1540" s="37"/>
      <c r="AQ1540" s="37"/>
      <c r="AR1540" s="37"/>
      <c r="AS1540" s="37"/>
      <c r="AT1540" s="37"/>
      <c r="AU1540" s="37"/>
    </row>
    <row r="1541" spans="27:64" x14ac:dyDescent="0.2">
      <c r="AA1541" s="37"/>
      <c r="AB1541" s="37"/>
      <c r="AC1541" s="37"/>
      <c r="AD1541" s="37"/>
      <c r="AE1541" s="37"/>
      <c r="AG1541" s="40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7"/>
      <c r="BL1541" s="37"/>
    </row>
    <row r="1542" spans="27:64" x14ac:dyDescent="0.2">
      <c r="AA1542" s="37"/>
      <c r="AB1542" s="37"/>
      <c r="AC1542" s="37"/>
      <c r="AD1542" s="37"/>
      <c r="AE1542" s="37"/>
      <c r="AG1542" s="40"/>
      <c r="AN1542" s="37"/>
      <c r="AO1542" s="37"/>
      <c r="AP1542" s="37"/>
      <c r="AQ1542" s="37"/>
      <c r="AR1542" s="37"/>
      <c r="AS1542" s="37"/>
      <c r="AT1542" s="37"/>
      <c r="AU1542" s="37"/>
      <c r="AV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  <c r="BI1542" s="37"/>
      <c r="BJ1542" s="37"/>
      <c r="BK1542" s="37"/>
      <c r="BL1542" s="37"/>
    </row>
    <row r="1543" spans="27:64" x14ac:dyDescent="0.2">
      <c r="AA1543" s="37"/>
      <c r="AB1543" s="37"/>
      <c r="AC1543" s="37"/>
      <c r="AD1543" s="37"/>
      <c r="AE1543" s="37"/>
      <c r="AG1543" s="40"/>
      <c r="AN1543" s="37"/>
      <c r="AO1543" s="37"/>
      <c r="AP1543" s="37"/>
      <c r="AQ1543" s="37"/>
      <c r="AR1543" s="37"/>
      <c r="AS1543" s="37"/>
      <c r="AT1543" s="37"/>
      <c r="AU1543" s="37"/>
    </row>
    <row r="1544" spans="27:64" x14ac:dyDescent="0.2">
      <c r="AA1544" s="37"/>
      <c r="AB1544" s="37"/>
      <c r="AC1544" s="37"/>
      <c r="AD1544" s="37"/>
      <c r="AE1544" s="37"/>
      <c r="AG1544" s="40"/>
      <c r="AN1544" s="37"/>
      <c r="AO1544" s="37"/>
      <c r="AP1544" s="37"/>
      <c r="AQ1544" s="37"/>
      <c r="AR1544" s="37"/>
      <c r="AS1544" s="37"/>
      <c r="AT1544" s="37"/>
      <c r="AU1544" s="37"/>
      <c r="AV1544" s="37"/>
    </row>
    <row r="1545" spans="27:64" x14ac:dyDescent="0.2">
      <c r="AA1545" s="37"/>
      <c r="AB1545" s="37"/>
      <c r="AC1545" s="37"/>
      <c r="AD1545" s="37"/>
      <c r="AE1545" s="37"/>
      <c r="AG1545" s="40"/>
      <c r="AN1545" s="37"/>
      <c r="AO1545" s="37"/>
      <c r="AP1545" s="37"/>
      <c r="AQ1545" s="37"/>
      <c r="AR1545" s="37"/>
      <c r="AS1545" s="37"/>
      <c r="AT1545" s="37"/>
      <c r="AU1545" s="37"/>
    </row>
    <row r="1546" spans="27:64" x14ac:dyDescent="0.2">
      <c r="AA1546" s="37"/>
      <c r="AB1546" s="37"/>
      <c r="AC1546" s="37"/>
      <c r="AD1546" s="37"/>
      <c r="AE1546" s="37"/>
      <c r="AG1546" s="40"/>
      <c r="AN1546" s="37"/>
      <c r="AO1546" s="37"/>
      <c r="AP1546" s="37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  <c r="BI1546" s="37"/>
      <c r="BJ1546" s="37"/>
      <c r="BK1546" s="37"/>
      <c r="BL1546" s="37"/>
    </row>
    <row r="1547" spans="27:64" x14ac:dyDescent="0.2">
      <c r="AA1547" s="37"/>
      <c r="AB1547" s="37"/>
      <c r="AC1547" s="37"/>
      <c r="AD1547" s="37"/>
      <c r="AE1547" s="37"/>
      <c r="AG1547" s="40"/>
      <c r="AN1547" s="37"/>
      <c r="AO1547" s="37"/>
      <c r="AP1547" s="37"/>
      <c r="AQ1547" s="37"/>
      <c r="AR1547" s="37"/>
      <c r="AS1547" s="37"/>
      <c r="AT1547" s="37"/>
      <c r="AU1547" s="37"/>
    </row>
    <row r="1548" spans="27:64" x14ac:dyDescent="0.2">
      <c r="AA1548" s="37"/>
      <c r="AB1548" s="37"/>
      <c r="AC1548" s="37"/>
      <c r="AD1548" s="37"/>
      <c r="AE1548" s="37"/>
      <c r="AG1548" s="40"/>
      <c r="AN1548" s="37"/>
      <c r="AO1548" s="37"/>
      <c r="AP1548" s="37"/>
      <c r="AQ1548" s="37"/>
      <c r="AR1548" s="37"/>
      <c r="AS1548" s="37"/>
      <c r="AT1548" s="37"/>
      <c r="AU1548" s="37"/>
      <c r="AV1548" s="37"/>
      <c r="AX1548" s="37"/>
    </row>
    <row r="1549" spans="27:64" x14ac:dyDescent="0.2">
      <c r="AA1549" s="37"/>
      <c r="AB1549" s="37"/>
      <c r="AC1549" s="37"/>
      <c r="AD1549" s="37"/>
      <c r="AE1549" s="37"/>
      <c r="AG1549" s="40"/>
      <c r="AN1549" s="37"/>
      <c r="AO1549" s="37"/>
      <c r="AP1549" s="37"/>
      <c r="AQ1549" s="37"/>
      <c r="AR1549" s="37"/>
      <c r="AS1549" s="37"/>
      <c r="AT1549" s="37"/>
      <c r="AU1549" s="37"/>
      <c r="AV1549" s="37"/>
      <c r="AX1549" s="37"/>
    </row>
    <row r="1550" spans="27:64" x14ac:dyDescent="0.2">
      <c r="AA1550" s="37"/>
      <c r="AB1550" s="37"/>
      <c r="AC1550" s="37"/>
      <c r="AD1550" s="37"/>
      <c r="AE1550" s="37"/>
      <c r="AG1550" s="40"/>
      <c r="AN1550" s="37"/>
      <c r="AO1550" s="37"/>
      <c r="AP1550" s="37"/>
      <c r="AQ1550" s="37"/>
      <c r="AR1550" s="37"/>
      <c r="AS1550" s="37"/>
      <c r="AT1550" s="37"/>
      <c r="AU1550" s="37"/>
      <c r="AV1550" s="37"/>
      <c r="AX1550" s="37"/>
    </row>
    <row r="1551" spans="27:64" x14ac:dyDescent="0.2">
      <c r="AA1551" s="37"/>
      <c r="AB1551" s="37"/>
      <c r="AC1551" s="37"/>
      <c r="AD1551" s="37"/>
      <c r="AE1551" s="37"/>
      <c r="AG1551" s="40"/>
      <c r="AN1551" s="37"/>
      <c r="AO1551" s="37"/>
      <c r="AP1551" s="37"/>
      <c r="AQ1551" s="37"/>
      <c r="AR1551" s="37"/>
      <c r="AS1551" s="37"/>
      <c r="AT1551" s="37"/>
      <c r="AU1551" s="37"/>
      <c r="AV1551" s="37"/>
    </row>
    <row r="1552" spans="27:64" x14ac:dyDescent="0.2">
      <c r="AA1552" s="37"/>
      <c r="AB1552" s="37"/>
      <c r="AC1552" s="37"/>
      <c r="AD1552" s="37"/>
      <c r="AE1552" s="37"/>
      <c r="AG1552" s="40"/>
      <c r="AN1552" s="37"/>
      <c r="AO1552" s="37"/>
      <c r="AP1552" s="37"/>
      <c r="AQ1552" s="37"/>
      <c r="AR1552" s="37"/>
      <c r="AS1552" s="37"/>
      <c r="AT1552" s="37"/>
      <c r="AU1552" s="37"/>
    </row>
    <row r="1553" spans="27:64" x14ac:dyDescent="0.2">
      <c r="AA1553" s="37"/>
      <c r="AB1553" s="37"/>
      <c r="AC1553" s="37"/>
      <c r="AD1553" s="37"/>
      <c r="AE1553" s="37"/>
      <c r="AG1553" s="40"/>
      <c r="AN1553" s="37"/>
      <c r="AO1553" s="37"/>
      <c r="AP1553" s="37"/>
      <c r="AQ1553" s="37"/>
      <c r="AR1553" s="37"/>
      <c r="AS1553" s="37"/>
      <c r="AT1553" s="37"/>
      <c r="AU1553" s="37"/>
      <c r="AV1553" s="37"/>
    </row>
    <row r="1554" spans="27:64" x14ac:dyDescent="0.2">
      <c r="AA1554" s="37"/>
      <c r="AB1554" s="37"/>
      <c r="AC1554" s="37"/>
      <c r="AD1554" s="37"/>
      <c r="AE1554" s="37"/>
      <c r="AG1554" s="40"/>
      <c r="AN1554" s="37"/>
      <c r="AO1554" s="37"/>
      <c r="AP1554" s="37"/>
      <c r="AQ1554" s="37"/>
      <c r="AR1554" s="37"/>
      <c r="AS1554" s="37"/>
      <c r="AT1554" s="37"/>
      <c r="AU1554" s="37"/>
      <c r="AV1554" s="37"/>
    </row>
    <row r="1555" spans="27:64" x14ac:dyDescent="0.2">
      <c r="AA1555" s="37"/>
      <c r="AB1555" s="37"/>
      <c r="AC1555" s="37"/>
      <c r="AD1555" s="37"/>
      <c r="AE1555" s="37"/>
      <c r="AG1555" s="40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7"/>
      <c r="BL1555" s="37"/>
    </row>
    <row r="1556" spans="27:64" x14ac:dyDescent="0.2">
      <c r="AA1556" s="37"/>
      <c r="AB1556" s="37"/>
      <c r="AC1556" s="37"/>
      <c r="AD1556" s="37"/>
      <c r="AE1556" s="37"/>
      <c r="AG1556" s="40"/>
      <c r="AN1556" s="37"/>
      <c r="AO1556" s="37"/>
      <c r="AP1556" s="37"/>
      <c r="AQ1556" s="37"/>
      <c r="AR1556" s="37"/>
      <c r="AS1556" s="37"/>
      <c r="AT1556" s="37"/>
      <c r="AU1556" s="37"/>
    </row>
    <row r="1557" spans="27:64" x14ac:dyDescent="0.2">
      <c r="AA1557" s="37"/>
      <c r="AB1557" s="37"/>
      <c r="AC1557" s="37"/>
      <c r="AD1557" s="37"/>
      <c r="AE1557" s="37"/>
      <c r="AG1557" s="40"/>
      <c r="AN1557" s="37"/>
      <c r="AO1557" s="37"/>
      <c r="AP1557" s="37"/>
      <c r="AQ1557" s="37"/>
      <c r="AR1557" s="37"/>
      <c r="AS1557" s="37"/>
      <c r="AT1557" s="37"/>
      <c r="AU1557" s="37"/>
    </row>
    <row r="1558" spans="27:64" x14ac:dyDescent="0.2">
      <c r="AA1558" s="37"/>
      <c r="AB1558" s="37"/>
      <c r="AC1558" s="37"/>
      <c r="AD1558" s="37"/>
      <c r="AE1558" s="37"/>
      <c r="AG1558" s="40"/>
      <c r="AN1558" s="37"/>
      <c r="AO1558" s="37"/>
      <c r="AP1558" s="37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  <c r="BI1558" s="37"/>
      <c r="BJ1558" s="37"/>
      <c r="BK1558" s="37"/>
      <c r="BL1558" s="37"/>
    </row>
    <row r="1559" spans="27:64" x14ac:dyDescent="0.2">
      <c r="AA1559" s="37"/>
      <c r="AB1559" s="37"/>
      <c r="AC1559" s="37"/>
      <c r="AD1559" s="37"/>
      <c r="AE1559" s="37"/>
      <c r="AG1559" s="40"/>
      <c r="AN1559" s="37"/>
      <c r="AO1559" s="37"/>
      <c r="AP1559" s="37"/>
      <c r="AQ1559" s="37"/>
      <c r="AR1559" s="37"/>
      <c r="AS1559" s="37"/>
      <c r="AT1559" s="37"/>
      <c r="AU1559" s="37"/>
      <c r="AV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  <c r="BI1559" s="37"/>
      <c r="BJ1559" s="37"/>
      <c r="BK1559" s="37"/>
      <c r="BL1559" s="37"/>
    </row>
    <row r="1560" spans="27:64" x14ac:dyDescent="0.2">
      <c r="AA1560" s="37"/>
      <c r="AB1560" s="37"/>
      <c r="AC1560" s="37"/>
      <c r="AD1560" s="37"/>
      <c r="AE1560" s="37"/>
      <c r="AG1560" s="40"/>
      <c r="AN1560" s="37"/>
      <c r="AO1560" s="37"/>
      <c r="AP1560" s="37"/>
      <c r="AQ1560" s="37"/>
      <c r="AR1560" s="37"/>
      <c r="AS1560" s="37"/>
      <c r="AT1560" s="37"/>
      <c r="AU1560" s="37"/>
      <c r="AV1560" s="37"/>
      <c r="AX1560" s="37"/>
    </row>
    <row r="1561" spans="27:64" x14ac:dyDescent="0.2">
      <c r="AA1561" s="37"/>
      <c r="AB1561" s="37"/>
      <c r="AC1561" s="37"/>
      <c r="AD1561" s="37"/>
      <c r="AE1561" s="37"/>
      <c r="AG1561" s="40"/>
      <c r="AN1561" s="37"/>
      <c r="AO1561" s="37"/>
      <c r="AP1561" s="37"/>
      <c r="AQ1561" s="37"/>
      <c r="AR1561" s="37"/>
      <c r="AS1561" s="37"/>
      <c r="AT1561" s="37"/>
      <c r="AU1561" s="37"/>
    </row>
    <row r="1562" spans="27:64" x14ac:dyDescent="0.2">
      <c r="AA1562" s="37"/>
      <c r="AB1562" s="37"/>
      <c r="AC1562" s="37"/>
      <c r="AD1562" s="37"/>
      <c r="AE1562" s="37"/>
      <c r="AG1562" s="40"/>
      <c r="AN1562" s="37"/>
      <c r="AO1562" s="37"/>
      <c r="AP1562" s="37"/>
      <c r="AQ1562" s="37"/>
      <c r="AR1562" s="37"/>
      <c r="AS1562" s="37"/>
      <c r="AT1562" s="37"/>
      <c r="AU1562" s="37"/>
      <c r="AV1562" s="37"/>
    </row>
    <row r="1563" spans="27:64" x14ac:dyDescent="0.2">
      <c r="AA1563" s="37"/>
      <c r="AB1563" s="37"/>
      <c r="AC1563" s="37"/>
      <c r="AD1563" s="37"/>
      <c r="AE1563" s="37"/>
      <c r="AG1563" s="40"/>
      <c r="AN1563" s="37"/>
      <c r="AO1563" s="37"/>
      <c r="AP1563" s="37"/>
      <c r="AQ1563" s="37"/>
      <c r="AR1563" s="37"/>
      <c r="AS1563" s="37"/>
      <c r="AT1563" s="37"/>
      <c r="AU1563" s="37"/>
      <c r="AV1563" s="37"/>
    </row>
    <row r="1564" spans="27:64" x14ac:dyDescent="0.2">
      <c r="AA1564" s="37"/>
      <c r="AB1564" s="37"/>
      <c r="AC1564" s="37"/>
      <c r="AD1564" s="37"/>
      <c r="AE1564" s="37"/>
      <c r="AG1564" s="40"/>
      <c r="AN1564" s="37"/>
      <c r="AO1564" s="37"/>
      <c r="AP1564" s="37"/>
      <c r="AQ1564" s="37"/>
      <c r="AR1564" s="37"/>
      <c r="AS1564" s="37"/>
      <c r="AT1564" s="37"/>
      <c r="AU1564" s="37"/>
      <c r="AV1564" s="37"/>
      <c r="AX1564" s="37"/>
    </row>
    <row r="1565" spans="27:64" x14ac:dyDescent="0.2">
      <c r="AA1565" s="37"/>
      <c r="AB1565" s="37"/>
      <c r="AC1565" s="37"/>
      <c r="AD1565" s="37"/>
      <c r="AE1565" s="37"/>
      <c r="AG1565" s="40"/>
      <c r="AN1565" s="37"/>
      <c r="AO1565" s="37"/>
      <c r="AP1565" s="37"/>
      <c r="AQ1565" s="37"/>
      <c r="AR1565" s="37"/>
      <c r="AS1565" s="37"/>
      <c r="AT1565" s="37"/>
      <c r="AU1565" s="37"/>
      <c r="AV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7"/>
      <c r="BL1565" s="37"/>
    </row>
    <row r="1566" spans="27:64" x14ac:dyDescent="0.2">
      <c r="AA1566" s="37"/>
      <c r="AB1566" s="37"/>
      <c r="AC1566" s="37"/>
      <c r="AD1566" s="37"/>
      <c r="AE1566" s="37"/>
      <c r="AG1566" s="40"/>
      <c r="AN1566" s="37"/>
      <c r="AO1566" s="37"/>
      <c r="AP1566" s="37"/>
      <c r="AQ1566" s="37"/>
      <c r="AR1566" s="37"/>
      <c r="AS1566" s="37"/>
      <c r="AT1566" s="37"/>
      <c r="AU1566" s="37"/>
      <c r="AV1566" s="37"/>
    </row>
    <row r="1567" spans="27:64" x14ac:dyDescent="0.2">
      <c r="AA1567" s="37"/>
      <c r="AB1567" s="37"/>
      <c r="AC1567" s="37"/>
      <c r="AD1567" s="37"/>
      <c r="AE1567" s="37"/>
      <c r="AG1567" s="40"/>
      <c r="AN1567" s="37"/>
      <c r="AO1567" s="37"/>
      <c r="AP1567" s="37"/>
      <c r="AQ1567" s="37"/>
      <c r="AR1567" s="37"/>
      <c r="AS1567" s="37"/>
      <c r="AT1567" s="37"/>
      <c r="AU1567" s="37"/>
      <c r="AV1567" s="37"/>
    </row>
    <row r="1568" spans="27:64" x14ac:dyDescent="0.2">
      <c r="AA1568" s="37"/>
      <c r="AB1568" s="37"/>
      <c r="AC1568" s="37"/>
      <c r="AD1568" s="37"/>
      <c r="AE1568" s="37"/>
      <c r="AG1568" s="40"/>
      <c r="AN1568" s="37"/>
      <c r="AO1568" s="37"/>
      <c r="AP1568" s="37"/>
      <c r="AQ1568" s="37"/>
      <c r="AR1568" s="37"/>
      <c r="AS1568" s="37"/>
      <c r="AT1568" s="37"/>
      <c r="AU1568" s="37"/>
      <c r="AV1568" s="37"/>
    </row>
    <row r="1569" spans="27:64" x14ac:dyDescent="0.2">
      <c r="AA1569" s="37"/>
      <c r="AB1569" s="37"/>
      <c r="AC1569" s="37"/>
      <c r="AD1569" s="37"/>
      <c r="AE1569" s="37"/>
      <c r="AG1569" s="40"/>
      <c r="AN1569" s="37"/>
      <c r="AO1569" s="37"/>
      <c r="AP1569" s="37"/>
      <c r="AQ1569" s="37"/>
      <c r="AR1569" s="37"/>
      <c r="AS1569" s="37"/>
      <c r="AT1569" s="37"/>
      <c r="AU1569" s="37"/>
      <c r="AV1569" s="37"/>
      <c r="AX1569" s="37"/>
    </row>
    <row r="1570" spans="27:64" x14ac:dyDescent="0.2">
      <c r="AA1570" s="37"/>
      <c r="AB1570" s="37"/>
      <c r="AC1570" s="37"/>
      <c r="AD1570" s="37"/>
      <c r="AE1570" s="37"/>
      <c r="AG1570" s="40"/>
      <c r="AN1570" s="37"/>
      <c r="AO1570" s="37"/>
      <c r="AP1570" s="37"/>
      <c r="AQ1570" s="37"/>
      <c r="AR1570" s="37"/>
      <c r="AS1570" s="37"/>
      <c r="AT1570" s="37"/>
      <c r="AU1570" s="37"/>
      <c r="AV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  <c r="BI1570" s="37"/>
      <c r="BJ1570" s="37"/>
      <c r="BK1570" s="37"/>
      <c r="BL1570" s="37"/>
    </row>
    <row r="1571" spans="27:64" x14ac:dyDescent="0.2">
      <c r="AA1571" s="37"/>
      <c r="AB1571" s="37"/>
      <c r="AC1571" s="37"/>
      <c r="AD1571" s="37"/>
      <c r="AE1571" s="37"/>
      <c r="AG1571" s="40"/>
      <c r="AN1571" s="37"/>
      <c r="AO1571" s="37"/>
      <c r="AP1571" s="37"/>
      <c r="AQ1571" s="37"/>
      <c r="AR1571" s="37"/>
      <c r="AS1571" s="37"/>
      <c r="AT1571" s="37"/>
      <c r="AU1571" s="37"/>
    </row>
    <row r="1572" spans="27:64" x14ac:dyDescent="0.2">
      <c r="AA1572" s="37"/>
      <c r="AB1572" s="37"/>
      <c r="AC1572" s="37"/>
      <c r="AD1572" s="37"/>
      <c r="AE1572" s="37"/>
      <c r="AG1572" s="40"/>
      <c r="AN1572" s="37"/>
      <c r="AO1572" s="37"/>
      <c r="AP1572" s="37"/>
      <c r="AQ1572" s="37"/>
      <c r="AR1572" s="37"/>
      <c r="AS1572" s="37"/>
      <c r="AT1572" s="37"/>
      <c r="AU1572" s="37"/>
      <c r="AV1572" s="37"/>
    </row>
    <row r="1573" spans="27:64" x14ac:dyDescent="0.2">
      <c r="AA1573" s="37"/>
      <c r="AB1573" s="37"/>
      <c r="AC1573" s="37"/>
      <c r="AD1573" s="37"/>
      <c r="AE1573" s="37"/>
      <c r="AG1573" s="40"/>
      <c r="AN1573" s="37"/>
      <c r="AO1573" s="37"/>
      <c r="AP1573" s="37"/>
      <c r="AQ1573" s="37"/>
      <c r="AR1573" s="37"/>
      <c r="AS1573" s="37"/>
      <c r="AT1573" s="37"/>
      <c r="AU1573" s="37"/>
      <c r="AV1573" s="37"/>
    </row>
    <row r="1574" spans="27:64" x14ac:dyDescent="0.2">
      <c r="AA1574" s="37"/>
      <c r="AB1574" s="37"/>
      <c r="AC1574" s="37"/>
      <c r="AD1574" s="37"/>
      <c r="AE1574" s="37"/>
      <c r="AG1574" s="40"/>
      <c r="AN1574" s="37"/>
      <c r="AO1574" s="37"/>
      <c r="AP1574" s="37"/>
      <c r="AQ1574" s="37"/>
      <c r="AR1574" s="37"/>
      <c r="AS1574" s="37"/>
      <c r="AT1574" s="37"/>
      <c r="AU1574" s="37"/>
      <c r="AV1574" s="37"/>
      <c r="AX1574" s="37"/>
    </row>
    <row r="1575" spans="27:64" x14ac:dyDescent="0.2">
      <c r="AA1575" s="37"/>
      <c r="AB1575" s="37"/>
      <c r="AC1575" s="37"/>
      <c r="AD1575" s="37"/>
      <c r="AE1575" s="37"/>
      <c r="AG1575" s="40"/>
      <c r="AN1575" s="37"/>
      <c r="AO1575" s="37"/>
      <c r="AP1575" s="37"/>
      <c r="AQ1575" s="37"/>
      <c r="AR1575" s="37"/>
      <c r="AS1575" s="37"/>
      <c r="AT1575" s="37"/>
      <c r="AU1575" s="37"/>
      <c r="AV1575" s="37"/>
    </row>
    <row r="1576" spans="27:64" x14ac:dyDescent="0.2">
      <c r="AA1576" s="37"/>
      <c r="AB1576" s="37"/>
      <c r="AC1576" s="37"/>
      <c r="AD1576" s="37"/>
      <c r="AE1576" s="37"/>
      <c r="AG1576" s="40"/>
      <c r="AN1576" s="37"/>
      <c r="AO1576" s="37"/>
      <c r="AP1576" s="37"/>
      <c r="AQ1576" s="37"/>
      <c r="AR1576" s="37"/>
      <c r="AS1576" s="37"/>
      <c r="AT1576" s="37"/>
      <c r="AU1576" s="37"/>
    </row>
    <row r="1577" spans="27:64" x14ac:dyDescent="0.2">
      <c r="AA1577" s="37"/>
      <c r="AB1577" s="37"/>
      <c r="AC1577" s="37"/>
      <c r="AD1577" s="37"/>
      <c r="AE1577" s="37"/>
      <c r="AG1577" s="40"/>
      <c r="AN1577" s="37"/>
      <c r="AO1577" s="37"/>
      <c r="AP1577" s="37"/>
      <c r="AQ1577" s="37"/>
      <c r="AR1577" s="37"/>
      <c r="AS1577" s="37"/>
      <c r="AT1577" s="37"/>
      <c r="AU1577" s="37"/>
    </row>
    <row r="1578" spans="27:64" x14ac:dyDescent="0.2">
      <c r="AA1578" s="37"/>
      <c r="AB1578" s="37"/>
      <c r="AC1578" s="37"/>
      <c r="AD1578" s="37"/>
      <c r="AE1578" s="37"/>
      <c r="AG1578" s="40"/>
      <c r="AN1578" s="37"/>
      <c r="AO1578" s="37"/>
      <c r="AP1578" s="37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  <c r="BI1578" s="37"/>
      <c r="BJ1578" s="37"/>
      <c r="BK1578" s="37"/>
      <c r="BL1578" s="37"/>
    </row>
    <row r="1579" spans="27:64" x14ac:dyDescent="0.2">
      <c r="AA1579" s="37"/>
      <c r="AB1579" s="37"/>
      <c r="AC1579" s="37"/>
      <c r="AD1579" s="37"/>
      <c r="AE1579" s="37"/>
      <c r="AG1579" s="40"/>
      <c r="AN1579" s="37"/>
      <c r="AO1579" s="37"/>
      <c r="AP1579" s="37"/>
      <c r="AQ1579" s="37"/>
      <c r="AR1579" s="37"/>
      <c r="AS1579" s="37"/>
      <c r="AT1579" s="37"/>
      <c r="AU1579" s="37"/>
    </row>
    <row r="1580" spans="27:64" x14ac:dyDescent="0.2">
      <c r="AA1580" s="37"/>
      <c r="AB1580" s="37"/>
      <c r="AC1580" s="37"/>
      <c r="AD1580" s="37"/>
      <c r="AE1580" s="37"/>
      <c r="AG1580" s="40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K1580" s="37"/>
      <c r="BL1580" s="37"/>
    </row>
    <row r="1581" spans="27:64" x14ac:dyDescent="0.2">
      <c r="AA1581" s="37"/>
      <c r="AB1581" s="37"/>
      <c r="AC1581" s="37"/>
      <c r="AD1581" s="37"/>
      <c r="AE1581" s="37"/>
      <c r="AG1581" s="40"/>
      <c r="AN1581" s="37"/>
      <c r="AO1581" s="37"/>
      <c r="AP1581" s="37"/>
      <c r="AQ1581" s="37"/>
      <c r="AR1581" s="37"/>
      <c r="AS1581" s="37"/>
      <c r="AT1581" s="37"/>
      <c r="AU1581" s="37"/>
      <c r="AV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7"/>
      <c r="BL1581" s="37"/>
    </row>
    <row r="1582" spans="27:64" x14ac:dyDescent="0.2">
      <c r="AA1582" s="37"/>
      <c r="AB1582" s="37"/>
      <c r="AC1582" s="37"/>
      <c r="AD1582" s="37"/>
      <c r="AE1582" s="37"/>
      <c r="AG1582" s="40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K1582" s="37"/>
      <c r="BL1582" s="37"/>
    </row>
    <row r="1583" spans="27:64" x14ac:dyDescent="0.2">
      <c r="AA1583" s="37"/>
      <c r="AB1583" s="37"/>
      <c r="AC1583" s="37"/>
      <c r="AD1583" s="37"/>
      <c r="AE1583" s="37"/>
      <c r="AG1583" s="40"/>
      <c r="AN1583" s="37"/>
      <c r="AO1583" s="37"/>
      <c r="AP1583" s="37"/>
      <c r="AQ1583" s="37"/>
      <c r="AR1583" s="37"/>
      <c r="AS1583" s="37"/>
      <c r="AT1583" s="37"/>
      <c r="AU1583" s="37"/>
      <c r="AV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7"/>
      <c r="BL1583" s="37"/>
    </row>
    <row r="1584" spans="27:64" x14ac:dyDescent="0.2">
      <c r="AA1584" s="37"/>
      <c r="AB1584" s="37"/>
      <c r="AC1584" s="37"/>
      <c r="AD1584" s="37"/>
      <c r="AE1584" s="37"/>
      <c r="AG1584" s="40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  <c r="BI1584" s="37"/>
      <c r="BJ1584" s="37"/>
      <c r="BK1584" s="37"/>
      <c r="BL1584" s="37"/>
    </row>
    <row r="1585" spans="27:64" x14ac:dyDescent="0.2">
      <c r="AA1585" s="37"/>
      <c r="AB1585" s="37"/>
      <c r="AC1585" s="37"/>
      <c r="AD1585" s="37"/>
      <c r="AE1585" s="37"/>
      <c r="AG1585" s="40"/>
      <c r="AN1585" s="37"/>
      <c r="AO1585" s="37"/>
      <c r="AP1585" s="37"/>
      <c r="AQ1585" s="37"/>
      <c r="AR1585" s="37"/>
      <c r="AS1585" s="37"/>
      <c r="AT1585" s="37"/>
      <c r="AU1585" s="37"/>
      <c r="AV1585" s="37"/>
      <c r="AX1585" s="37"/>
    </row>
    <row r="1586" spans="27:64" x14ac:dyDescent="0.2">
      <c r="AA1586" s="37"/>
      <c r="AB1586" s="37"/>
      <c r="AC1586" s="37"/>
      <c r="AD1586" s="37"/>
      <c r="AE1586" s="37"/>
      <c r="AG1586" s="40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  <c r="BI1586" s="37"/>
      <c r="BJ1586" s="37"/>
      <c r="BK1586" s="37"/>
      <c r="BL1586" s="37"/>
    </row>
    <row r="1587" spans="27:64" x14ac:dyDescent="0.2">
      <c r="AA1587" s="37"/>
      <c r="AB1587" s="37"/>
      <c r="AC1587" s="37"/>
      <c r="AD1587" s="37"/>
      <c r="AE1587" s="37"/>
      <c r="AG1587" s="40"/>
      <c r="AN1587" s="37"/>
      <c r="AO1587" s="37"/>
      <c r="AP1587" s="37"/>
      <c r="AQ1587" s="37"/>
      <c r="AR1587" s="37"/>
      <c r="AS1587" s="37"/>
      <c r="AT1587" s="37"/>
      <c r="AU1587" s="37"/>
      <c r="AV1587" s="37"/>
      <c r="AX1587" s="37"/>
    </row>
    <row r="1588" spans="27:64" x14ac:dyDescent="0.2">
      <c r="AA1588" s="37"/>
      <c r="AB1588" s="37"/>
      <c r="AC1588" s="37"/>
      <c r="AD1588" s="37"/>
      <c r="AE1588" s="37"/>
      <c r="AG1588" s="40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  <c r="BI1588" s="37"/>
      <c r="BJ1588" s="37"/>
      <c r="BK1588" s="37"/>
      <c r="BL1588" s="37"/>
    </row>
    <row r="1589" spans="27:64" x14ac:dyDescent="0.2">
      <c r="AA1589" s="37"/>
      <c r="AB1589" s="37"/>
      <c r="AC1589" s="37"/>
      <c r="AD1589" s="37"/>
      <c r="AE1589" s="37"/>
      <c r="AG1589" s="40"/>
      <c r="AN1589" s="37"/>
      <c r="AO1589" s="37"/>
      <c r="AP1589" s="37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  <c r="BI1589" s="37"/>
      <c r="BJ1589" s="37"/>
      <c r="BK1589" s="37"/>
      <c r="BL1589" s="37"/>
    </row>
    <row r="1590" spans="27:64" x14ac:dyDescent="0.2">
      <c r="AA1590" s="37"/>
      <c r="AB1590" s="37"/>
      <c r="AC1590" s="37"/>
      <c r="AD1590" s="37"/>
      <c r="AE1590" s="37"/>
      <c r="AG1590" s="40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7"/>
      <c r="BL1590" s="37"/>
    </row>
    <row r="1591" spans="27:64" x14ac:dyDescent="0.2">
      <c r="AA1591" s="37"/>
      <c r="AB1591" s="37"/>
      <c r="AC1591" s="37"/>
      <c r="AD1591" s="37"/>
      <c r="AE1591" s="37"/>
      <c r="AG1591" s="40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</row>
    <row r="1592" spans="27:64" x14ac:dyDescent="0.2">
      <c r="AA1592" s="37"/>
      <c r="AB1592" s="37"/>
      <c r="AC1592" s="37"/>
      <c r="AD1592" s="37"/>
      <c r="AE1592" s="37"/>
      <c r="AG1592" s="40"/>
      <c r="AN1592" s="37"/>
      <c r="AO1592" s="37"/>
      <c r="AP1592" s="37"/>
      <c r="AQ1592" s="37"/>
      <c r="AR1592" s="37"/>
      <c r="AS1592" s="37"/>
      <c r="AT1592" s="37"/>
      <c r="AU1592" s="37"/>
      <c r="AV1592" s="37"/>
      <c r="AX1592" s="37"/>
    </row>
    <row r="1593" spans="27:64" x14ac:dyDescent="0.2">
      <c r="AA1593" s="37"/>
      <c r="AB1593" s="37"/>
      <c r="AC1593" s="37"/>
      <c r="AD1593" s="37"/>
      <c r="AE1593" s="37"/>
      <c r="AG1593" s="40"/>
      <c r="AN1593" s="37"/>
      <c r="AO1593" s="37"/>
      <c r="AP1593" s="37"/>
      <c r="AQ1593" s="37"/>
      <c r="AR1593" s="37"/>
      <c r="AS1593" s="37"/>
      <c r="AT1593" s="37"/>
      <c r="AU1593" s="37"/>
    </row>
    <row r="1594" spans="27:64" x14ac:dyDescent="0.2">
      <c r="AA1594" s="37"/>
      <c r="AB1594" s="37"/>
      <c r="AC1594" s="37"/>
      <c r="AD1594" s="37"/>
      <c r="AE1594" s="37"/>
      <c r="AG1594" s="40"/>
      <c r="AN1594" s="37"/>
      <c r="AO1594" s="37"/>
      <c r="AP1594" s="37"/>
      <c r="AQ1594" s="37"/>
      <c r="AR1594" s="37"/>
      <c r="AS1594" s="37"/>
      <c r="AT1594" s="37"/>
      <c r="AU1594" s="37"/>
    </row>
    <row r="1595" spans="27:64" x14ac:dyDescent="0.2">
      <c r="AA1595" s="37"/>
      <c r="AB1595" s="37"/>
      <c r="AC1595" s="37"/>
      <c r="AD1595" s="37"/>
      <c r="AE1595" s="37"/>
      <c r="AG1595" s="40"/>
      <c r="AN1595" s="37"/>
      <c r="AO1595" s="37"/>
      <c r="AP1595" s="37"/>
      <c r="AQ1595" s="37"/>
      <c r="AR1595" s="37"/>
      <c r="AS1595" s="37"/>
      <c r="AT1595" s="37"/>
      <c r="AU1595" s="37"/>
    </row>
    <row r="1596" spans="27:64" x14ac:dyDescent="0.2">
      <c r="AA1596" s="37"/>
      <c r="AB1596" s="37"/>
      <c r="AC1596" s="37"/>
      <c r="AD1596" s="37"/>
      <c r="AE1596" s="37"/>
      <c r="AG1596" s="40"/>
      <c r="AN1596" s="37"/>
      <c r="AO1596" s="37"/>
      <c r="AP1596" s="37"/>
      <c r="AQ1596" s="37"/>
      <c r="AR1596" s="37"/>
      <c r="AS1596" s="37"/>
      <c r="AT1596" s="37"/>
      <c r="AU1596" s="37"/>
      <c r="AV1596" s="37"/>
    </row>
    <row r="1597" spans="27:64" x14ac:dyDescent="0.2">
      <c r="AA1597" s="37"/>
      <c r="AB1597" s="37"/>
      <c r="AC1597" s="37"/>
      <c r="AD1597" s="37"/>
      <c r="AE1597" s="37"/>
      <c r="AG1597" s="40"/>
      <c r="AN1597" s="37"/>
      <c r="AO1597" s="37"/>
      <c r="AP1597" s="37"/>
      <c r="AQ1597" s="37"/>
      <c r="AR1597" s="37"/>
      <c r="AS1597" s="37"/>
      <c r="AT1597" s="37"/>
      <c r="AU1597" s="37"/>
      <c r="AV1597" s="37"/>
      <c r="AX1597" s="37"/>
    </row>
    <row r="1598" spans="27:64" x14ac:dyDescent="0.2">
      <c r="AA1598" s="37"/>
      <c r="AB1598" s="37"/>
      <c r="AC1598" s="37"/>
      <c r="AD1598" s="37"/>
      <c r="AE1598" s="37"/>
      <c r="AG1598" s="40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7"/>
      <c r="BL1598" s="37"/>
    </row>
    <row r="1599" spans="27:64" x14ac:dyDescent="0.2">
      <c r="AA1599" s="37"/>
      <c r="AB1599" s="37"/>
      <c r="AC1599" s="37"/>
      <c r="AD1599" s="37"/>
      <c r="AE1599" s="37"/>
      <c r="AG1599" s="40"/>
      <c r="AN1599" s="37"/>
      <c r="AO1599" s="37"/>
      <c r="AP1599" s="37"/>
      <c r="AQ1599" s="37"/>
      <c r="AR1599" s="37"/>
      <c r="AS1599" s="37"/>
      <c r="AT1599" s="37"/>
      <c r="AU1599" s="37"/>
      <c r="AV1599" s="37"/>
    </row>
    <row r="1600" spans="27:64" x14ac:dyDescent="0.2">
      <c r="AA1600" s="37"/>
      <c r="AB1600" s="37"/>
      <c r="AC1600" s="37"/>
      <c r="AD1600" s="37"/>
      <c r="AE1600" s="37"/>
      <c r="AG1600" s="40"/>
      <c r="AN1600" s="37"/>
      <c r="AO1600" s="37"/>
      <c r="AP1600" s="37"/>
      <c r="AQ1600" s="37"/>
      <c r="AR1600" s="37"/>
      <c r="AS1600" s="37"/>
      <c r="AT1600" s="37"/>
      <c r="AU1600" s="37"/>
      <c r="AV1600" s="37"/>
      <c r="AX1600" s="37"/>
    </row>
    <row r="1601" spans="27:64" x14ac:dyDescent="0.2">
      <c r="AA1601" s="37"/>
      <c r="AB1601" s="37"/>
      <c r="AC1601" s="37"/>
      <c r="AD1601" s="37"/>
      <c r="AE1601" s="37"/>
      <c r="AG1601" s="40"/>
      <c r="AN1601" s="37"/>
      <c r="AO1601" s="37"/>
      <c r="AP1601" s="37"/>
      <c r="AQ1601" s="37"/>
      <c r="AR1601" s="37"/>
      <c r="AS1601" s="37"/>
      <c r="AT1601" s="37"/>
      <c r="AU1601" s="37"/>
    </row>
    <row r="1602" spans="27:64" x14ac:dyDescent="0.2">
      <c r="AA1602" s="37"/>
      <c r="AB1602" s="37"/>
      <c r="AC1602" s="37"/>
      <c r="AD1602" s="37"/>
      <c r="AE1602" s="37"/>
      <c r="AG1602" s="40"/>
      <c r="AN1602" s="37"/>
      <c r="AO1602" s="37"/>
      <c r="AP1602" s="37"/>
      <c r="AQ1602" s="37"/>
      <c r="AR1602" s="37"/>
      <c r="AS1602" s="37"/>
      <c r="AT1602" s="37"/>
      <c r="AU1602" s="37"/>
      <c r="AV1602" s="37"/>
      <c r="AX1602" s="37"/>
    </row>
    <row r="1603" spans="27:64" x14ac:dyDescent="0.2">
      <c r="AA1603" s="37"/>
      <c r="AB1603" s="37"/>
      <c r="AC1603" s="37"/>
      <c r="AD1603" s="37"/>
      <c r="AE1603" s="37"/>
      <c r="AG1603" s="40"/>
      <c r="AN1603" s="37"/>
      <c r="AO1603" s="37"/>
      <c r="AP1603" s="37"/>
      <c r="AQ1603" s="37"/>
      <c r="AR1603" s="37"/>
      <c r="AS1603" s="37"/>
      <c r="AT1603" s="37"/>
      <c r="AU1603" s="37"/>
    </row>
    <row r="1604" spans="27:64" x14ac:dyDescent="0.2">
      <c r="AA1604" s="37"/>
      <c r="AB1604" s="37"/>
      <c r="AC1604" s="37"/>
      <c r="AD1604" s="37"/>
      <c r="AE1604" s="37"/>
      <c r="AG1604" s="40"/>
      <c r="AN1604" s="37"/>
      <c r="AO1604" s="37"/>
      <c r="AP1604" s="37"/>
      <c r="AQ1604" s="37"/>
      <c r="AR1604" s="37"/>
      <c r="AS1604" s="37"/>
      <c r="AT1604" s="37"/>
      <c r="AU1604" s="37"/>
      <c r="AV1604" s="37"/>
    </row>
    <row r="1605" spans="27:64" x14ac:dyDescent="0.2">
      <c r="AA1605" s="37"/>
      <c r="AB1605" s="37"/>
      <c r="AC1605" s="37"/>
      <c r="AD1605" s="37"/>
      <c r="AE1605" s="37"/>
      <c r="AG1605" s="40"/>
      <c r="AN1605" s="37"/>
      <c r="AO1605" s="37"/>
      <c r="AP1605" s="37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  <c r="BI1605" s="37"/>
      <c r="BJ1605" s="37"/>
      <c r="BK1605" s="37"/>
      <c r="BL1605" s="37"/>
    </row>
    <row r="1606" spans="27:64" x14ac:dyDescent="0.2">
      <c r="AA1606" s="37"/>
      <c r="AB1606" s="37"/>
      <c r="AC1606" s="37"/>
      <c r="AD1606" s="37"/>
      <c r="AE1606" s="37"/>
      <c r="AG1606" s="40"/>
      <c r="AN1606" s="37"/>
      <c r="AO1606" s="37"/>
      <c r="AP1606" s="37"/>
      <c r="AQ1606" s="37"/>
      <c r="AR1606" s="37"/>
      <c r="AS1606" s="37"/>
      <c r="AT1606" s="37"/>
      <c r="AU1606" s="37"/>
    </row>
    <row r="1607" spans="27:64" x14ac:dyDescent="0.2">
      <c r="AA1607" s="37"/>
      <c r="AB1607" s="37"/>
      <c r="AC1607" s="37"/>
      <c r="AD1607" s="37"/>
      <c r="AE1607" s="37"/>
      <c r="AG1607" s="40"/>
      <c r="AN1607" s="37"/>
      <c r="AO1607" s="37"/>
      <c r="AP1607" s="37"/>
      <c r="AQ1607" s="37"/>
      <c r="AR1607" s="37"/>
      <c r="AS1607" s="37"/>
      <c r="AT1607" s="37"/>
      <c r="AU1607" s="37"/>
      <c r="AV1607" s="37"/>
    </row>
    <row r="1608" spans="27:64" x14ac:dyDescent="0.2">
      <c r="AA1608" s="37"/>
      <c r="AB1608" s="37"/>
      <c r="AC1608" s="37"/>
      <c r="AD1608" s="37"/>
      <c r="AE1608" s="37"/>
      <c r="AG1608" s="40"/>
      <c r="AN1608" s="37"/>
      <c r="AO1608" s="37"/>
      <c r="AP1608" s="37"/>
      <c r="AQ1608" s="37"/>
      <c r="AR1608" s="37"/>
      <c r="AS1608" s="37"/>
      <c r="AT1608" s="37"/>
      <c r="AU1608" s="37"/>
    </row>
    <row r="1609" spans="27:64" x14ac:dyDescent="0.2">
      <c r="AA1609" s="37"/>
      <c r="AB1609" s="37"/>
      <c r="AC1609" s="37"/>
      <c r="AD1609" s="37"/>
      <c r="AE1609" s="37"/>
      <c r="AG1609" s="40"/>
      <c r="AN1609" s="37"/>
      <c r="AO1609" s="37"/>
      <c r="AP1609" s="37"/>
      <c r="AQ1609" s="37"/>
      <c r="AR1609" s="37"/>
      <c r="AS1609" s="37"/>
      <c r="AT1609" s="37"/>
      <c r="AU1609" s="37"/>
      <c r="AV1609" s="37"/>
      <c r="AX1609" s="37"/>
    </row>
    <row r="1610" spans="27:64" x14ac:dyDescent="0.2">
      <c r="AA1610" s="37"/>
      <c r="AB1610" s="37"/>
      <c r="AC1610" s="37"/>
      <c r="AD1610" s="37"/>
      <c r="AE1610" s="37"/>
      <c r="AG1610" s="40"/>
      <c r="AN1610" s="37"/>
      <c r="AO1610" s="37"/>
      <c r="AP1610" s="37"/>
      <c r="AQ1610" s="37"/>
      <c r="AR1610" s="37"/>
      <c r="AS1610" s="37"/>
      <c r="AT1610" s="37"/>
      <c r="AU1610" s="37"/>
      <c r="AV1610" s="37"/>
    </row>
    <row r="1611" spans="27:64" x14ac:dyDescent="0.2">
      <c r="AA1611" s="37"/>
      <c r="AB1611" s="37"/>
      <c r="AC1611" s="37"/>
      <c r="AD1611" s="37"/>
      <c r="AE1611" s="37"/>
      <c r="AG1611" s="40"/>
      <c r="AN1611" s="37"/>
      <c r="AO1611" s="37"/>
      <c r="AP1611" s="37"/>
      <c r="AQ1611" s="37"/>
      <c r="AR1611" s="37"/>
      <c r="AS1611" s="37"/>
      <c r="AT1611" s="37"/>
      <c r="AU1611" s="37"/>
    </row>
    <row r="1612" spans="27:64" x14ac:dyDescent="0.2">
      <c r="AA1612" s="37"/>
      <c r="AB1612" s="37"/>
      <c r="AC1612" s="37"/>
      <c r="AD1612" s="37"/>
      <c r="AE1612" s="37"/>
      <c r="AG1612" s="40"/>
      <c r="AN1612" s="37"/>
      <c r="AO1612" s="37"/>
      <c r="AP1612" s="37"/>
      <c r="AQ1612" s="37"/>
      <c r="AR1612" s="37"/>
      <c r="AS1612" s="37"/>
      <c r="AT1612" s="37"/>
      <c r="AU1612" s="37"/>
    </row>
    <row r="1613" spans="27:64" x14ac:dyDescent="0.2">
      <c r="AA1613" s="37"/>
      <c r="AB1613" s="37"/>
      <c r="AC1613" s="37"/>
      <c r="AD1613" s="37"/>
      <c r="AE1613" s="37"/>
      <c r="AG1613" s="40"/>
      <c r="AN1613" s="37"/>
      <c r="AO1613" s="37"/>
      <c r="AP1613" s="37"/>
      <c r="AQ1613" s="37"/>
      <c r="AR1613" s="37"/>
      <c r="AS1613" s="37"/>
      <c r="AT1613" s="37"/>
      <c r="AU1613" s="37"/>
      <c r="AV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K1613" s="37"/>
      <c r="BL1613" s="37"/>
    </row>
    <row r="1614" spans="27:64" x14ac:dyDescent="0.2">
      <c r="AA1614" s="37"/>
      <c r="AB1614" s="37"/>
      <c r="AC1614" s="37"/>
      <c r="AD1614" s="37"/>
      <c r="AE1614" s="37"/>
      <c r="AG1614" s="40"/>
      <c r="AN1614" s="37"/>
      <c r="AO1614" s="37"/>
      <c r="AP1614" s="37"/>
      <c r="AQ1614" s="37"/>
      <c r="AR1614" s="37"/>
      <c r="AS1614" s="37"/>
      <c r="AT1614" s="37"/>
      <c r="AU1614" s="37"/>
      <c r="AV1614" s="37"/>
    </row>
    <row r="1615" spans="27:64" x14ac:dyDescent="0.2">
      <c r="AA1615" s="37"/>
      <c r="AB1615" s="37"/>
      <c r="AC1615" s="37"/>
      <c r="AD1615" s="37"/>
      <c r="AE1615" s="37"/>
      <c r="AG1615" s="40"/>
      <c r="AN1615" s="37"/>
      <c r="AO1615" s="37"/>
      <c r="AP1615" s="37"/>
      <c r="AQ1615" s="37"/>
      <c r="AR1615" s="37"/>
      <c r="AS1615" s="37"/>
      <c r="AT1615" s="37"/>
      <c r="AU1615" s="37"/>
      <c r="AV1615" s="37"/>
    </row>
    <row r="1616" spans="27:64" x14ac:dyDescent="0.2">
      <c r="AA1616" s="37"/>
      <c r="AB1616" s="37"/>
      <c r="AC1616" s="37"/>
      <c r="AD1616" s="37"/>
      <c r="AE1616" s="37"/>
      <c r="AG1616" s="40"/>
      <c r="AN1616" s="37"/>
      <c r="AO1616" s="37"/>
      <c r="AP1616" s="37"/>
      <c r="AQ1616" s="37"/>
      <c r="AR1616" s="37"/>
      <c r="AS1616" s="37"/>
      <c r="AT1616" s="37"/>
      <c r="AU1616" s="37"/>
      <c r="AV1616" s="37"/>
    </row>
    <row r="1617" spans="27:64" x14ac:dyDescent="0.2">
      <c r="AA1617" s="37"/>
      <c r="AB1617" s="37"/>
      <c r="AC1617" s="37"/>
      <c r="AD1617" s="37"/>
      <c r="AE1617" s="37"/>
      <c r="AG1617" s="40"/>
      <c r="AN1617" s="37"/>
      <c r="AO1617" s="37"/>
      <c r="AP1617" s="37"/>
      <c r="AQ1617" s="37"/>
      <c r="AR1617" s="37"/>
      <c r="AS1617" s="37"/>
      <c r="AT1617" s="37"/>
      <c r="AU1617" s="37"/>
      <c r="AV1617" s="37"/>
      <c r="AX1617" s="37"/>
    </row>
    <row r="1618" spans="27:64" x14ac:dyDescent="0.2">
      <c r="AA1618" s="37"/>
      <c r="AB1618" s="37"/>
      <c r="AC1618" s="37"/>
      <c r="AD1618" s="37"/>
      <c r="AE1618" s="37"/>
      <c r="AG1618" s="40"/>
      <c r="AN1618" s="37"/>
      <c r="AO1618" s="37"/>
      <c r="AP1618" s="37"/>
      <c r="AQ1618" s="37"/>
      <c r="AR1618" s="37"/>
      <c r="AS1618" s="37"/>
      <c r="AT1618" s="37"/>
      <c r="AU1618" s="37"/>
      <c r="AV1618" s="37"/>
    </row>
    <row r="1619" spans="27:64" x14ac:dyDescent="0.2">
      <c r="AA1619" s="37"/>
      <c r="AB1619" s="37"/>
      <c r="AC1619" s="37"/>
      <c r="AD1619" s="37"/>
      <c r="AE1619" s="37"/>
      <c r="AG1619" s="40"/>
      <c r="AN1619" s="37"/>
      <c r="AO1619" s="37"/>
      <c r="AP1619" s="37"/>
      <c r="AQ1619" s="37"/>
      <c r="AR1619" s="37"/>
      <c r="AS1619" s="37"/>
      <c r="AT1619" s="37"/>
      <c r="AU1619" s="37"/>
      <c r="AV1619" s="37"/>
    </row>
    <row r="1620" spans="27:64" x14ac:dyDescent="0.2">
      <c r="AA1620" s="37"/>
      <c r="AB1620" s="37"/>
      <c r="AC1620" s="37"/>
      <c r="AD1620" s="37"/>
      <c r="AE1620" s="37"/>
      <c r="AG1620" s="40"/>
      <c r="AN1620" s="37"/>
      <c r="AO1620" s="37"/>
      <c r="AP1620" s="37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  <c r="BI1620" s="37"/>
      <c r="BJ1620" s="37"/>
      <c r="BK1620" s="37"/>
      <c r="BL1620" s="37"/>
    </row>
    <row r="1621" spans="27:64" x14ac:dyDescent="0.2">
      <c r="AA1621" s="37"/>
      <c r="AB1621" s="37"/>
      <c r="AC1621" s="37"/>
      <c r="AD1621" s="37"/>
      <c r="AE1621" s="37"/>
      <c r="AG1621" s="40"/>
      <c r="AN1621" s="37"/>
      <c r="AO1621" s="37"/>
      <c r="AP1621" s="37"/>
      <c r="AQ1621" s="37"/>
      <c r="AR1621" s="37"/>
      <c r="AS1621" s="37"/>
      <c r="AT1621" s="37"/>
      <c r="AU1621" s="37"/>
      <c r="AV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  <c r="BI1621" s="37"/>
      <c r="BJ1621" s="37"/>
      <c r="BK1621" s="37"/>
      <c r="BL1621" s="37"/>
    </row>
    <row r="1622" spans="27:64" x14ac:dyDescent="0.2">
      <c r="AA1622" s="37"/>
      <c r="AB1622" s="37"/>
      <c r="AC1622" s="37"/>
      <c r="AD1622" s="37"/>
      <c r="AE1622" s="37"/>
      <c r="AG1622" s="40"/>
      <c r="AN1622" s="37"/>
      <c r="AO1622" s="37"/>
      <c r="AP1622" s="37"/>
      <c r="AQ1622" s="37"/>
      <c r="AR1622" s="37"/>
      <c r="AS1622" s="37"/>
      <c r="AT1622" s="37"/>
      <c r="AU1622" s="37"/>
      <c r="AV1622" s="37"/>
      <c r="AX1622" s="37"/>
    </row>
    <row r="1623" spans="27:64" x14ac:dyDescent="0.2">
      <c r="AA1623" s="37"/>
      <c r="AB1623" s="37"/>
      <c r="AC1623" s="37"/>
      <c r="AD1623" s="37"/>
      <c r="AE1623" s="37"/>
      <c r="AG1623" s="40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K1623" s="37"/>
      <c r="BL1623" s="37"/>
    </row>
    <row r="1624" spans="27:64" x14ac:dyDescent="0.2">
      <c r="AA1624" s="37"/>
      <c r="AB1624" s="37"/>
      <c r="AC1624" s="37"/>
      <c r="AD1624" s="37"/>
      <c r="AE1624" s="37"/>
      <c r="AG1624" s="40"/>
      <c r="AN1624" s="37"/>
      <c r="AO1624" s="37"/>
      <c r="AP1624" s="37"/>
      <c r="AQ1624" s="37"/>
      <c r="AR1624" s="37"/>
      <c r="AS1624" s="37"/>
      <c r="AT1624" s="37"/>
      <c r="AU1624" s="37"/>
    </row>
    <row r="1625" spans="27:64" x14ac:dyDescent="0.2">
      <c r="AA1625" s="37"/>
      <c r="AB1625" s="37"/>
      <c r="AC1625" s="37"/>
      <c r="AD1625" s="37"/>
      <c r="AE1625" s="37"/>
      <c r="AG1625" s="40"/>
      <c r="AN1625" s="37"/>
      <c r="AO1625" s="37"/>
      <c r="AP1625" s="37"/>
      <c r="AQ1625" s="37"/>
      <c r="AR1625" s="37"/>
      <c r="AS1625" s="37"/>
      <c r="AT1625" s="37"/>
      <c r="AU1625" s="37"/>
    </row>
    <row r="1626" spans="27:64" x14ac:dyDescent="0.2">
      <c r="AA1626" s="37"/>
      <c r="AB1626" s="37"/>
      <c r="AC1626" s="37"/>
      <c r="AD1626" s="37"/>
      <c r="AE1626" s="37"/>
      <c r="AG1626" s="40"/>
      <c r="AN1626" s="37"/>
      <c r="AO1626" s="37"/>
      <c r="AP1626" s="37"/>
      <c r="AQ1626" s="37"/>
      <c r="AR1626" s="37"/>
      <c r="AS1626" s="37"/>
      <c r="AT1626" s="37"/>
      <c r="AU1626" s="37"/>
      <c r="AV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7"/>
      <c r="BL1626" s="37"/>
    </row>
    <row r="1627" spans="27:64" x14ac:dyDescent="0.2">
      <c r="AA1627" s="37"/>
      <c r="AB1627" s="37"/>
      <c r="AC1627" s="37"/>
      <c r="AD1627" s="37"/>
      <c r="AE1627" s="37"/>
      <c r="AG1627" s="40"/>
      <c r="AN1627" s="37"/>
      <c r="AO1627" s="37"/>
      <c r="AP1627" s="37"/>
      <c r="AQ1627" s="37"/>
      <c r="AR1627" s="37"/>
      <c r="AS1627" s="37"/>
      <c r="AT1627" s="37"/>
      <c r="AU1627" s="37"/>
      <c r="AV1627" s="37"/>
    </row>
    <row r="1628" spans="27:64" x14ac:dyDescent="0.2">
      <c r="AA1628" s="37"/>
      <c r="AB1628" s="37"/>
      <c r="AC1628" s="37"/>
      <c r="AD1628" s="37"/>
      <c r="AE1628" s="37"/>
      <c r="AG1628" s="40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7"/>
      <c r="BL1628" s="37"/>
    </row>
    <row r="1629" spans="27:64" x14ac:dyDescent="0.2">
      <c r="AA1629" s="37"/>
      <c r="AB1629" s="37"/>
      <c r="AC1629" s="37"/>
      <c r="AD1629" s="37"/>
      <c r="AE1629" s="37"/>
      <c r="AG1629" s="40"/>
      <c r="AN1629" s="37"/>
      <c r="AO1629" s="37"/>
      <c r="AP1629" s="37"/>
      <c r="AQ1629" s="37"/>
      <c r="AR1629" s="37"/>
      <c r="AS1629" s="37"/>
      <c r="AT1629" s="37"/>
      <c r="AU1629" s="37"/>
    </row>
    <row r="1630" spans="27:64" x14ac:dyDescent="0.2">
      <c r="AA1630" s="37"/>
      <c r="AB1630" s="37"/>
      <c r="AC1630" s="37"/>
      <c r="AD1630" s="37"/>
      <c r="AE1630" s="37"/>
      <c r="AG1630" s="40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7"/>
      <c r="BL1630" s="37"/>
    </row>
    <row r="1631" spans="27:64" x14ac:dyDescent="0.2">
      <c r="AA1631" s="37"/>
      <c r="AB1631" s="37"/>
      <c r="AC1631" s="37"/>
      <c r="AD1631" s="37"/>
      <c r="AE1631" s="37"/>
      <c r="AG1631" s="40"/>
      <c r="AN1631" s="37"/>
      <c r="AO1631" s="37"/>
      <c r="AP1631" s="37"/>
      <c r="AQ1631" s="37"/>
      <c r="AR1631" s="37"/>
      <c r="AS1631" s="37"/>
      <c r="AT1631" s="37"/>
      <c r="AU1631" s="37"/>
    </row>
    <row r="1632" spans="27:64" x14ac:dyDescent="0.2">
      <c r="AA1632" s="37"/>
      <c r="AB1632" s="37"/>
      <c r="AC1632" s="37"/>
      <c r="AD1632" s="37"/>
      <c r="AE1632" s="37"/>
      <c r="AG1632" s="40"/>
      <c r="AN1632" s="37"/>
      <c r="AO1632" s="37"/>
      <c r="AP1632" s="37"/>
      <c r="AQ1632" s="37"/>
      <c r="AR1632" s="37"/>
      <c r="AS1632" s="37"/>
      <c r="AT1632" s="37"/>
      <c r="AU1632" s="37"/>
    </row>
    <row r="1633" spans="27:64" x14ac:dyDescent="0.2">
      <c r="AA1633" s="37"/>
      <c r="AB1633" s="37"/>
      <c r="AC1633" s="37"/>
      <c r="AD1633" s="37"/>
      <c r="AE1633" s="37"/>
      <c r="AG1633" s="40"/>
      <c r="AN1633" s="37"/>
      <c r="AO1633" s="37"/>
      <c r="AP1633" s="37"/>
      <c r="AQ1633" s="37"/>
      <c r="AR1633" s="37"/>
      <c r="AS1633" s="37"/>
      <c r="AT1633" s="37"/>
      <c r="AU1633" s="37"/>
    </row>
    <row r="1634" spans="27:64" x14ac:dyDescent="0.2">
      <c r="AA1634" s="37"/>
      <c r="AB1634" s="37"/>
      <c r="AC1634" s="37"/>
      <c r="AD1634" s="37"/>
      <c r="AE1634" s="37"/>
      <c r="AG1634" s="40"/>
      <c r="AN1634" s="37"/>
      <c r="AO1634" s="37"/>
      <c r="AP1634" s="37"/>
      <c r="AQ1634" s="37"/>
      <c r="AR1634" s="37"/>
      <c r="AS1634" s="37"/>
      <c r="AT1634" s="37"/>
      <c r="AU1634" s="37"/>
    </row>
    <row r="1635" spans="27:64" x14ac:dyDescent="0.2">
      <c r="AA1635" s="37"/>
      <c r="AB1635" s="37"/>
      <c r="AC1635" s="37"/>
      <c r="AD1635" s="37"/>
      <c r="AE1635" s="37"/>
      <c r="AG1635" s="40"/>
      <c r="AN1635" s="37"/>
      <c r="AO1635" s="37"/>
      <c r="AP1635" s="37"/>
      <c r="AQ1635" s="37"/>
      <c r="AR1635" s="37"/>
      <c r="AS1635" s="37"/>
      <c r="AT1635" s="37"/>
      <c r="AU1635" s="37"/>
    </row>
    <row r="1636" spans="27:64" x14ac:dyDescent="0.2">
      <c r="AA1636" s="37"/>
      <c r="AB1636" s="37"/>
      <c r="AC1636" s="37"/>
      <c r="AD1636" s="37"/>
      <c r="AE1636" s="37"/>
      <c r="AG1636" s="40"/>
      <c r="AN1636" s="37"/>
      <c r="AO1636" s="37"/>
      <c r="AP1636" s="37"/>
      <c r="AQ1636" s="37"/>
      <c r="AR1636" s="37"/>
      <c r="AS1636" s="37"/>
      <c r="AT1636" s="37"/>
      <c r="AU1636" s="37"/>
      <c r="AV1636" s="37"/>
      <c r="AX1636" s="37"/>
    </row>
    <row r="1637" spans="27:64" x14ac:dyDescent="0.2">
      <c r="AA1637" s="37"/>
      <c r="AB1637" s="37"/>
      <c r="AC1637" s="37"/>
      <c r="AD1637" s="37"/>
      <c r="AE1637" s="37"/>
      <c r="AG1637" s="40"/>
      <c r="AN1637" s="37"/>
      <c r="AO1637" s="37"/>
      <c r="AP1637" s="37"/>
      <c r="AQ1637" s="37"/>
      <c r="AR1637" s="37"/>
      <c r="AS1637" s="37"/>
      <c r="AT1637" s="37"/>
      <c r="AU1637" s="37"/>
      <c r="AV1637" s="37"/>
      <c r="AX1637" s="37"/>
    </row>
    <row r="1638" spans="27:64" x14ac:dyDescent="0.2">
      <c r="AA1638" s="37"/>
      <c r="AB1638" s="37"/>
      <c r="AC1638" s="37"/>
      <c r="AD1638" s="37"/>
      <c r="AE1638" s="37"/>
      <c r="AG1638" s="40"/>
      <c r="AN1638" s="37"/>
      <c r="AO1638" s="37"/>
      <c r="AP1638" s="37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  <c r="BI1638" s="37"/>
      <c r="BJ1638" s="37"/>
      <c r="BK1638" s="37"/>
      <c r="BL1638" s="37"/>
    </row>
    <row r="1639" spans="27:64" x14ac:dyDescent="0.2">
      <c r="AA1639" s="37"/>
      <c r="AB1639" s="37"/>
      <c r="AC1639" s="37"/>
      <c r="AD1639" s="37"/>
      <c r="AE1639" s="37"/>
      <c r="AG1639" s="40"/>
      <c r="AN1639" s="37"/>
      <c r="AO1639" s="37"/>
      <c r="AP1639" s="37"/>
      <c r="AQ1639" s="37"/>
      <c r="AR1639" s="37"/>
      <c r="AS1639" s="37"/>
      <c r="AT1639" s="37"/>
      <c r="AU1639" s="37"/>
    </row>
    <row r="1640" spans="27:64" x14ac:dyDescent="0.2">
      <c r="AA1640" s="37"/>
      <c r="AB1640" s="37"/>
      <c r="AC1640" s="37"/>
      <c r="AD1640" s="37"/>
      <c r="AE1640" s="37"/>
      <c r="AG1640" s="40"/>
      <c r="AN1640" s="37"/>
      <c r="AO1640" s="37"/>
      <c r="AP1640" s="37"/>
      <c r="AQ1640" s="37"/>
      <c r="AR1640" s="37"/>
      <c r="AS1640" s="37"/>
      <c r="AT1640" s="37"/>
      <c r="AU1640" s="37"/>
      <c r="AV1640" s="37"/>
      <c r="AX1640" s="37"/>
      <c r="AY1640" s="37"/>
      <c r="AZ1640" s="37"/>
      <c r="BA1640" s="37"/>
      <c r="BB1640" s="37"/>
      <c r="BC1640" s="37"/>
      <c r="BD1640" s="37"/>
      <c r="BE1640" s="37"/>
      <c r="BF1640" s="37"/>
      <c r="BG1640" s="37"/>
      <c r="BH1640" s="37"/>
      <c r="BI1640" s="37"/>
      <c r="BJ1640" s="37"/>
      <c r="BK1640" s="37"/>
      <c r="BL1640" s="37"/>
    </row>
    <row r="1641" spans="27:64" x14ac:dyDescent="0.2">
      <c r="AA1641" s="37"/>
      <c r="AB1641" s="37"/>
      <c r="AC1641" s="37"/>
      <c r="AD1641" s="37"/>
      <c r="AE1641" s="37"/>
      <c r="AG1641" s="40"/>
      <c r="AN1641" s="37"/>
      <c r="AO1641" s="37"/>
      <c r="AP1641" s="37"/>
      <c r="AQ1641" s="37"/>
      <c r="AR1641" s="37"/>
      <c r="AS1641" s="37"/>
      <c r="AT1641" s="37"/>
      <c r="AU1641" s="37"/>
      <c r="AV1641" s="5"/>
    </row>
    <row r="1642" spans="27:64" x14ac:dyDescent="0.2">
      <c r="AA1642" s="37"/>
      <c r="AB1642" s="37"/>
      <c r="AC1642" s="37"/>
      <c r="AD1642" s="37"/>
      <c r="AE1642" s="37"/>
      <c r="AG1642" s="40"/>
      <c r="AN1642" s="37"/>
      <c r="AO1642" s="37"/>
      <c r="AP1642" s="37"/>
      <c r="AQ1642" s="37"/>
      <c r="AR1642" s="37"/>
      <c r="AS1642" s="37"/>
      <c r="AT1642" s="37"/>
      <c r="AU1642" s="37"/>
      <c r="AV1642" s="37"/>
    </row>
    <row r="1643" spans="27:64" x14ac:dyDescent="0.2">
      <c r="AA1643" s="37"/>
      <c r="AB1643" s="37"/>
      <c r="AC1643" s="37"/>
      <c r="AD1643" s="37"/>
      <c r="AE1643" s="37"/>
      <c r="AG1643" s="40"/>
      <c r="AN1643" s="37"/>
      <c r="AO1643" s="37"/>
      <c r="AP1643" s="37"/>
      <c r="AQ1643" s="37"/>
      <c r="AR1643" s="37"/>
      <c r="AS1643" s="37"/>
      <c r="AT1643" s="37"/>
      <c r="AU1643" s="37"/>
      <c r="AV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K1643" s="37"/>
      <c r="BL1643" s="37"/>
    </row>
    <row r="1644" spans="27:64" x14ac:dyDescent="0.2">
      <c r="AA1644" s="37"/>
      <c r="AB1644" s="37"/>
      <c r="AC1644" s="37"/>
      <c r="AD1644" s="37"/>
      <c r="AE1644" s="37"/>
      <c r="AG1644" s="40"/>
      <c r="AN1644" s="37"/>
      <c r="AO1644" s="37"/>
      <c r="AP1644" s="37"/>
      <c r="AQ1644" s="37"/>
      <c r="AR1644" s="37"/>
      <c r="AS1644" s="37"/>
      <c r="AT1644" s="37"/>
      <c r="AU1644" s="37"/>
      <c r="AV1644" s="37"/>
    </row>
    <row r="1645" spans="27:64" x14ac:dyDescent="0.2">
      <c r="AA1645" s="37"/>
      <c r="AB1645" s="37"/>
      <c r="AC1645" s="37"/>
      <c r="AD1645" s="37"/>
      <c r="AE1645" s="37"/>
      <c r="AG1645" s="40"/>
      <c r="AN1645" s="37"/>
      <c r="AO1645" s="37"/>
      <c r="AP1645" s="37"/>
      <c r="AQ1645" s="37"/>
      <c r="AR1645" s="37"/>
      <c r="AS1645" s="37"/>
      <c r="AT1645" s="37"/>
      <c r="AU1645" s="37"/>
      <c r="AV1645" s="37"/>
    </row>
    <row r="1646" spans="27:64" x14ac:dyDescent="0.2">
      <c r="AA1646" s="37"/>
      <c r="AB1646" s="37"/>
      <c r="AC1646" s="37"/>
      <c r="AD1646" s="37"/>
      <c r="AE1646" s="37"/>
      <c r="AG1646" s="40"/>
      <c r="AN1646" s="37"/>
      <c r="AO1646" s="37"/>
      <c r="AP1646" s="37"/>
      <c r="AQ1646" s="37"/>
      <c r="AR1646" s="37"/>
      <c r="AS1646" s="37"/>
      <c r="AT1646" s="37"/>
      <c r="AU1646" s="37"/>
    </row>
    <row r="1647" spans="27:64" x14ac:dyDescent="0.2">
      <c r="AA1647" s="37"/>
      <c r="AB1647" s="37"/>
      <c r="AC1647" s="37"/>
      <c r="AD1647" s="37"/>
      <c r="AE1647" s="37"/>
      <c r="AG1647" s="40"/>
      <c r="AN1647" s="37"/>
      <c r="AO1647" s="37"/>
      <c r="AP1647" s="37"/>
      <c r="AQ1647" s="37"/>
      <c r="AR1647" s="37"/>
      <c r="AS1647" s="37"/>
      <c r="AT1647" s="37"/>
      <c r="AU1647" s="37"/>
    </row>
    <row r="1648" spans="27:64" x14ac:dyDescent="0.2">
      <c r="AA1648" s="37"/>
      <c r="AB1648" s="37"/>
      <c r="AC1648" s="37"/>
      <c r="AD1648" s="37"/>
      <c r="AE1648" s="37"/>
      <c r="AG1648" s="40"/>
      <c r="AN1648" s="37"/>
      <c r="AO1648" s="37"/>
      <c r="AP1648" s="37"/>
      <c r="AQ1648" s="37"/>
      <c r="AR1648" s="37"/>
      <c r="AS1648" s="37"/>
      <c r="AT1648" s="37"/>
      <c r="AU1648" s="37"/>
    </row>
    <row r="1649" spans="27:64" x14ac:dyDescent="0.2">
      <c r="AA1649" s="37"/>
      <c r="AB1649" s="37"/>
      <c r="AC1649" s="37"/>
      <c r="AD1649" s="37"/>
      <c r="AE1649" s="37"/>
      <c r="AG1649" s="40"/>
      <c r="AN1649" s="37"/>
      <c r="AO1649" s="37"/>
      <c r="AP1649" s="37"/>
      <c r="AQ1649" s="37"/>
      <c r="AR1649" s="37"/>
      <c r="AS1649" s="37"/>
      <c r="AT1649" s="37"/>
      <c r="AU1649" s="37"/>
    </row>
    <row r="1650" spans="27:64" x14ac:dyDescent="0.2">
      <c r="AA1650" s="37"/>
      <c r="AB1650" s="37"/>
      <c r="AC1650" s="37"/>
      <c r="AD1650" s="37"/>
      <c r="AE1650" s="37"/>
      <c r="AG1650" s="40"/>
      <c r="AN1650" s="37"/>
      <c r="AO1650" s="37"/>
      <c r="AP1650" s="37"/>
      <c r="AQ1650" s="37"/>
      <c r="AR1650" s="37"/>
      <c r="AS1650" s="37"/>
      <c r="AT1650" s="37"/>
      <c r="AU1650" s="37"/>
    </row>
    <row r="1651" spans="27:64" x14ac:dyDescent="0.2">
      <c r="AA1651" s="37"/>
      <c r="AB1651" s="37"/>
      <c r="AC1651" s="37"/>
      <c r="AD1651" s="37"/>
      <c r="AE1651" s="37"/>
      <c r="AG1651" s="40"/>
      <c r="AN1651" s="37"/>
      <c r="AO1651" s="37"/>
      <c r="AP1651" s="37"/>
      <c r="AQ1651" s="37"/>
      <c r="AR1651" s="37"/>
      <c r="AS1651" s="37"/>
      <c r="AT1651" s="37"/>
      <c r="AU1651" s="37"/>
    </row>
    <row r="1652" spans="27:64" x14ac:dyDescent="0.2">
      <c r="AA1652" s="37"/>
      <c r="AB1652" s="37"/>
      <c r="AC1652" s="37"/>
      <c r="AD1652" s="37"/>
      <c r="AE1652" s="37"/>
      <c r="AG1652" s="40"/>
      <c r="AN1652" s="37"/>
      <c r="AO1652" s="37"/>
      <c r="AP1652" s="37"/>
      <c r="AQ1652" s="37"/>
      <c r="AR1652" s="37"/>
      <c r="AS1652" s="37"/>
      <c r="AT1652" s="37"/>
      <c r="AU1652" s="37"/>
    </row>
    <row r="1653" spans="27:64" x14ac:dyDescent="0.2">
      <c r="AA1653" s="37"/>
      <c r="AB1653" s="37"/>
      <c r="AC1653" s="37"/>
      <c r="AD1653" s="37"/>
      <c r="AE1653" s="37"/>
      <c r="AG1653" s="40"/>
      <c r="AN1653" s="37"/>
      <c r="AO1653" s="37"/>
      <c r="AP1653" s="37"/>
      <c r="AQ1653" s="37"/>
      <c r="AR1653" s="37"/>
      <c r="AS1653" s="37"/>
      <c r="AT1653" s="37"/>
      <c r="AU1653" s="37"/>
      <c r="AV1653" s="37"/>
    </row>
    <row r="1654" spans="27:64" x14ac:dyDescent="0.2">
      <c r="AA1654" s="37"/>
      <c r="AB1654" s="37"/>
      <c r="AC1654" s="37"/>
      <c r="AD1654" s="37"/>
      <c r="AE1654" s="37"/>
      <c r="AG1654" s="40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7"/>
      <c r="BL1654" s="37"/>
    </row>
    <row r="1655" spans="27:64" x14ac:dyDescent="0.2">
      <c r="AA1655" s="37"/>
      <c r="AB1655" s="37"/>
      <c r="AC1655" s="37"/>
      <c r="AD1655" s="37"/>
      <c r="AE1655" s="37"/>
      <c r="AG1655" s="40"/>
      <c r="AN1655" s="37"/>
      <c r="AO1655" s="37"/>
      <c r="AP1655" s="37"/>
      <c r="AQ1655" s="37"/>
      <c r="AR1655" s="37"/>
      <c r="AS1655" s="37"/>
      <c r="AT1655" s="37"/>
      <c r="AU1655" s="37"/>
    </row>
    <row r="1656" spans="27:64" x14ac:dyDescent="0.2">
      <c r="AA1656" s="37"/>
      <c r="AB1656" s="37"/>
      <c r="AC1656" s="37"/>
      <c r="AD1656" s="37"/>
      <c r="AE1656" s="37"/>
      <c r="AG1656" s="40"/>
      <c r="AN1656" s="37"/>
      <c r="AO1656" s="37"/>
      <c r="AP1656" s="37"/>
      <c r="AQ1656" s="37"/>
      <c r="AR1656" s="37"/>
      <c r="AS1656" s="37"/>
      <c r="AT1656" s="37"/>
      <c r="AU1656" s="37"/>
    </row>
    <row r="1657" spans="27:64" x14ac:dyDescent="0.2">
      <c r="AA1657" s="37"/>
      <c r="AB1657" s="37"/>
      <c r="AC1657" s="37"/>
      <c r="AD1657" s="37"/>
      <c r="AE1657" s="37"/>
      <c r="AG1657" s="40"/>
      <c r="AN1657" s="37"/>
      <c r="AO1657" s="37"/>
      <c r="AP1657" s="37"/>
      <c r="AQ1657" s="37"/>
      <c r="AR1657" s="37"/>
      <c r="AS1657" s="37"/>
      <c r="AT1657" s="37"/>
      <c r="AU1657" s="37"/>
    </row>
    <row r="1658" spans="27:64" x14ac:dyDescent="0.2">
      <c r="AA1658" s="37"/>
      <c r="AB1658" s="37"/>
      <c r="AC1658" s="37"/>
      <c r="AD1658" s="37"/>
      <c r="AE1658" s="37"/>
      <c r="AG1658" s="40"/>
      <c r="AN1658" s="37"/>
      <c r="AO1658" s="37"/>
      <c r="AP1658" s="37"/>
      <c r="AQ1658" s="37"/>
      <c r="AR1658" s="37"/>
      <c r="AS1658" s="37"/>
      <c r="AT1658" s="37"/>
      <c r="AU1658" s="37"/>
    </row>
    <row r="1659" spans="27:64" x14ac:dyDescent="0.2">
      <c r="AA1659" s="37"/>
      <c r="AB1659" s="37"/>
      <c r="AC1659" s="37"/>
      <c r="AD1659" s="37"/>
      <c r="AE1659" s="37"/>
      <c r="AG1659" s="40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  <c r="BI1659" s="37"/>
      <c r="BJ1659" s="37"/>
      <c r="BK1659" s="37"/>
      <c r="BL1659" s="37"/>
    </row>
    <row r="1660" spans="27:64" x14ac:dyDescent="0.2">
      <c r="AA1660" s="37"/>
      <c r="AB1660" s="37"/>
      <c r="AC1660" s="37"/>
      <c r="AD1660" s="37"/>
      <c r="AE1660" s="37"/>
      <c r="AG1660" s="40"/>
      <c r="AN1660" s="37"/>
      <c r="AO1660" s="37"/>
      <c r="AP1660" s="37"/>
      <c r="AQ1660" s="37"/>
      <c r="AR1660" s="37"/>
      <c r="AS1660" s="37"/>
      <c r="AT1660" s="37"/>
      <c r="AU1660" s="37"/>
    </row>
    <row r="1661" spans="27:64" x14ac:dyDescent="0.2">
      <c r="AA1661" s="37"/>
      <c r="AB1661" s="37"/>
      <c r="AC1661" s="37"/>
      <c r="AD1661" s="37"/>
      <c r="AE1661" s="37"/>
      <c r="AG1661" s="40"/>
      <c r="AN1661" s="37"/>
      <c r="AO1661" s="37"/>
      <c r="AP1661" s="37"/>
      <c r="AQ1661" s="37"/>
      <c r="AR1661" s="37"/>
      <c r="AS1661" s="37"/>
      <c r="AT1661" s="37"/>
      <c r="AU1661" s="37"/>
    </row>
    <row r="1662" spans="27:64" x14ac:dyDescent="0.2">
      <c r="AA1662" s="37"/>
      <c r="AB1662" s="37"/>
      <c r="AC1662" s="37"/>
      <c r="AD1662" s="37"/>
      <c r="AE1662" s="37"/>
      <c r="AG1662" s="40"/>
      <c r="AN1662" s="37"/>
      <c r="AO1662" s="37"/>
      <c r="AP1662" s="37"/>
      <c r="AQ1662" s="37"/>
      <c r="AR1662" s="37"/>
      <c r="AS1662" s="37"/>
      <c r="AT1662" s="37"/>
      <c r="AU1662" s="37"/>
      <c r="AV1662" s="37"/>
      <c r="AX1662" s="37"/>
    </row>
    <row r="1663" spans="27:64" x14ac:dyDescent="0.2">
      <c r="AA1663" s="37"/>
      <c r="AB1663" s="37"/>
      <c r="AC1663" s="37"/>
      <c r="AD1663" s="37"/>
      <c r="AE1663" s="37"/>
      <c r="AG1663" s="40"/>
      <c r="AN1663" s="37"/>
      <c r="AO1663" s="37"/>
      <c r="AP1663" s="37"/>
      <c r="AQ1663" s="37"/>
      <c r="AR1663" s="37"/>
      <c r="AS1663" s="37"/>
      <c r="AT1663" s="37"/>
      <c r="AU1663" s="37"/>
      <c r="AV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  <c r="BI1663" s="37"/>
      <c r="BJ1663" s="37"/>
      <c r="BK1663" s="37"/>
      <c r="BL1663" s="37"/>
    </row>
    <row r="1664" spans="27:64" x14ac:dyDescent="0.2">
      <c r="AA1664" s="37"/>
      <c r="AB1664" s="37"/>
      <c r="AC1664" s="37"/>
      <c r="AD1664" s="37"/>
      <c r="AE1664" s="37"/>
      <c r="AG1664" s="40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7"/>
      <c r="BL1664" s="37"/>
    </row>
    <row r="1665" spans="27:64" x14ac:dyDescent="0.2">
      <c r="AA1665" s="37"/>
      <c r="AB1665" s="37"/>
      <c r="AC1665" s="37"/>
      <c r="AD1665" s="37"/>
      <c r="AE1665" s="37"/>
      <c r="AG1665" s="40"/>
      <c r="AN1665" s="37"/>
      <c r="AO1665" s="37"/>
      <c r="AP1665" s="37"/>
      <c r="AQ1665" s="37"/>
      <c r="AR1665" s="37"/>
      <c r="AS1665" s="37"/>
      <c r="AT1665" s="37"/>
      <c r="AU1665" s="37"/>
      <c r="AV1665" s="37"/>
    </row>
    <row r="1666" spans="27:64" x14ac:dyDescent="0.2">
      <c r="AA1666" s="37"/>
      <c r="AB1666" s="37"/>
      <c r="AC1666" s="37"/>
      <c r="AD1666" s="37"/>
      <c r="AE1666" s="37"/>
      <c r="AG1666" s="40"/>
      <c r="AN1666" s="37"/>
      <c r="AO1666" s="37"/>
      <c r="AP1666" s="37"/>
      <c r="AQ1666" s="37"/>
      <c r="AR1666" s="37"/>
      <c r="AS1666" s="37"/>
      <c r="AT1666" s="37"/>
      <c r="AU1666" s="37"/>
    </row>
    <row r="1667" spans="27:64" x14ac:dyDescent="0.2">
      <c r="AA1667" s="37"/>
      <c r="AB1667" s="37"/>
      <c r="AC1667" s="37"/>
      <c r="AD1667" s="37"/>
      <c r="AE1667" s="37"/>
      <c r="AG1667" s="40"/>
      <c r="AN1667" s="37"/>
      <c r="AO1667" s="37"/>
      <c r="AP1667" s="37"/>
      <c r="AQ1667" s="37"/>
      <c r="AR1667" s="37"/>
      <c r="AS1667" s="37"/>
      <c r="AT1667" s="37"/>
      <c r="AU1667" s="37"/>
      <c r="AV1667" s="37"/>
    </row>
    <row r="1668" spans="27:64" x14ac:dyDescent="0.2">
      <c r="AA1668" s="37"/>
      <c r="AB1668" s="37"/>
      <c r="AC1668" s="37"/>
      <c r="AD1668" s="37"/>
      <c r="AE1668" s="37"/>
      <c r="AG1668" s="40"/>
      <c r="AN1668" s="37"/>
      <c r="AO1668" s="37"/>
      <c r="AP1668" s="37"/>
      <c r="AQ1668" s="37"/>
      <c r="AR1668" s="37"/>
      <c r="AS1668" s="37"/>
      <c r="AT1668" s="37"/>
      <c r="AU1668" s="37"/>
      <c r="AV1668" s="37"/>
    </row>
    <row r="1669" spans="27:64" x14ac:dyDescent="0.2">
      <c r="AA1669" s="37"/>
      <c r="AB1669" s="37"/>
      <c r="AC1669" s="37"/>
      <c r="AD1669" s="37"/>
      <c r="AE1669" s="37"/>
      <c r="AG1669" s="40"/>
      <c r="AN1669" s="37"/>
      <c r="AO1669" s="37"/>
      <c r="AP1669" s="37"/>
      <c r="AQ1669" s="37"/>
      <c r="AR1669" s="37"/>
      <c r="AS1669" s="37"/>
      <c r="AT1669" s="37"/>
      <c r="AU1669" s="37"/>
    </row>
    <row r="1670" spans="27:64" x14ac:dyDescent="0.2">
      <c r="AA1670" s="37"/>
      <c r="AB1670" s="37"/>
      <c r="AC1670" s="37"/>
      <c r="AD1670" s="37"/>
      <c r="AE1670" s="37"/>
      <c r="AG1670" s="40"/>
      <c r="AN1670" s="37"/>
      <c r="AO1670" s="37"/>
      <c r="AP1670" s="37"/>
      <c r="AQ1670" s="37"/>
      <c r="AR1670" s="37"/>
      <c r="AS1670" s="37"/>
      <c r="AT1670" s="37"/>
      <c r="AU1670" s="37"/>
      <c r="AV1670" s="37"/>
      <c r="AX1670" s="37"/>
    </row>
    <row r="1671" spans="27:64" x14ac:dyDescent="0.2">
      <c r="AA1671" s="37"/>
      <c r="AB1671" s="37"/>
      <c r="AC1671" s="37"/>
      <c r="AD1671" s="37"/>
      <c r="AE1671" s="37"/>
      <c r="AG1671" s="40"/>
      <c r="AN1671" s="37"/>
      <c r="AO1671" s="37"/>
      <c r="AP1671" s="37"/>
      <c r="AQ1671" s="37"/>
      <c r="AR1671" s="37"/>
      <c r="AS1671" s="37"/>
      <c r="AT1671" s="37"/>
      <c r="AU1671" s="37"/>
    </row>
    <row r="1672" spans="27:64" x14ac:dyDescent="0.2">
      <c r="AA1672" s="37"/>
      <c r="AB1672" s="37"/>
      <c r="AC1672" s="37"/>
      <c r="AD1672" s="37"/>
      <c r="AE1672" s="37"/>
      <c r="AG1672" s="40"/>
      <c r="AN1672" s="37"/>
      <c r="AO1672" s="37"/>
      <c r="AP1672" s="37"/>
      <c r="AQ1672" s="37"/>
      <c r="AR1672" s="37"/>
      <c r="AS1672" s="37"/>
      <c r="AT1672" s="37"/>
      <c r="AU1672" s="37"/>
    </row>
    <row r="1673" spans="27:64" x14ac:dyDescent="0.2">
      <c r="AA1673" s="37"/>
      <c r="AB1673" s="37"/>
      <c r="AC1673" s="37"/>
      <c r="AD1673" s="37"/>
      <c r="AE1673" s="37"/>
      <c r="AG1673" s="40"/>
      <c r="AN1673" s="37"/>
      <c r="AO1673" s="37"/>
      <c r="AP1673" s="37"/>
      <c r="AQ1673" s="37"/>
      <c r="AR1673" s="37"/>
      <c r="AS1673" s="37"/>
      <c r="AT1673" s="37"/>
      <c r="AU1673" s="37"/>
    </row>
    <row r="1674" spans="27:64" x14ac:dyDescent="0.2">
      <c r="AA1674" s="37"/>
      <c r="AB1674" s="37"/>
      <c r="AC1674" s="37"/>
      <c r="AD1674" s="37"/>
      <c r="AE1674" s="37"/>
      <c r="AG1674" s="40"/>
      <c r="AN1674" s="37"/>
      <c r="AO1674" s="37"/>
      <c r="AP1674" s="37"/>
      <c r="AQ1674" s="37"/>
      <c r="AR1674" s="37"/>
      <c r="AS1674" s="37"/>
      <c r="AT1674" s="37"/>
      <c r="AU1674" s="37"/>
      <c r="AV1674" s="37"/>
      <c r="AX1674" s="37"/>
    </row>
    <row r="1675" spans="27:64" x14ac:dyDescent="0.2">
      <c r="AA1675" s="37"/>
      <c r="AB1675" s="37"/>
      <c r="AC1675" s="37"/>
      <c r="AD1675" s="37"/>
      <c r="AE1675" s="37"/>
      <c r="AG1675" s="40"/>
      <c r="AN1675" s="37"/>
      <c r="AO1675" s="37"/>
      <c r="AP1675" s="37"/>
      <c r="AQ1675" s="37"/>
      <c r="AR1675" s="37"/>
      <c r="AS1675" s="37"/>
      <c r="AT1675" s="37"/>
      <c r="AU1675" s="37"/>
      <c r="AV1675" s="37"/>
    </row>
    <row r="1676" spans="27:64" x14ac:dyDescent="0.2">
      <c r="AA1676" s="37"/>
      <c r="AB1676" s="37"/>
      <c r="AC1676" s="37"/>
      <c r="AD1676" s="37"/>
      <c r="AE1676" s="37"/>
      <c r="AG1676" s="40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7"/>
      <c r="BL1676" s="37"/>
    </row>
    <row r="1677" spans="27:64" x14ac:dyDescent="0.2">
      <c r="AA1677" s="37"/>
      <c r="AB1677" s="37"/>
      <c r="AC1677" s="37"/>
      <c r="AD1677" s="37"/>
      <c r="AE1677" s="37"/>
      <c r="AG1677" s="40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K1677" s="37"/>
      <c r="BL1677" s="37"/>
    </row>
    <row r="1678" spans="27:64" x14ac:dyDescent="0.2">
      <c r="AA1678" s="37"/>
      <c r="AB1678" s="37"/>
      <c r="AC1678" s="37"/>
      <c r="AD1678" s="37"/>
      <c r="AE1678" s="37"/>
      <c r="AG1678" s="40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7"/>
      <c r="BL1678" s="37"/>
    </row>
    <row r="1679" spans="27:64" x14ac:dyDescent="0.2">
      <c r="AA1679" s="37"/>
      <c r="AB1679" s="37"/>
      <c r="AC1679" s="37"/>
      <c r="AD1679" s="37"/>
      <c r="AE1679" s="37"/>
      <c r="AG1679" s="40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K1679" s="37"/>
      <c r="BL1679" s="37"/>
    </row>
    <row r="1680" spans="27:64" x14ac:dyDescent="0.2">
      <c r="AA1680" s="37"/>
      <c r="AB1680" s="37"/>
      <c r="AC1680" s="37"/>
      <c r="AD1680" s="37"/>
      <c r="AE1680" s="37"/>
      <c r="AG1680" s="40"/>
      <c r="AN1680" s="37"/>
      <c r="AO1680" s="37"/>
      <c r="AP1680" s="37"/>
      <c r="AQ1680" s="37"/>
      <c r="AR1680" s="37"/>
      <c r="AS1680" s="37"/>
      <c r="AT1680" s="37"/>
      <c r="AU1680" s="37"/>
      <c r="AV1680" s="37"/>
      <c r="AX1680" s="37"/>
    </row>
    <row r="1681" spans="27:64" x14ac:dyDescent="0.2">
      <c r="AA1681" s="37"/>
      <c r="AB1681" s="37"/>
      <c r="AC1681" s="37"/>
      <c r="AD1681" s="37"/>
      <c r="AE1681" s="37"/>
      <c r="AG1681" s="40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  <c r="BI1681" s="37"/>
      <c r="BJ1681" s="37"/>
      <c r="BK1681" s="37"/>
      <c r="BL1681" s="37"/>
    </row>
    <row r="1682" spans="27:64" x14ac:dyDescent="0.2">
      <c r="AA1682" s="37"/>
      <c r="AB1682" s="37"/>
      <c r="AC1682" s="37"/>
      <c r="AD1682" s="37"/>
      <c r="AE1682" s="37"/>
      <c r="AG1682" s="40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7"/>
      <c r="BL1682" s="37"/>
    </row>
    <row r="1683" spans="27:64" x14ac:dyDescent="0.2">
      <c r="AA1683" s="37"/>
      <c r="AB1683" s="37"/>
      <c r="AC1683" s="37"/>
      <c r="AD1683" s="37"/>
      <c r="AE1683" s="37"/>
      <c r="AG1683" s="40"/>
      <c r="AN1683" s="37"/>
      <c r="AO1683" s="37"/>
      <c r="AP1683" s="37"/>
      <c r="AQ1683" s="37"/>
      <c r="AR1683" s="37"/>
      <c r="AS1683" s="37"/>
      <c r="AT1683" s="37"/>
      <c r="AU1683" s="37"/>
      <c r="AV1683" s="37"/>
      <c r="AX1683" s="37"/>
    </row>
    <row r="1684" spans="27:64" x14ac:dyDescent="0.2">
      <c r="AA1684" s="37"/>
      <c r="AB1684" s="37"/>
      <c r="AC1684" s="37"/>
      <c r="AD1684" s="37"/>
      <c r="AE1684" s="37"/>
      <c r="AG1684" s="40"/>
      <c r="AN1684" s="37"/>
      <c r="AO1684" s="37"/>
      <c r="AP1684" s="37"/>
      <c r="AQ1684" s="37"/>
      <c r="AR1684" s="37"/>
      <c r="AS1684" s="37"/>
      <c r="AT1684" s="37"/>
      <c r="AU1684" s="37"/>
      <c r="AV1684" s="37"/>
      <c r="AX1684" s="37"/>
    </row>
    <row r="1685" spans="27:64" x14ac:dyDescent="0.2">
      <c r="AA1685" s="37"/>
      <c r="AB1685" s="37"/>
      <c r="AC1685" s="37"/>
      <c r="AD1685" s="37"/>
      <c r="AE1685" s="37"/>
      <c r="AG1685" s="40"/>
      <c r="AN1685" s="37"/>
      <c r="AO1685" s="37"/>
      <c r="AP1685" s="37"/>
      <c r="AQ1685" s="37"/>
      <c r="AR1685" s="37"/>
      <c r="AS1685" s="37"/>
      <c r="AT1685" s="37"/>
      <c r="AU1685" s="37"/>
      <c r="AV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K1685" s="37"/>
      <c r="BL1685" s="37"/>
    </row>
    <row r="1686" spans="27:64" x14ac:dyDescent="0.2">
      <c r="AA1686" s="37"/>
      <c r="AB1686" s="37"/>
      <c r="AC1686" s="37"/>
      <c r="AD1686" s="37"/>
      <c r="AE1686" s="37"/>
      <c r="AG1686" s="40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7"/>
      <c r="BL1686" s="37"/>
    </row>
    <row r="1687" spans="27:64" x14ac:dyDescent="0.2">
      <c r="AA1687" s="37"/>
      <c r="AB1687" s="37"/>
      <c r="AC1687" s="37"/>
      <c r="AD1687" s="37"/>
      <c r="AE1687" s="37"/>
      <c r="AG1687" s="40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K1687" s="37"/>
      <c r="BL1687" s="37"/>
    </row>
    <row r="1688" spans="27:64" x14ac:dyDescent="0.2">
      <c r="AA1688" s="37"/>
      <c r="AB1688" s="37"/>
      <c r="AC1688" s="37"/>
      <c r="AD1688" s="37"/>
      <c r="AE1688" s="37"/>
      <c r="AG1688" s="40"/>
      <c r="AN1688" s="37"/>
      <c r="AO1688" s="37"/>
      <c r="AP1688" s="37"/>
      <c r="AQ1688" s="37"/>
      <c r="AR1688" s="37"/>
      <c r="AS1688" s="37"/>
      <c r="AT1688" s="37"/>
      <c r="AU1688" s="37"/>
      <c r="AV1688" s="37"/>
    </row>
    <row r="1689" spans="27:64" x14ac:dyDescent="0.2">
      <c r="AA1689" s="37"/>
      <c r="AB1689" s="37"/>
      <c r="AC1689" s="37"/>
      <c r="AD1689" s="37"/>
      <c r="AE1689" s="37"/>
      <c r="AG1689" s="40"/>
      <c r="AN1689" s="37"/>
      <c r="AO1689" s="37"/>
      <c r="AP1689" s="37"/>
      <c r="AQ1689" s="37"/>
      <c r="AR1689" s="37"/>
      <c r="AS1689" s="37"/>
      <c r="AT1689" s="37"/>
      <c r="AU1689" s="37"/>
      <c r="AV1689" s="37"/>
    </row>
    <row r="1690" spans="27:64" x14ac:dyDescent="0.2">
      <c r="AA1690" s="37"/>
      <c r="AB1690" s="37"/>
      <c r="AC1690" s="37"/>
      <c r="AD1690" s="37"/>
      <c r="AE1690" s="37"/>
      <c r="AG1690" s="40"/>
      <c r="AN1690" s="37"/>
      <c r="AO1690" s="37"/>
      <c r="AP1690" s="37"/>
      <c r="AQ1690" s="37"/>
      <c r="AR1690" s="37"/>
      <c r="AS1690" s="37"/>
      <c r="AT1690" s="37"/>
      <c r="AU1690" s="37"/>
      <c r="AV1690" s="37"/>
    </row>
    <row r="1691" spans="27:64" x14ac:dyDescent="0.2">
      <c r="AA1691" s="37"/>
      <c r="AB1691" s="37"/>
      <c r="AC1691" s="37"/>
      <c r="AD1691" s="37"/>
      <c r="AE1691" s="37"/>
      <c r="AG1691" s="40"/>
      <c r="AN1691" s="37"/>
      <c r="AO1691" s="37"/>
      <c r="AP1691" s="37"/>
      <c r="AQ1691" s="37"/>
      <c r="AR1691" s="37"/>
      <c r="AS1691" s="37"/>
      <c r="AT1691" s="37"/>
      <c r="AU1691" s="37"/>
      <c r="AV1691" s="37"/>
      <c r="AX1691" s="37"/>
    </row>
    <row r="1692" spans="27:64" x14ac:dyDescent="0.2">
      <c r="AA1692" s="37"/>
      <c r="AB1692" s="37"/>
      <c r="AC1692" s="37"/>
      <c r="AD1692" s="37"/>
      <c r="AE1692" s="37"/>
      <c r="AG1692" s="40"/>
      <c r="AN1692" s="37"/>
      <c r="AO1692" s="37"/>
      <c r="AP1692" s="37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  <c r="BI1692" s="37"/>
      <c r="BJ1692" s="37"/>
      <c r="BK1692" s="37"/>
      <c r="BL1692" s="37"/>
    </row>
    <row r="1693" spans="27:64" x14ac:dyDescent="0.2">
      <c r="AA1693" s="37"/>
      <c r="AB1693" s="37"/>
      <c r="AC1693" s="37"/>
      <c r="AD1693" s="37"/>
      <c r="AE1693" s="37"/>
      <c r="AG1693" s="40"/>
      <c r="AN1693" s="37"/>
      <c r="AO1693" s="37"/>
      <c r="AP1693" s="37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  <c r="BI1693" s="37"/>
      <c r="BJ1693" s="37"/>
      <c r="BK1693" s="37"/>
      <c r="BL1693" s="37"/>
    </row>
    <row r="1694" spans="27:64" x14ac:dyDescent="0.2">
      <c r="AA1694" s="37"/>
      <c r="AB1694" s="37"/>
      <c r="AC1694" s="37"/>
      <c r="AD1694" s="37"/>
      <c r="AE1694" s="37"/>
      <c r="AG1694" s="40"/>
      <c r="AN1694" s="37"/>
      <c r="AO1694" s="37"/>
      <c r="AP1694" s="37"/>
      <c r="AQ1694" s="37"/>
      <c r="AR1694" s="37"/>
      <c r="AS1694" s="37"/>
      <c r="AT1694" s="37"/>
      <c r="AU1694" s="37"/>
    </row>
    <row r="1695" spans="27:64" x14ac:dyDescent="0.2">
      <c r="AA1695" s="37"/>
      <c r="AB1695" s="37"/>
      <c r="AC1695" s="37"/>
      <c r="AD1695" s="37"/>
      <c r="AE1695" s="37"/>
      <c r="AG1695" s="40"/>
      <c r="AN1695" s="37"/>
      <c r="AO1695" s="37"/>
      <c r="AP1695" s="37"/>
      <c r="AQ1695" s="37"/>
      <c r="AR1695" s="37"/>
      <c r="AS1695" s="37"/>
      <c r="AT1695" s="37"/>
      <c r="AU1695" s="37"/>
      <c r="AV1695" s="37"/>
      <c r="AX1695" s="37"/>
    </row>
    <row r="1696" spans="27:64" x14ac:dyDescent="0.2">
      <c r="AA1696" s="37"/>
      <c r="AB1696" s="37"/>
      <c r="AC1696" s="37"/>
      <c r="AD1696" s="37"/>
      <c r="AE1696" s="37"/>
      <c r="AG1696" s="40"/>
      <c r="AN1696" s="37"/>
      <c r="AO1696" s="37"/>
      <c r="AP1696" s="37"/>
      <c r="AQ1696" s="37"/>
      <c r="AR1696" s="37"/>
      <c r="AS1696" s="37"/>
      <c r="AT1696" s="37"/>
      <c r="AU1696" s="37"/>
      <c r="AV1696" s="37"/>
    </row>
    <row r="1697" spans="27:64" x14ac:dyDescent="0.2">
      <c r="AA1697" s="37"/>
      <c r="AB1697" s="37"/>
      <c r="AC1697" s="37"/>
      <c r="AD1697" s="37"/>
      <c r="AE1697" s="37"/>
      <c r="AG1697" s="40"/>
      <c r="AN1697" s="37"/>
      <c r="AO1697" s="37"/>
      <c r="AP1697" s="37"/>
      <c r="AQ1697" s="37"/>
      <c r="AR1697" s="37"/>
      <c r="AS1697" s="37"/>
      <c r="AT1697" s="37"/>
      <c r="AU1697" s="37"/>
      <c r="AV1697" s="37"/>
    </row>
    <row r="1698" spans="27:64" x14ac:dyDescent="0.2">
      <c r="AA1698" s="37"/>
      <c r="AB1698" s="37"/>
      <c r="AC1698" s="37"/>
      <c r="AD1698" s="37"/>
      <c r="AE1698" s="37"/>
      <c r="AG1698" s="40"/>
      <c r="AN1698" s="37"/>
      <c r="AO1698" s="37"/>
      <c r="AP1698" s="37"/>
      <c r="AQ1698" s="37"/>
      <c r="AR1698" s="37"/>
      <c r="AS1698" s="37"/>
      <c r="AT1698" s="37"/>
      <c r="AU1698" s="37"/>
    </row>
    <row r="1699" spans="27:64" x14ac:dyDescent="0.2">
      <c r="AA1699" s="37"/>
      <c r="AB1699" s="37"/>
      <c r="AC1699" s="37"/>
      <c r="AD1699" s="37"/>
      <c r="AE1699" s="37"/>
      <c r="AG1699" s="40"/>
      <c r="AN1699" s="37"/>
      <c r="AO1699" s="37"/>
      <c r="AP1699" s="37"/>
      <c r="AQ1699" s="37"/>
      <c r="AR1699" s="37"/>
      <c r="AS1699" s="37"/>
      <c r="AT1699" s="37"/>
      <c r="AU1699" s="37"/>
    </row>
    <row r="1700" spans="27:64" x14ac:dyDescent="0.2">
      <c r="AA1700" s="37"/>
      <c r="AB1700" s="37"/>
      <c r="AC1700" s="37"/>
      <c r="AD1700" s="37"/>
      <c r="AE1700" s="37"/>
      <c r="AG1700" s="40"/>
      <c r="AN1700" s="37"/>
      <c r="AO1700" s="37"/>
      <c r="AP1700" s="37"/>
      <c r="AQ1700" s="37"/>
      <c r="AR1700" s="37"/>
      <c r="AS1700" s="37"/>
      <c r="AT1700" s="37"/>
      <c r="AU1700" s="37"/>
    </row>
    <row r="1701" spans="27:64" x14ac:dyDescent="0.2">
      <c r="AA1701" s="37"/>
      <c r="AB1701" s="37"/>
      <c r="AC1701" s="37"/>
      <c r="AD1701" s="37"/>
      <c r="AE1701" s="37"/>
      <c r="AG1701" s="40"/>
      <c r="AN1701" s="37"/>
      <c r="AO1701" s="37"/>
      <c r="AP1701" s="37"/>
      <c r="AQ1701" s="37"/>
      <c r="AR1701" s="37"/>
      <c r="AS1701" s="37"/>
      <c r="AT1701" s="37"/>
      <c r="AU1701" s="37"/>
    </row>
    <row r="1702" spans="27:64" x14ac:dyDescent="0.2">
      <c r="AA1702" s="37"/>
      <c r="AB1702" s="37"/>
      <c r="AC1702" s="37"/>
      <c r="AD1702" s="37"/>
      <c r="AE1702" s="37"/>
      <c r="AG1702" s="40"/>
      <c r="AN1702" s="37"/>
      <c r="AO1702" s="37"/>
      <c r="AP1702" s="37"/>
      <c r="AQ1702" s="37"/>
      <c r="AR1702" s="37"/>
      <c r="AS1702" s="37"/>
      <c r="AT1702" s="37"/>
      <c r="AU1702" s="37"/>
    </row>
    <row r="1703" spans="27:64" x14ac:dyDescent="0.2">
      <c r="AA1703" s="37"/>
      <c r="AB1703" s="37"/>
      <c r="AC1703" s="37"/>
      <c r="AD1703" s="37"/>
      <c r="AE1703" s="37"/>
      <c r="AG1703" s="40"/>
      <c r="AN1703" s="37"/>
      <c r="AO1703" s="37"/>
      <c r="AP1703" s="37"/>
      <c r="AQ1703" s="37"/>
      <c r="AR1703" s="37"/>
      <c r="AS1703" s="37"/>
      <c r="AT1703" s="37"/>
      <c r="AU1703" s="37"/>
    </row>
    <row r="1704" spans="27:64" x14ac:dyDescent="0.2">
      <c r="AA1704" s="37"/>
      <c r="AB1704" s="37"/>
      <c r="AC1704" s="37"/>
      <c r="AD1704" s="37"/>
      <c r="AE1704" s="37"/>
      <c r="AG1704" s="40"/>
      <c r="AN1704" s="37"/>
      <c r="AO1704" s="37"/>
      <c r="AP1704" s="37"/>
      <c r="AQ1704" s="37"/>
      <c r="AR1704" s="37"/>
      <c r="AS1704" s="37"/>
      <c r="AT1704" s="37"/>
      <c r="AU1704" s="37"/>
    </row>
    <row r="1705" spans="27:64" x14ac:dyDescent="0.2">
      <c r="AA1705" s="37"/>
      <c r="AB1705" s="37"/>
      <c r="AC1705" s="37"/>
      <c r="AD1705" s="37"/>
      <c r="AE1705" s="37"/>
      <c r="AG1705" s="40"/>
      <c r="AN1705" s="37"/>
      <c r="AO1705" s="37"/>
      <c r="AP1705" s="37"/>
      <c r="AQ1705" s="37"/>
      <c r="AR1705" s="37"/>
      <c r="AS1705" s="37"/>
      <c r="AT1705" s="37"/>
      <c r="AU1705" s="37"/>
    </row>
    <row r="1706" spans="27:64" x14ac:dyDescent="0.2">
      <c r="AA1706" s="37"/>
      <c r="AB1706" s="37"/>
      <c r="AC1706" s="37"/>
      <c r="AD1706" s="37"/>
      <c r="AE1706" s="37"/>
      <c r="AG1706" s="40"/>
      <c r="AN1706" s="37"/>
      <c r="AO1706" s="37"/>
      <c r="AP1706" s="37"/>
      <c r="AQ1706" s="37"/>
      <c r="AR1706" s="37"/>
      <c r="AS1706" s="37"/>
      <c r="AT1706" s="37"/>
      <c r="AU1706" s="37"/>
      <c r="AV1706" s="37"/>
    </row>
    <row r="1707" spans="27:64" x14ac:dyDescent="0.2">
      <c r="AA1707" s="37"/>
      <c r="AB1707" s="37"/>
      <c r="AC1707" s="37"/>
      <c r="AD1707" s="37"/>
      <c r="AE1707" s="37"/>
      <c r="AG1707" s="40"/>
      <c r="AN1707" s="37"/>
      <c r="AO1707" s="37"/>
      <c r="AP1707" s="37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  <c r="BI1707" s="37"/>
      <c r="BJ1707" s="37"/>
      <c r="BK1707" s="37"/>
      <c r="BL1707" s="37"/>
    </row>
    <row r="1708" spans="27:64" x14ac:dyDescent="0.2">
      <c r="AA1708" s="37"/>
      <c r="AB1708" s="37"/>
      <c r="AC1708" s="37"/>
      <c r="AD1708" s="37"/>
      <c r="AE1708" s="37"/>
      <c r="AG1708" s="40"/>
      <c r="AN1708" s="37"/>
      <c r="AO1708" s="37"/>
      <c r="AP1708" s="37"/>
      <c r="AQ1708" s="37"/>
      <c r="AR1708" s="37"/>
      <c r="AS1708" s="37"/>
      <c r="AT1708" s="37"/>
      <c r="AU1708" s="37"/>
      <c r="AV1708" s="37"/>
    </row>
    <row r="1709" spans="27:64" x14ac:dyDescent="0.2">
      <c r="AA1709" s="37"/>
      <c r="AB1709" s="37"/>
      <c r="AC1709" s="37"/>
      <c r="AD1709" s="37"/>
      <c r="AE1709" s="37"/>
      <c r="AG1709" s="40"/>
      <c r="AN1709" s="37"/>
      <c r="AO1709" s="37"/>
      <c r="AP1709" s="37"/>
      <c r="AQ1709" s="37"/>
      <c r="AR1709" s="37"/>
      <c r="AS1709" s="37"/>
      <c r="AT1709" s="37"/>
      <c r="AU1709" s="37"/>
      <c r="AV1709" s="37"/>
    </row>
    <row r="1710" spans="27:64" x14ac:dyDescent="0.2">
      <c r="AA1710" s="37"/>
      <c r="AB1710" s="37"/>
      <c r="AC1710" s="37"/>
      <c r="AD1710" s="37"/>
      <c r="AE1710" s="37"/>
      <c r="AG1710" s="40"/>
      <c r="AN1710" s="37"/>
      <c r="AO1710" s="37"/>
      <c r="AP1710" s="37"/>
      <c r="AQ1710" s="37"/>
      <c r="AR1710" s="37"/>
      <c r="AS1710" s="37"/>
      <c r="AT1710" s="37"/>
      <c r="AU1710" s="37"/>
      <c r="AV1710" s="37"/>
      <c r="AX1710" s="37"/>
    </row>
    <row r="1711" spans="27:64" x14ac:dyDescent="0.2">
      <c r="AA1711" s="37"/>
      <c r="AB1711" s="37"/>
      <c r="AC1711" s="37"/>
      <c r="AD1711" s="37"/>
      <c r="AE1711" s="37"/>
      <c r="AG1711" s="40"/>
      <c r="AN1711" s="37"/>
      <c r="AO1711" s="37"/>
      <c r="AP1711" s="37"/>
      <c r="AQ1711" s="37"/>
      <c r="AR1711" s="37"/>
      <c r="AS1711" s="37"/>
      <c r="AT1711" s="37"/>
      <c r="AU1711" s="37"/>
      <c r="AV1711" s="37"/>
    </row>
    <row r="1712" spans="27:64" x14ac:dyDescent="0.2">
      <c r="AA1712" s="37"/>
      <c r="AB1712" s="37"/>
      <c r="AC1712" s="37"/>
      <c r="AD1712" s="37"/>
      <c r="AE1712" s="37"/>
      <c r="AG1712" s="40"/>
      <c r="AN1712" s="37"/>
      <c r="AO1712" s="37"/>
      <c r="AP1712" s="37"/>
      <c r="AQ1712" s="37"/>
      <c r="AR1712" s="37"/>
      <c r="AS1712" s="37"/>
      <c r="AT1712" s="37"/>
      <c r="AU1712" s="37"/>
    </row>
    <row r="1713" spans="27:64" x14ac:dyDescent="0.2">
      <c r="AA1713" s="37"/>
      <c r="AB1713" s="37"/>
      <c r="AC1713" s="37"/>
      <c r="AD1713" s="37"/>
      <c r="AE1713" s="37"/>
      <c r="AG1713" s="40"/>
      <c r="AN1713" s="37"/>
      <c r="AO1713" s="37"/>
      <c r="AP1713" s="37"/>
      <c r="AQ1713" s="37"/>
      <c r="AR1713" s="37"/>
      <c r="AS1713" s="37"/>
      <c r="AT1713" s="37"/>
      <c r="AU1713" s="37"/>
      <c r="AV1713" s="37"/>
      <c r="AX1713" s="37"/>
    </row>
    <row r="1714" spans="27:64" x14ac:dyDescent="0.2">
      <c r="AA1714" s="37"/>
      <c r="AB1714" s="37"/>
      <c r="AC1714" s="37"/>
      <c r="AD1714" s="37"/>
      <c r="AE1714" s="37"/>
      <c r="AG1714" s="40"/>
      <c r="AN1714" s="37"/>
      <c r="AO1714" s="37"/>
      <c r="AP1714" s="37"/>
      <c r="AQ1714" s="37"/>
      <c r="AR1714" s="37"/>
      <c r="AS1714" s="37"/>
      <c r="AT1714" s="37"/>
      <c r="AU1714" s="37"/>
      <c r="AV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K1714" s="37"/>
      <c r="BL1714" s="37"/>
    </row>
    <row r="1715" spans="27:64" x14ac:dyDescent="0.2">
      <c r="AA1715" s="37"/>
      <c r="AB1715" s="37"/>
      <c r="AC1715" s="37"/>
      <c r="AD1715" s="37"/>
      <c r="AE1715" s="37"/>
      <c r="AG1715" s="40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7"/>
      <c r="BL1715" s="37"/>
    </row>
    <row r="1716" spans="27:64" x14ac:dyDescent="0.2">
      <c r="AA1716" s="37"/>
      <c r="AB1716" s="37"/>
      <c r="AC1716" s="37"/>
      <c r="AD1716" s="37"/>
      <c r="AE1716" s="37"/>
      <c r="AG1716" s="40"/>
      <c r="AN1716" s="37"/>
      <c r="AO1716" s="37"/>
      <c r="AP1716" s="37"/>
      <c r="AQ1716" s="37"/>
      <c r="AR1716" s="37"/>
      <c r="AS1716" s="37"/>
      <c r="AT1716" s="37"/>
      <c r="AU1716" s="37"/>
      <c r="AV1716" s="37"/>
    </row>
    <row r="1717" spans="27:64" x14ac:dyDescent="0.2">
      <c r="AA1717" s="37"/>
      <c r="AB1717" s="37"/>
      <c r="AC1717" s="37"/>
      <c r="AD1717" s="37"/>
      <c r="AE1717" s="37"/>
      <c r="AG1717" s="40"/>
      <c r="AN1717" s="37"/>
      <c r="AO1717" s="37"/>
      <c r="AP1717" s="37"/>
      <c r="AQ1717" s="37"/>
      <c r="AR1717" s="37"/>
      <c r="AS1717" s="37"/>
      <c r="AT1717" s="37"/>
      <c r="AU1717" s="37"/>
    </row>
    <row r="1718" spans="27:64" x14ac:dyDescent="0.2">
      <c r="AA1718" s="37"/>
      <c r="AB1718" s="37"/>
      <c r="AC1718" s="37"/>
      <c r="AD1718" s="37"/>
      <c r="AE1718" s="37"/>
      <c r="AG1718" s="40"/>
      <c r="AN1718" s="37"/>
      <c r="AO1718" s="37"/>
      <c r="AP1718" s="37"/>
      <c r="AQ1718" s="37"/>
      <c r="AR1718" s="37"/>
      <c r="AS1718" s="37"/>
      <c r="AT1718" s="37"/>
      <c r="AU1718" s="37"/>
      <c r="AV1718" s="37"/>
    </row>
    <row r="1719" spans="27:64" x14ac:dyDescent="0.2">
      <c r="AA1719" s="37"/>
      <c r="AB1719" s="37"/>
      <c r="AC1719" s="37"/>
      <c r="AD1719" s="37"/>
      <c r="AE1719" s="37"/>
      <c r="AG1719" s="40"/>
      <c r="AN1719" s="37"/>
      <c r="AO1719" s="37"/>
      <c r="AP1719" s="37"/>
      <c r="AQ1719" s="37"/>
      <c r="AR1719" s="37"/>
      <c r="AS1719" s="37"/>
      <c r="AT1719" s="37"/>
      <c r="AU1719" s="37"/>
      <c r="AV1719" s="37"/>
    </row>
    <row r="1720" spans="27:64" x14ac:dyDescent="0.2">
      <c r="AA1720" s="37"/>
      <c r="AB1720" s="37"/>
      <c r="AC1720" s="37"/>
      <c r="AD1720" s="37"/>
      <c r="AE1720" s="37"/>
      <c r="AG1720" s="40"/>
      <c r="AN1720" s="37"/>
      <c r="AO1720" s="37"/>
      <c r="AP1720" s="37"/>
      <c r="AQ1720" s="37"/>
      <c r="AR1720" s="37"/>
      <c r="AS1720" s="37"/>
      <c r="AT1720" s="37"/>
      <c r="AU1720" s="37"/>
      <c r="AV1720" s="37"/>
    </row>
    <row r="1721" spans="27:64" x14ac:dyDescent="0.2">
      <c r="AA1721" s="37"/>
      <c r="AB1721" s="37"/>
      <c r="AC1721" s="37"/>
      <c r="AD1721" s="37"/>
      <c r="AE1721" s="37"/>
      <c r="AG1721" s="40"/>
      <c r="AN1721" s="37"/>
      <c r="AO1721" s="37"/>
      <c r="AP1721" s="37"/>
      <c r="AQ1721" s="37"/>
      <c r="AR1721" s="37"/>
      <c r="AS1721" s="37"/>
      <c r="AT1721" s="37"/>
      <c r="AU1721" s="37"/>
      <c r="AV1721" s="37"/>
    </row>
    <row r="1722" spans="27:64" x14ac:dyDescent="0.2">
      <c r="AA1722" s="37"/>
      <c r="AB1722" s="37"/>
      <c r="AC1722" s="37"/>
      <c r="AD1722" s="37"/>
      <c r="AE1722" s="37"/>
      <c r="AG1722" s="40"/>
      <c r="AN1722" s="37"/>
      <c r="AO1722" s="37"/>
      <c r="AP1722" s="37"/>
      <c r="AQ1722" s="37"/>
      <c r="AR1722" s="37"/>
      <c r="AS1722" s="37"/>
      <c r="AT1722" s="37"/>
      <c r="AU1722" s="37"/>
      <c r="AV1722" s="37"/>
    </row>
    <row r="1723" spans="27:64" x14ac:dyDescent="0.2">
      <c r="AA1723" s="37"/>
      <c r="AB1723" s="37"/>
      <c r="AC1723" s="37"/>
      <c r="AD1723" s="37"/>
      <c r="AE1723" s="37"/>
      <c r="AG1723" s="40"/>
      <c r="AN1723" s="37"/>
      <c r="AO1723" s="37"/>
      <c r="AP1723" s="37"/>
      <c r="AQ1723" s="37"/>
      <c r="AR1723" s="37"/>
      <c r="AS1723" s="37"/>
      <c r="AT1723" s="37"/>
      <c r="AU1723" s="37"/>
      <c r="AV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7"/>
      <c r="BL1723" s="37"/>
    </row>
    <row r="1724" spans="27:64" x14ac:dyDescent="0.2">
      <c r="AA1724" s="37"/>
      <c r="AB1724" s="37"/>
      <c r="AC1724" s="37"/>
      <c r="AD1724" s="37"/>
      <c r="AE1724" s="37"/>
      <c r="AG1724" s="40"/>
      <c r="AN1724" s="37"/>
      <c r="AO1724" s="37"/>
      <c r="AP1724" s="37"/>
      <c r="AQ1724" s="37"/>
      <c r="AR1724" s="37"/>
      <c r="AS1724" s="37"/>
      <c r="AT1724" s="37"/>
      <c r="AU1724" s="37"/>
    </row>
    <row r="1725" spans="27:64" x14ac:dyDescent="0.2">
      <c r="AA1725" s="37"/>
      <c r="AB1725" s="37"/>
      <c r="AC1725" s="37"/>
      <c r="AD1725" s="37"/>
      <c r="AE1725" s="37"/>
      <c r="AG1725" s="40"/>
      <c r="AN1725" s="37"/>
      <c r="AO1725" s="37"/>
      <c r="AP1725" s="37"/>
      <c r="AQ1725" s="37"/>
      <c r="AR1725" s="37"/>
      <c r="AS1725" s="37"/>
      <c r="AT1725" s="37"/>
      <c r="AU1725" s="37"/>
      <c r="AV1725" s="37"/>
    </row>
    <row r="1726" spans="27:64" x14ac:dyDescent="0.2">
      <c r="AA1726" s="37"/>
      <c r="AB1726" s="37"/>
      <c r="AC1726" s="37"/>
      <c r="AD1726" s="37"/>
      <c r="AE1726" s="37"/>
      <c r="AG1726" s="40"/>
      <c r="AN1726" s="37"/>
      <c r="AO1726" s="37"/>
      <c r="AP1726" s="37"/>
      <c r="AQ1726" s="37"/>
      <c r="AR1726" s="37"/>
      <c r="AS1726" s="37"/>
      <c r="AT1726" s="37"/>
      <c r="AU1726" s="37"/>
      <c r="AV1726" s="37"/>
    </row>
    <row r="1727" spans="27:64" x14ac:dyDescent="0.2">
      <c r="AA1727" s="37"/>
      <c r="AB1727" s="37"/>
      <c r="AC1727" s="37"/>
      <c r="AD1727" s="37"/>
      <c r="AE1727" s="37"/>
      <c r="AG1727" s="40"/>
      <c r="AN1727" s="37"/>
      <c r="AO1727" s="37"/>
      <c r="AP1727" s="37"/>
      <c r="AQ1727" s="37"/>
      <c r="AR1727" s="37"/>
      <c r="AS1727" s="37"/>
      <c r="AT1727" s="37"/>
      <c r="AU1727" s="37"/>
    </row>
    <row r="1728" spans="27:64" x14ac:dyDescent="0.2">
      <c r="AA1728" s="37"/>
      <c r="AB1728" s="37"/>
      <c r="AC1728" s="37"/>
      <c r="AD1728" s="37"/>
      <c r="AE1728" s="37"/>
      <c r="AG1728" s="40"/>
      <c r="AN1728" s="37"/>
      <c r="AO1728" s="37"/>
      <c r="AP1728" s="37"/>
      <c r="AQ1728" s="37"/>
      <c r="AR1728" s="37"/>
      <c r="AS1728" s="37"/>
      <c r="AT1728" s="37"/>
      <c r="AU1728" s="37"/>
      <c r="AV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K1728" s="37"/>
      <c r="BL1728" s="37"/>
    </row>
    <row r="1729" spans="27:64" x14ac:dyDescent="0.2">
      <c r="AA1729" s="37"/>
      <c r="AB1729" s="37"/>
      <c r="AC1729" s="37"/>
      <c r="AD1729" s="37"/>
      <c r="AE1729" s="37"/>
      <c r="AG1729" s="40"/>
      <c r="AN1729" s="37"/>
      <c r="AO1729" s="37"/>
      <c r="AP1729" s="37"/>
      <c r="AQ1729" s="37"/>
      <c r="AR1729" s="37"/>
      <c r="AS1729" s="37"/>
      <c r="AT1729" s="37"/>
      <c r="AU1729" s="37"/>
      <c r="AV1729" s="37"/>
    </row>
    <row r="1730" spans="27:64" x14ac:dyDescent="0.2">
      <c r="AA1730" s="37"/>
      <c r="AB1730" s="37"/>
      <c r="AC1730" s="37"/>
      <c r="AD1730" s="37"/>
      <c r="AE1730" s="37"/>
      <c r="AG1730" s="40"/>
      <c r="AN1730" s="37"/>
      <c r="AO1730" s="37"/>
      <c r="AP1730" s="37"/>
      <c r="AQ1730" s="37"/>
      <c r="AR1730" s="37"/>
      <c r="AS1730" s="37"/>
      <c r="AT1730" s="37"/>
      <c r="AU1730" s="37"/>
    </row>
    <row r="1731" spans="27:64" x14ac:dyDescent="0.2">
      <c r="AA1731" s="37"/>
      <c r="AB1731" s="37"/>
      <c r="AC1731" s="37"/>
      <c r="AD1731" s="37"/>
      <c r="AE1731" s="37"/>
      <c r="AG1731" s="40"/>
      <c r="AN1731" s="37"/>
      <c r="AO1731" s="37"/>
      <c r="AP1731" s="37"/>
      <c r="AQ1731" s="37"/>
      <c r="AR1731" s="37"/>
      <c r="AS1731" s="37"/>
      <c r="AT1731" s="37"/>
      <c r="AU1731" s="37"/>
    </row>
    <row r="1732" spans="27:64" x14ac:dyDescent="0.2">
      <c r="AA1732" s="37"/>
      <c r="AB1732" s="37"/>
      <c r="AC1732" s="37"/>
      <c r="AD1732" s="37"/>
      <c r="AE1732" s="37"/>
      <c r="AG1732" s="40"/>
      <c r="AN1732" s="37"/>
      <c r="AO1732" s="37"/>
      <c r="AP1732" s="37"/>
      <c r="AQ1732" s="37"/>
      <c r="AR1732" s="37"/>
      <c r="AS1732" s="37"/>
      <c r="AT1732" s="37"/>
      <c r="AU1732" s="37"/>
    </row>
    <row r="1733" spans="27:64" x14ac:dyDescent="0.2">
      <c r="AA1733" s="37"/>
      <c r="AB1733" s="37"/>
      <c r="AC1733" s="37"/>
      <c r="AD1733" s="37"/>
      <c r="AE1733" s="37"/>
      <c r="AG1733" s="40"/>
      <c r="AN1733" s="37"/>
      <c r="AO1733" s="37"/>
      <c r="AP1733" s="37"/>
      <c r="AQ1733" s="37"/>
      <c r="AR1733" s="37"/>
      <c r="AS1733" s="37"/>
      <c r="AT1733" s="37"/>
      <c r="AU1733" s="37"/>
      <c r="AV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  <c r="BI1733" s="37"/>
      <c r="BJ1733" s="37"/>
      <c r="BK1733" s="37"/>
      <c r="BL1733" s="37"/>
    </row>
    <row r="1734" spans="27:64" x14ac:dyDescent="0.2">
      <c r="AA1734" s="37"/>
      <c r="AB1734" s="37"/>
      <c r="AC1734" s="37"/>
      <c r="AD1734" s="37"/>
      <c r="AE1734" s="37"/>
      <c r="AG1734" s="40"/>
      <c r="AN1734" s="37"/>
      <c r="AO1734" s="37"/>
      <c r="AP1734" s="37"/>
      <c r="AQ1734" s="37"/>
      <c r="AR1734" s="37"/>
      <c r="AS1734" s="37"/>
      <c r="AT1734" s="37"/>
      <c r="AU1734" s="37"/>
    </row>
    <row r="1735" spans="27:64" x14ac:dyDescent="0.2">
      <c r="AA1735" s="37"/>
      <c r="AB1735" s="37"/>
      <c r="AC1735" s="37"/>
      <c r="AD1735" s="37"/>
      <c r="AE1735" s="37"/>
      <c r="AG1735" s="40"/>
      <c r="AN1735" s="37"/>
      <c r="AO1735" s="37"/>
      <c r="AP1735" s="37"/>
      <c r="AQ1735" s="37"/>
      <c r="AR1735" s="37"/>
      <c r="AS1735" s="37"/>
      <c r="AT1735" s="37"/>
      <c r="AU1735" s="37"/>
      <c r="AV1735" s="37"/>
      <c r="AX1735" s="37"/>
    </row>
    <row r="1736" spans="27:64" x14ac:dyDescent="0.2">
      <c r="AA1736" s="37"/>
      <c r="AB1736" s="37"/>
      <c r="AC1736" s="37"/>
      <c r="AD1736" s="37"/>
      <c r="AE1736" s="37"/>
      <c r="AG1736" s="40"/>
      <c r="AN1736" s="37"/>
      <c r="AO1736" s="37"/>
      <c r="AP1736" s="37"/>
      <c r="AQ1736" s="37"/>
      <c r="AR1736" s="37"/>
      <c r="AS1736" s="37"/>
      <c r="AT1736" s="37"/>
      <c r="AU1736" s="37"/>
    </row>
    <row r="1737" spans="27:64" x14ac:dyDescent="0.2">
      <c r="AA1737" s="37"/>
      <c r="AB1737" s="37"/>
      <c r="AC1737" s="37"/>
      <c r="AD1737" s="37"/>
      <c r="AE1737" s="37"/>
      <c r="AG1737" s="40"/>
      <c r="AN1737" s="37"/>
      <c r="AO1737" s="37"/>
      <c r="AP1737" s="37"/>
      <c r="AQ1737" s="37"/>
      <c r="AR1737" s="37"/>
      <c r="AS1737" s="37"/>
      <c r="AT1737" s="37"/>
      <c r="AU1737" s="37"/>
    </row>
    <row r="1738" spans="27:64" x14ac:dyDescent="0.2">
      <c r="AA1738" s="37"/>
      <c r="AB1738" s="37"/>
      <c r="AC1738" s="37"/>
      <c r="AD1738" s="37"/>
      <c r="AE1738" s="37"/>
      <c r="AG1738" s="40"/>
      <c r="AN1738" s="37"/>
      <c r="AO1738" s="37"/>
      <c r="AP1738" s="37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  <c r="BI1738" s="37"/>
      <c r="BJ1738" s="37"/>
      <c r="BK1738" s="37"/>
      <c r="BL1738" s="37"/>
    </row>
    <row r="1739" spans="27:64" x14ac:dyDescent="0.2">
      <c r="AA1739" s="37"/>
      <c r="AB1739" s="37"/>
      <c r="AC1739" s="37"/>
      <c r="AD1739" s="37"/>
      <c r="AE1739" s="37"/>
      <c r="AG1739" s="40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7"/>
      <c r="BL1739" s="37"/>
    </row>
    <row r="1740" spans="27:64" x14ac:dyDescent="0.2">
      <c r="AA1740" s="37"/>
      <c r="AB1740" s="37"/>
      <c r="AC1740" s="37"/>
      <c r="AD1740" s="37"/>
      <c r="AE1740" s="37"/>
      <c r="AG1740" s="40"/>
      <c r="AN1740" s="37"/>
      <c r="AO1740" s="37"/>
      <c r="AP1740" s="37"/>
      <c r="AQ1740" s="37"/>
      <c r="AR1740" s="37"/>
      <c r="AS1740" s="37"/>
      <c r="AT1740" s="37"/>
      <c r="AU1740" s="37"/>
    </row>
    <row r="1741" spans="27:64" x14ac:dyDescent="0.2">
      <c r="AA1741" s="37"/>
      <c r="AB1741" s="37"/>
      <c r="AC1741" s="37"/>
      <c r="AD1741" s="37"/>
      <c r="AE1741" s="37"/>
      <c r="AG1741" s="40"/>
      <c r="AN1741" s="37"/>
      <c r="AO1741" s="37"/>
      <c r="AP1741" s="37"/>
      <c r="AQ1741" s="37"/>
      <c r="AR1741" s="37"/>
      <c r="AS1741" s="37"/>
      <c r="AT1741" s="37"/>
      <c r="AU1741" s="37"/>
    </row>
    <row r="1742" spans="27:64" x14ac:dyDescent="0.2">
      <c r="AA1742" s="37"/>
      <c r="AB1742" s="37"/>
      <c r="AC1742" s="37"/>
      <c r="AD1742" s="37"/>
      <c r="AE1742" s="37"/>
      <c r="AG1742" s="40"/>
      <c r="AN1742" s="37"/>
      <c r="AO1742" s="37"/>
      <c r="AP1742" s="37"/>
      <c r="AQ1742" s="37"/>
      <c r="AR1742" s="37"/>
      <c r="AS1742" s="37"/>
      <c r="AT1742" s="37"/>
      <c r="AU1742" s="37"/>
      <c r="AV1742" s="37"/>
    </row>
    <row r="1743" spans="27:64" x14ac:dyDescent="0.2">
      <c r="AA1743" s="37"/>
      <c r="AB1743" s="37"/>
      <c r="AC1743" s="37"/>
      <c r="AD1743" s="37"/>
      <c r="AE1743" s="37"/>
      <c r="AG1743" s="40"/>
      <c r="AN1743" s="37"/>
      <c r="AO1743" s="37"/>
      <c r="AP1743" s="37"/>
      <c r="AQ1743" s="37"/>
      <c r="AR1743" s="37"/>
      <c r="AS1743" s="37"/>
      <c r="AT1743" s="37"/>
      <c r="AU1743" s="37"/>
    </row>
    <row r="1744" spans="27:64" x14ac:dyDescent="0.2">
      <c r="AA1744" s="37"/>
      <c r="AB1744" s="37"/>
      <c r="AC1744" s="37"/>
      <c r="AD1744" s="37"/>
      <c r="AE1744" s="37"/>
      <c r="AG1744" s="40"/>
      <c r="AN1744" s="37"/>
      <c r="AO1744" s="37"/>
      <c r="AP1744" s="37"/>
      <c r="AQ1744" s="37"/>
      <c r="AR1744" s="37"/>
      <c r="AS1744" s="37"/>
      <c r="AT1744" s="37"/>
      <c r="AU1744" s="37"/>
    </row>
    <row r="1745" spans="27:64" x14ac:dyDescent="0.2">
      <c r="AA1745" s="37"/>
      <c r="AB1745" s="37"/>
      <c r="AC1745" s="37"/>
      <c r="AD1745" s="37"/>
      <c r="AE1745" s="37"/>
      <c r="AG1745" s="40"/>
      <c r="AN1745" s="37"/>
      <c r="AO1745" s="37"/>
      <c r="AP1745" s="37"/>
      <c r="AQ1745" s="37"/>
      <c r="AR1745" s="37"/>
      <c r="AS1745" s="37"/>
      <c r="AT1745" s="37"/>
      <c r="AU1745" s="37"/>
    </row>
    <row r="1746" spans="27:64" x14ac:dyDescent="0.2">
      <c r="AA1746" s="37"/>
      <c r="AB1746" s="37"/>
      <c r="AC1746" s="37"/>
      <c r="AD1746" s="37"/>
      <c r="AE1746" s="37"/>
      <c r="AG1746" s="40"/>
      <c r="AN1746" s="37"/>
      <c r="AO1746" s="37"/>
      <c r="AP1746" s="37"/>
      <c r="AQ1746" s="37"/>
      <c r="AR1746" s="37"/>
      <c r="AS1746" s="37"/>
      <c r="AT1746" s="37"/>
      <c r="AU1746" s="37"/>
    </row>
    <row r="1747" spans="27:64" x14ac:dyDescent="0.2">
      <c r="AA1747" s="37"/>
      <c r="AB1747" s="37"/>
      <c r="AC1747" s="37"/>
      <c r="AD1747" s="37"/>
      <c r="AE1747" s="37"/>
      <c r="AG1747" s="40"/>
      <c r="AN1747" s="37"/>
      <c r="AO1747" s="37"/>
      <c r="AP1747" s="37"/>
      <c r="AQ1747" s="37"/>
      <c r="AR1747" s="37"/>
      <c r="AS1747" s="37"/>
      <c r="AT1747" s="37"/>
      <c r="AU1747" s="37"/>
    </row>
    <row r="1748" spans="27:64" x14ac:dyDescent="0.2">
      <c r="AA1748" s="37"/>
      <c r="AB1748" s="37"/>
      <c r="AC1748" s="37"/>
      <c r="AD1748" s="37"/>
      <c r="AE1748" s="37"/>
      <c r="AG1748" s="40"/>
      <c r="AN1748" s="37"/>
      <c r="AO1748" s="37"/>
      <c r="AP1748" s="37"/>
      <c r="AQ1748" s="37"/>
      <c r="AR1748" s="37"/>
      <c r="AS1748" s="37"/>
      <c r="AT1748" s="37"/>
      <c r="AU1748" s="37"/>
      <c r="AV1748" s="37"/>
    </row>
    <row r="1749" spans="27:64" x14ac:dyDescent="0.2">
      <c r="AA1749" s="37"/>
      <c r="AB1749" s="37"/>
      <c r="AC1749" s="37"/>
      <c r="AD1749" s="37"/>
      <c r="AE1749" s="37"/>
      <c r="AG1749" s="40"/>
      <c r="AN1749" s="37"/>
      <c r="AO1749" s="37"/>
      <c r="AP1749" s="37"/>
      <c r="AQ1749" s="37"/>
      <c r="AR1749" s="37"/>
      <c r="AS1749" s="37"/>
      <c r="AT1749" s="37"/>
      <c r="AU1749" s="37"/>
    </row>
    <row r="1750" spans="27:64" x14ac:dyDescent="0.2">
      <c r="AA1750" s="37"/>
      <c r="AB1750" s="37"/>
      <c r="AC1750" s="37"/>
      <c r="AD1750" s="37"/>
      <c r="AE1750" s="37"/>
      <c r="AG1750" s="40"/>
      <c r="AN1750" s="37"/>
      <c r="AO1750" s="37"/>
      <c r="AP1750" s="37"/>
      <c r="AQ1750" s="37"/>
      <c r="AR1750" s="37"/>
      <c r="AS1750" s="37"/>
      <c r="AT1750" s="37"/>
      <c r="AU1750" s="37"/>
    </row>
    <row r="1751" spans="27:64" x14ac:dyDescent="0.2">
      <c r="AA1751" s="37"/>
      <c r="AB1751" s="37"/>
      <c r="AC1751" s="37"/>
      <c r="AD1751" s="37"/>
      <c r="AE1751" s="37"/>
      <c r="AG1751" s="40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7"/>
      <c r="BL1751" s="37"/>
    </row>
    <row r="1752" spans="27:64" x14ac:dyDescent="0.2">
      <c r="AA1752" s="37"/>
      <c r="AB1752" s="37"/>
      <c r="AC1752" s="37"/>
      <c r="AD1752" s="37"/>
      <c r="AE1752" s="37"/>
      <c r="AG1752" s="40"/>
      <c r="AN1752" s="37"/>
      <c r="AO1752" s="37"/>
      <c r="AP1752" s="37"/>
      <c r="AQ1752" s="37"/>
      <c r="AR1752" s="37"/>
      <c r="AS1752" s="37"/>
      <c r="AT1752" s="37"/>
      <c r="AU1752" s="37"/>
    </row>
    <row r="1753" spans="27:64" x14ac:dyDescent="0.2">
      <c r="AA1753" s="37"/>
      <c r="AB1753" s="37"/>
      <c r="AC1753" s="37"/>
      <c r="AD1753" s="37"/>
      <c r="AE1753" s="37"/>
      <c r="AG1753" s="40"/>
      <c r="AN1753" s="37"/>
      <c r="AO1753" s="37"/>
      <c r="AP1753" s="37"/>
      <c r="AQ1753" s="37"/>
      <c r="AR1753" s="37"/>
      <c r="AS1753" s="37"/>
      <c r="AT1753" s="37"/>
      <c r="AU1753" s="37"/>
    </row>
    <row r="1754" spans="27:64" x14ac:dyDescent="0.2">
      <c r="AA1754" s="37"/>
      <c r="AB1754" s="37"/>
      <c r="AC1754" s="37"/>
      <c r="AD1754" s="37"/>
      <c r="AE1754" s="37"/>
      <c r="AG1754" s="40"/>
      <c r="AN1754" s="37"/>
      <c r="AO1754" s="37"/>
      <c r="AP1754" s="37"/>
      <c r="AQ1754" s="37"/>
      <c r="AR1754" s="37"/>
      <c r="AS1754" s="37"/>
      <c r="AT1754" s="37"/>
      <c r="AU1754" s="37"/>
    </row>
    <row r="1755" spans="27:64" x14ac:dyDescent="0.2">
      <c r="AA1755" s="37"/>
      <c r="AB1755" s="37"/>
      <c r="AC1755" s="37"/>
      <c r="AD1755" s="37"/>
      <c r="AE1755" s="37"/>
      <c r="AG1755" s="40"/>
      <c r="AN1755" s="37"/>
      <c r="AO1755" s="37"/>
      <c r="AP1755" s="37"/>
      <c r="AQ1755" s="37"/>
      <c r="AR1755" s="37"/>
      <c r="AS1755" s="37"/>
      <c r="AT1755" s="37"/>
      <c r="AU1755" s="37"/>
    </row>
    <row r="1756" spans="27:64" x14ac:dyDescent="0.2">
      <c r="AA1756" s="37"/>
      <c r="AB1756" s="37"/>
      <c r="AC1756" s="37"/>
      <c r="AD1756" s="37"/>
      <c r="AE1756" s="37"/>
      <c r="AG1756" s="40"/>
      <c r="AN1756" s="37"/>
      <c r="AO1756" s="37"/>
      <c r="AP1756" s="37"/>
      <c r="AQ1756" s="37"/>
      <c r="AR1756" s="37"/>
      <c r="AS1756" s="37"/>
      <c r="AT1756" s="37"/>
      <c r="AU1756" s="37"/>
    </row>
    <row r="1757" spans="27:64" x14ac:dyDescent="0.2">
      <c r="AA1757" s="37"/>
      <c r="AB1757" s="37"/>
      <c r="AC1757" s="37"/>
      <c r="AD1757" s="37"/>
      <c r="AE1757" s="37"/>
      <c r="AG1757" s="40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7"/>
      <c r="BL1757" s="37"/>
    </row>
    <row r="1758" spans="27:64" x14ac:dyDescent="0.2">
      <c r="AA1758" s="37"/>
      <c r="AB1758" s="37"/>
      <c r="AC1758" s="37"/>
      <c r="AD1758" s="37"/>
      <c r="AE1758" s="37"/>
      <c r="AG1758" s="40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7"/>
      <c r="BJ1758" s="37"/>
      <c r="BK1758" s="37"/>
      <c r="BL1758" s="37"/>
    </row>
    <row r="1759" spans="27:64" x14ac:dyDescent="0.2">
      <c r="AA1759" s="37"/>
      <c r="AB1759" s="37"/>
      <c r="AC1759" s="37"/>
      <c r="AD1759" s="37"/>
      <c r="AE1759" s="37"/>
      <c r="AG1759" s="40"/>
      <c r="AN1759" s="37"/>
      <c r="AO1759" s="37"/>
      <c r="AP1759" s="37"/>
      <c r="AQ1759" s="37"/>
      <c r="AR1759" s="37"/>
      <c r="AS1759" s="37"/>
      <c r="AT1759" s="37"/>
      <c r="AU1759" s="37"/>
      <c r="AV1759" s="37"/>
    </row>
    <row r="1760" spans="27:64" x14ac:dyDescent="0.2">
      <c r="AA1760" s="37"/>
      <c r="AB1760" s="37"/>
      <c r="AC1760" s="37"/>
      <c r="AD1760" s="37"/>
      <c r="AE1760" s="37"/>
      <c r="AG1760" s="40"/>
      <c r="AN1760" s="37"/>
      <c r="AO1760" s="37"/>
      <c r="AP1760" s="37"/>
      <c r="AQ1760" s="37"/>
      <c r="AR1760" s="37"/>
      <c r="AS1760" s="37"/>
      <c r="AT1760" s="37"/>
      <c r="AU1760" s="37"/>
      <c r="AV1760" s="37"/>
    </row>
    <row r="1761" spans="27:64" x14ac:dyDescent="0.2">
      <c r="AA1761" s="37"/>
      <c r="AB1761" s="37"/>
      <c r="AC1761" s="37"/>
      <c r="AD1761" s="37"/>
      <c r="AE1761" s="37"/>
      <c r="AG1761" s="40"/>
      <c r="AN1761" s="37"/>
      <c r="AO1761" s="37"/>
      <c r="AP1761" s="37"/>
      <c r="AQ1761" s="37"/>
      <c r="AR1761" s="37"/>
      <c r="AS1761" s="37"/>
      <c r="AT1761" s="37"/>
      <c r="AU1761" s="37"/>
    </row>
    <row r="1762" spans="27:64" x14ac:dyDescent="0.2">
      <c r="AA1762" s="37"/>
      <c r="AB1762" s="37"/>
      <c r="AC1762" s="37"/>
      <c r="AD1762" s="37"/>
      <c r="AE1762" s="37"/>
      <c r="AG1762" s="40"/>
      <c r="AN1762" s="37"/>
      <c r="AO1762" s="37"/>
      <c r="AP1762" s="37"/>
      <c r="AQ1762" s="37"/>
      <c r="AR1762" s="37"/>
      <c r="AS1762" s="37"/>
      <c r="AT1762" s="37"/>
      <c r="AU1762" s="37"/>
    </row>
    <row r="1763" spans="27:64" x14ac:dyDescent="0.2">
      <c r="AA1763" s="37"/>
      <c r="AB1763" s="37"/>
      <c r="AC1763" s="37"/>
      <c r="AD1763" s="37"/>
      <c r="AE1763" s="37"/>
      <c r="AG1763" s="40"/>
      <c r="AN1763" s="37"/>
      <c r="AO1763" s="37"/>
      <c r="AP1763" s="37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  <c r="BI1763" s="37"/>
      <c r="BJ1763" s="37"/>
      <c r="BK1763" s="37"/>
      <c r="BL1763" s="37"/>
    </row>
    <row r="1764" spans="27:64" x14ac:dyDescent="0.2">
      <c r="AA1764" s="37"/>
      <c r="AB1764" s="37"/>
      <c r="AC1764" s="37"/>
      <c r="AD1764" s="37"/>
      <c r="AE1764" s="37"/>
      <c r="AG1764" s="40"/>
      <c r="AN1764" s="37"/>
      <c r="AO1764" s="37"/>
      <c r="AP1764" s="37"/>
      <c r="AQ1764" s="37"/>
      <c r="AR1764" s="37"/>
      <c r="AS1764" s="37"/>
      <c r="AT1764" s="37"/>
      <c r="AU1764" s="37"/>
      <c r="AV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  <c r="BI1764" s="37"/>
      <c r="BJ1764" s="37"/>
      <c r="BK1764" s="37"/>
      <c r="BL1764" s="37"/>
    </row>
    <row r="1765" spans="27:64" x14ac:dyDescent="0.2">
      <c r="AA1765" s="37"/>
      <c r="AB1765" s="37"/>
      <c r="AC1765" s="37"/>
      <c r="AD1765" s="37"/>
      <c r="AE1765" s="37"/>
      <c r="AG1765" s="40"/>
      <c r="AN1765" s="37"/>
      <c r="AO1765" s="37"/>
      <c r="AP1765" s="37"/>
      <c r="AQ1765" s="37"/>
      <c r="AR1765" s="37"/>
      <c r="AS1765" s="37"/>
      <c r="AT1765" s="37"/>
      <c r="AU1765" s="37"/>
    </row>
    <row r="1766" spans="27:64" x14ac:dyDescent="0.2">
      <c r="AA1766" s="37"/>
      <c r="AB1766" s="37"/>
      <c r="AC1766" s="37"/>
      <c r="AD1766" s="37"/>
      <c r="AE1766" s="37"/>
      <c r="AG1766" s="40"/>
      <c r="AN1766" s="37"/>
      <c r="AO1766" s="37"/>
      <c r="AP1766" s="37"/>
      <c r="AQ1766" s="37"/>
      <c r="AR1766" s="37"/>
      <c r="AS1766" s="37"/>
      <c r="AT1766" s="37"/>
      <c r="AU1766" s="37"/>
      <c r="AV1766" s="37"/>
    </row>
    <row r="1767" spans="27:64" x14ac:dyDescent="0.2">
      <c r="AA1767" s="37"/>
      <c r="AB1767" s="37"/>
      <c r="AC1767" s="37"/>
      <c r="AD1767" s="37"/>
      <c r="AE1767" s="37"/>
      <c r="AG1767" s="40"/>
      <c r="AN1767" s="37"/>
      <c r="AO1767" s="37"/>
      <c r="AP1767" s="37"/>
      <c r="AQ1767" s="37"/>
      <c r="AR1767" s="37"/>
      <c r="AS1767" s="37"/>
      <c r="AT1767" s="37"/>
      <c r="AU1767" s="37"/>
    </row>
    <row r="1768" spans="27:64" x14ac:dyDescent="0.2">
      <c r="AA1768" s="37"/>
      <c r="AB1768" s="37"/>
      <c r="AC1768" s="37"/>
      <c r="AD1768" s="37"/>
      <c r="AE1768" s="37"/>
      <c r="AG1768" s="40"/>
      <c r="AN1768" s="37"/>
      <c r="AO1768" s="37"/>
      <c r="AP1768" s="37"/>
      <c r="AQ1768" s="37"/>
      <c r="AR1768" s="37"/>
      <c r="AS1768" s="37"/>
      <c r="AT1768" s="37"/>
      <c r="AU1768" s="37"/>
      <c r="AV1768" s="37"/>
    </row>
    <row r="1769" spans="27:64" x14ac:dyDescent="0.2">
      <c r="AA1769" s="37"/>
      <c r="AB1769" s="37"/>
      <c r="AC1769" s="37"/>
      <c r="AD1769" s="37"/>
      <c r="AE1769" s="37"/>
      <c r="AG1769" s="40"/>
      <c r="AN1769" s="37"/>
      <c r="AO1769" s="37"/>
      <c r="AP1769" s="37"/>
      <c r="AQ1769" s="37"/>
      <c r="AR1769" s="37"/>
      <c r="AS1769" s="37"/>
      <c r="AT1769" s="37"/>
      <c r="AU1769" s="37"/>
    </row>
    <row r="1770" spans="27:64" x14ac:dyDescent="0.2">
      <c r="AA1770" s="37"/>
      <c r="AB1770" s="37"/>
      <c r="AC1770" s="37"/>
      <c r="AD1770" s="37"/>
      <c r="AE1770" s="37"/>
      <c r="AG1770" s="40"/>
      <c r="AN1770" s="37"/>
      <c r="AO1770" s="37"/>
      <c r="AP1770" s="37"/>
      <c r="AQ1770" s="37"/>
      <c r="AR1770" s="37"/>
      <c r="AS1770" s="37"/>
      <c r="AT1770" s="37"/>
      <c r="AU1770" s="37"/>
      <c r="AV1770" s="37"/>
    </row>
    <row r="1771" spans="27:64" x14ac:dyDescent="0.2">
      <c r="AA1771" s="37"/>
      <c r="AB1771" s="37"/>
      <c r="AC1771" s="37"/>
      <c r="AD1771" s="37"/>
      <c r="AE1771" s="37"/>
      <c r="AG1771" s="40"/>
      <c r="AN1771" s="37"/>
      <c r="AO1771" s="37"/>
      <c r="AP1771" s="37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  <c r="BI1771" s="37"/>
      <c r="BJ1771" s="37"/>
      <c r="BK1771" s="37"/>
      <c r="BL1771" s="37"/>
    </row>
    <row r="1772" spans="27:64" x14ac:dyDescent="0.2">
      <c r="AA1772" s="37"/>
      <c r="AB1772" s="37"/>
      <c r="AC1772" s="37"/>
      <c r="AD1772" s="37"/>
      <c r="AE1772" s="37"/>
      <c r="AG1772" s="40"/>
      <c r="AN1772" s="37"/>
      <c r="AO1772" s="37"/>
      <c r="AP1772" s="37"/>
      <c r="AQ1772" s="37"/>
      <c r="AR1772" s="37"/>
      <c r="AS1772" s="37"/>
      <c r="AT1772" s="37"/>
      <c r="AU1772" s="37"/>
    </row>
    <row r="1773" spans="27:64" x14ac:dyDescent="0.2">
      <c r="AA1773" s="37"/>
      <c r="AB1773" s="37"/>
      <c r="AC1773" s="37"/>
      <c r="AD1773" s="37"/>
      <c r="AE1773" s="37"/>
      <c r="AG1773" s="40"/>
      <c r="AN1773" s="37"/>
      <c r="AO1773" s="37"/>
      <c r="AP1773" s="37"/>
      <c r="AQ1773" s="37"/>
      <c r="AR1773" s="37"/>
      <c r="AS1773" s="37"/>
      <c r="AT1773" s="37"/>
      <c r="AU1773" s="37"/>
    </row>
    <row r="1774" spans="27:64" x14ac:dyDescent="0.2">
      <c r="AA1774" s="37"/>
      <c r="AB1774" s="37"/>
      <c r="AC1774" s="37"/>
      <c r="AD1774" s="37"/>
      <c r="AE1774" s="37"/>
      <c r="AG1774" s="40"/>
      <c r="AN1774" s="37"/>
      <c r="AO1774" s="37"/>
      <c r="AP1774" s="37"/>
      <c r="AQ1774" s="37"/>
      <c r="AR1774" s="37"/>
      <c r="AS1774" s="37"/>
      <c r="AT1774" s="37"/>
      <c r="AU1774" s="37"/>
    </row>
    <row r="1775" spans="27:64" x14ac:dyDescent="0.2">
      <c r="AA1775" s="37"/>
      <c r="AB1775" s="37"/>
      <c r="AC1775" s="37"/>
      <c r="AD1775" s="37"/>
      <c r="AE1775" s="37"/>
      <c r="AG1775" s="40"/>
      <c r="AN1775" s="37"/>
      <c r="AO1775" s="37"/>
      <c r="AP1775" s="37"/>
      <c r="AQ1775" s="37"/>
      <c r="AR1775" s="37"/>
      <c r="AS1775" s="37"/>
      <c r="AT1775" s="37"/>
      <c r="AU1775" s="37"/>
    </row>
    <row r="1776" spans="27:64" x14ac:dyDescent="0.2">
      <c r="AA1776" s="37"/>
      <c r="AB1776" s="37"/>
      <c r="AC1776" s="37"/>
      <c r="AD1776" s="37"/>
      <c r="AE1776" s="37"/>
      <c r="AG1776" s="40"/>
      <c r="AN1776" s="37"/>
      <c r="AO1776" s="37"/>
      <c r="AP1776" s="37"/>
      <c r="AQ1776" s="37"/>
      <c r="AR1776" s="37"/>
      <c r="AS1776" s="37"/>
      <c r="AT1776" s="37"/>
      <c r="AU1776" s="37"/>
    </row>
    <row r="1777" spans="27:48" x14ac:dyDescent="0.2">
      <c r="AA1777" s="37"/>
      <c r="AB1777" s="37"/>
      <c r="AC1777" s="37"/>
      <c r="AD1777" s="37"/>
      <c r="AE1777" s="37"/>
      <c r="AG1777" s="40"/>
      <c r="AN1777" s="37"/>
      <c r="AO1777" s="37"/>
      <c r="AP1777" s="37"/>
      <c r="AQ1777" s="37"/>
      <c r="AR1777" s="37"/>
      <c r="AS1777" s="37"/>
      <c r="AT1777" s="37"/>
      <c r="AU1777" s="37"/>
    </row>
    <row r="1778" spans="27:48" x14ac:dyDescent="0.2">
      <c r="AA1778" s="37"/>
      <c r="AB1778" s="37"/>
      <c r="AC1778" s="37"/>
      <c r="AD1778" s="37"/>
      <c r="AE1778" s="37"/>
      <c r="AG1778" s="40"/>
      <c r="AN1778" s="37"/>
      <c r="AO1778" s="37"/>
      <c r="AP1778" s="37"/>
      <c r="AQ1778" s="37"/>
      <c r="AR1778" s="37"/>
      <c r="AS1778" s="37"/>
      <c r="AT1778" s="37"/>
      <c r="AU1778" s="37"/>
    </row>
    <row r="1779" spans="27:48" x14ac:dyDescent="0.2">
      <c r="AA1779" s="37"/>
      <c r="AB1779" s="37"/>
      <c r="AC1779" s="37"/>
      <c r="AD1779" s="37"/>
      <c r="AE1779" s="37"/>
      <c r="AG1779" s="40"/>
      <c r="AN1779" s="37"/>
      <c r="AO1779" s="37"/>
      <c r="AP1779" s="37"/>
      <c r="AQ1779" s="37"/>
      <c r="AR1779" s="37"/>
      <c r="AS1779" s="37"/>
      <c r="AT1779" s="37"/>
      <c r="AU1779" s="37"/>
    </row>
    <row r="1780" spans="27:48" x14ac:dyDescent="0.2">
      <c r="AA1780" s="37"/>
      <c r="AB1780" s="37"/>
      <c r="AC1780" s="37"/>
      <c r="AD1780" s="37"/>
      <c r="AE1780" s="37"/>
      <c r="AG1780" s="40"/>
      <c r="AN1780" s="37"/>
      <c r="AO1780" s="37"/>
      <c r="AP1780" s="37"/>
      <c r="AQ1780" s="37"/>
      <c r="AR1780" s="37"/>
      <c r="AS1780" s="37"/>
      <c r="AT1780" s="37"/>
      <c r="AU1780" s="37"/>
    </row>
    <row r="1781" spans="27:48" x14ac:dyDescent="0.2">
      <c r="AA1781" s="37"/>
      <c r="AB1781" s="37"/>
      <c r="AC1781" s="37"/>
      <c r="AD1781" s="37"/>
      <c r="AE1781" s="37"/>
      <c r="AG1781" s="40"/>
      <c r="AN1781" s="37"/>
      <c r="AO1781" s="37"/>
      <c r="AP1781" s="37"/>
      <c r="AQ1781" s="37"/>
      <c r="AR1781" s="37"/>
      <c r="AS1781" s="37"/>
      <c r="AT1781" s="37"/>
      <c r="AU1781" s="37"/>
    </row>
    <row r="1782" spans="27:48" x14ac:dyDescent="0.2">
      <c r="AA1782" s="37"/>
      <c r="AB1782" s="37"/>
      <c r="AC1782" s="37"/>
      <c r="AD1782" s="37"/>
      <c r="AE1782" s="37"/>
      <c r="AG1782" s="40"/>
      <c r="AN1782" s="37"/>
      <c r="AO1782" s="37"/>
      <c r="AP1782" s="37"/>
      <c r="AQ1782" s="37"/>
      <c r="AR1782" s="37"/>
      <c r="AS1782" s="37"/>
      <c r="AT1782" s="37"/>
      <c r="AU1782" s="37"/>
      <c r="AV1782" s="37"/>
    </row>
    <row r="1783" spans="27:48" x14ac:dyDescent="0.2">
      <c r="AA1783" s="37"/>
      <c r="AB1783" s="37"/>
      <c r="AC1783" s="37"/>
      <c r="AD1783" s="37"/>
      <c r="AE1783" s="37"/>
      <c r="AG1783" s="40"/>
      <c r="AN1783" s="37"/>
      <c r="AO1783" s="37"/>
      <c r="AP1783" s="37"/>
      <c r="AQ1783" s="37"/>
      <c r="AR1783" s="37"/>
      <c r="AS1783" s="37"/>
      <c r="AT1783" s="37"/>
      <c r="AU1783" s="37"/>
    </row>
    <row r="1784" spans="27:48" x14ac:dyDescent="0.2">
      <c r="AA1784" s="37"/>
      <c r="AB1784" s="37"/>
      <c r="AC1784" s="37"/>
      <c r="AD1784" s="37"/>
      <c r="AE1784" s="37"/>
      <c r="AG1784" s="40"/>
      <c r="AN1784" s="37"/>
      <c r="AO1784" s="37"/>
      <c r="AP1784" s="37"/>
      <c r="AQ1784" s="37"/>
      <c r="AR1784" s="37"/>
      <c r="AS1784" s="37"/>
      <c r="AT1784" s="37"/>
      <c r="AU1784" s="37"/>
    </row>
    <row r="1785" spans="27:48" x14ac:dyDescent="0.2">
      <c r="AA1785" s="37"/>
      <c r="AB1785" s="37"/>
      <c r="AC1785" s="37"/>
      <c r="AD1785" s="37"/>
      <c r="AE1785" s="37"/>
      <c r="AG1785" s="40"/>
      <c r="AN1785" s="37"/>
      <c r="AO1785" s="37"/>
      <c r="AP1785" s="37"/>
      <c r="AQ1785" s="37"/>
      <c r="AR1785" s="37"/>
      <c r="AS1785" s="37"/>
      <c r="AT1785" s="37"/>
      <c r="AU1785" s="37"/>
    </row>
    <row r="1786" spans="27:48" x14ac:dyDescent="0.2">
      <c r="AA1786" s="37"/>
      <c r="AB1786" s="37"/>
      <c r="AC1786" s="37"/>
      <c r="AD1786" s="37"/>
      <c r="AE1786" s="37"/>
      <c r="AG1786" s="40"/>
      <c r="AN1786" s="37"/>
      <c r="AO1786" s="37"/>
      <c r="AP1786" s="37"/>
      <c r="AQ1786" s="37"/>
      <c r="AR1786" s="37"/>
      <c r="AS1786" s="37"/>
      <c r="AT1786" s="37"/>
      <c r="AU1786" s="37"/>
    </row>
    <row r="1787" spans="27:48" x14ac:dyDescent="0.2">
      <c r="AA1787" s="37"/>
      <c r="AB1787" s="37"/>
      <c r="AC1787" s="37"/>
      <c r="AD1787" s="37"/>
      <c r="AE1787" s="37"/>
      <c r="AG1787" s="40"/>
      <c r="AN1787" s="37"/>
      <c r="AO1787" s="37"/>
      <c r="AP1787" s="37"/>
      <c r="AQ1787" s="37"/>
      <c r="AR1787" s="37"/>
      <c r="AS1787" s="37"/>
      <c r="AT1787" s="37"/>
      <c r="AU1787" s="37"/>
      <c r="AV1787" s="37"/>
    </row>
    <row r="1788" spans="27:48" x14ac:dyDescent="0.2">
      <c r="AA1788" s="37"/>
      <c r="AB1788" s="37"/>
      <c r="AC1788" s="37"/>
      <c r="AD1788" s="37"/>
      <c r="AE1788" s="37"/>
      <c r="AG1788" s="40"/>
      <c r="AN1788" s="37"/>
      <c r="AO1788" s="37"/>
      <c r="AP1788" s="37"/>
      <c r="AQ1788" s="37"/>
      <c r="AR1788" s="37"/>
      <c r="AS1788" s="37"/>
      <c r="AT1788" s="37"/>
      <c r="AU1788" s="37"/>
    </row>
    <row r="1789" spans="27:48" x14ac:dyDescent="0.2">
      <c r="AA1789" s="37"/>
      <c r="AB1789" s="37"/>
      <c r="AC1789" s="37"/>
      <c r="AD1789" s="37"/>
      <c r="AE1789" s="37"/>
      <c r="AG1789" s="40"/>
      <c r="AN1789" s="37"/>
      <c r="AO1789" s="37"/>
      <c r="AP1789" s="37"/>
      <c r="AQ1789" s="37"/>
      <c r="AR1789" s="37"/>
      <c r="AS1789" s="37"/>
      <c r="AT1789" s="37"/>
      <c r="AU1789" s="37"/>
    </row>
    <row r="1790" spans="27:48" x14ac:dyDescent="0.2">
      <c r="AA1790" s="37"/>
      <c r="AB1790" s="37"/>
      <c r="AC1790" s="37"/>
      <c r="AD1790" s="37"/>
      <c r="AE1790" s="37"/>
      <c r="AG1790" s="40"/>
      <c r="AN1790" s="37"/>
      <c r="AO1790" s="37"/>
      <c r="AP1790" s="37"/>
      <c r="AQ1790" s="37"/>
      <c r="AR1790" s="37"/>
      <c r="AS1790" s="37"/>
      <c r="AT1790" s="37"/>
      <c r="AU1790" s="37"/>
    </row>
    <row r="1791" spans="27:48" x14ac:dyDescent="0.2">
      <c r="AA1791" s="37"/>
      <c r="AB1791" s="37"/>
      <c r="AC1791" s="37"/>
      <c r="AD1791" s="37"/>
      <c r="AE1791" s="37"/>
      <c r="AG1791" s="40"/>
      <c r="AN1791" s="37"/>
      <c r="AO1791" s="37"/>
      <c r="AP1791" s="37"/>
      <c r="AQ1791" s="37"/>
      <c r="AR1791" s="37"/>
      <c r="AS1791" s="37"/>
      <c r="AT1791" s="37"/>
      <c r="AU1791" s="37"/>
    </row>
    <row r="1792" spans="27:48" x14ac:dyDescent="0.2">
      <c r="AA1792" s="37"/>
      <c r="AB1792" s="37"/>
      <c r="AC1792" s="37"/>
      <c r="AD1792" s="37"/>
      <c r="AE1792" s="37"/>
      <c r="AG1792" s="40"/>
      <c r="AN1792" s="37"/>
      <c r="AO1792" s="37"/>
      <c r="AP1792" s="37"/>
      <c r="AQ1792" s="37"/>
      <c r="AR1792" s="37"/>
      <c r="AS1792" s="37"/>
      <c r="AT1792" s="37"/>
      <c r="AU1792" s="37"/>
    </row>
    <row r="1793" spans="27:64" x14ac:dyDescent="0.2">
      <c r="AA1793" s="37"/>
      <c r="AB1793" s="37"/>
      <c r="AC1793" s="37"/>
      <c r="AD1793" s="37"/>
      <c r="AE1793" s="37"/>
      <c r="AG1793" s="40"/>
      <c r="AN1793" s="37"/>
      <c r="AO1793" s="37"/>
      <c r="AP1793" s="37"/>
      <c r="AQ1793" s="37"/>
      <c r="AR1793" s="37"/>
      <c r="AS1793" s="37"/>
      <c r="AT1793" s="37"/>
      <c r="AU1793" s="37"/>
    </row>
    <row r="1794" spans="27:64" x14ac:dyDescent="0.2">
      <c r="AA1794" s="37"/>
      <c r="AB1794" s="37"/>
      <c r="AC1794" s="37"/>
      <c r="AD1794" s="37"/>
      <c r="AE1794" s="37"/>
      <c r="AG1794" s="40"/>
      <c r="AN1794" s="37"/>
      <c r="AO1794" s="37"/>
      <c r="AP1794" s="37"/>
      <c r="AQ1794" s="37"/>
      <c r="AR1794" s="37"/>
      <c r="AS1794" s="37"/>
      <c r="AT1794" s="37"/>
      <c r="AU1794" s="37"/>
    </row>
    <row r="1795" spans="27:64" x14ac:dyDescent="0.2">
      <c r="AA1795" s="37"/>
      <c r="AB1795" s="37"/>
      <c r="AC1795" s="37"/>
      <c r="AD1795" s="37"/>
      <c r="AE1795" s="37"/>
      <c r="AG1795" s="40"/>
      <c r="AN1795" s="37"/>
      <c r="AO1795" s="37"/>
      <c r="AP1795" s="37"/>
      <c r="AQ1795" s="37"/>
      <c r="AR1795" s="37"/>
      <c r="AS1795" s="37"/>
      <c r="AT1795" s="37"/>
      <c r="AU1795" s="37"/>
    </row>
    <row r="1796" spans="27:64" x14ac:dyDescent="0.2">
      <c r="AA1796" s="37"/>
      <c r="AB1796" s="37"/>
      <c r="AC1796" s="37"/>
      <c r="AD1796" s="37"/>
      <c r="AE1796" s="37"/>
      <c r="AG1796" s="40"/>
      <c r="AN1796" s="37"/>
      <c r="AO1796" s="37"/>
      <c r="AP1796" s="37"/>
      <c r="AQ1796" s="37"/>
      <c r="AR1796" s="37"/>
      <c r="AS1796" s="37"/>
      <c r="AT1796" s="37"/>
      <c r="AU1796" s="37"/>
      <c r="AV1796" s="37"/>
    </row>
    <row r="1797" spans="27:64" x14ac:dyDescent="0.2">
      <c r="AA1797" s="37"/>
      <c r="AB1797" s="37"/>
      <c r="AC1797" s="37"/>
      <c r="AD1797" s="37"/>
      <c r="AE1797" s="37"/>
      <c r="AG1797" s="40"/>
      <c r="AN1797" s="37"/>
      <c r="AO1797" s="37"/>
      <c r="AP1797" s="37"/>
      <c r="AQ1797" s="37"/>
      <c r="AR1797" s="37"/>
      <c r="AS1797" s="37"/>
      <c r="AT1797" s="37"/>
      <c r="AU1797" s="37"/>
    </row>
    <row r="1798" spans="27:64" x14ac:dyDescent="0.2">
      <c r="AA1798" s="37"/>
      <c r="AB1798" s="37"/>
      <c r="AC1798" s="37"/>
      <c r="AD1798" s="37"/>
      <c r="AE1798" s="37"/>
      <c r="AG1798" s="40"/>
      <c r="AN1798" s="37"/>
      <c r="AO1798" s="37"/>
      <c r="AP1798" s="37"/>
      <c r="AQ1798" s="37"/>
      <c r="AR1798" s="37"/>
      <c r="AS1798" s="37"/>
      <c r="AT1798" s="37"/>
      <c r="AU1798" s="37"/>
      <c r="AV1798" s="37"/>
      <c r="AX1798" s="37"/>
    </row>
    <row r="1799" spans="27:64" x14ac:dyDescent="0.2">
      <c r="AA1799" s="37"/>
      <c r="AB1799" s="37"/>
      <c r="AC1799" s="37"/>
      <c r="AD1799" s="37"/>
      <c r="AE1799" s="37"/>
      <c r="AG1799" s="40"/>
      <c r="AN1799" s="37"/>
      <c r="AO1799" s="37"/>
      <c r="AP1799" s="37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  <c r="BI1799" s="37"/>
      <c r="BJ1799" s="37"/>
      <c r="BK1799" s="37"/>
      <c r="BL1799" s="37"/>
    </row>
    <row r="1800" spans="27:64" x14ac:dyDescent="0.2">
      <c r="AA1800" s="37"/>
      <c r="AB1800" s="37"/>
      <c r="AC1800" s="37"/>
      <c r="AD1800" s="37"/>
      <c r="AE1800" s="37"/>
      <c r="AG1800" s="40"/>
      <c r="AN1800" s="37"/>
      <c r="AO1800" s="37"/>
      <c r="AP1800" s="37"/>
      <c r="AQ1800" s="37"/>
      <c r="AR1800" s="37"/>
      <c r="AS1800" s="37"/>
      <c r="AT1800" s="37"/>
      <c r="AU1800" s="37"/>
    </row>
    <row r="1801" spans="27:64" x14ac:dyDescent="0.2">
      <c r="AA1801" s="37"/>
      <c r="AB1801" s="37"/>
      <c r="AC1801" s="37"/>
      <c r="AD1801" s="37"/>
      <c r="AE1801" s="37"/>
      <c r="AG1801" s="40"/>
      <c r="AN1801" s="37"/>
      <c r="AO1801" s="37"/>
      <c r="AP1801" s="37"/>
      <c r="AQ1801" s="37"/>
      <c r="AR1801" s="37"/>
      <c r="AS1801" s="37"/>
      <c r="AT1801" s="37"/>
      <c r="AU1801" s="37"/>
    </row>
    <row r="1802" spans="27:64" x14ac:dyDescent="0.2">
      <c r="AA1802" s="37"/>
      <c r="AB1802" s="37"/>
      <c r="AC1802" s="37"/>
      <c r="AD1802" s="37"/>
      <c r="AE1802" s="37"/>
      <c r="AG1802" s="40"/>
      <c r="AN1802" s="37"/>
      <c r="AO1802" s="37"/>
      <c r="AP1802" s="37"/>
      <c r="AQ1802" s="37"/>
      <c r="AR1802" s="37"/>
      <c r="AS1802" s="37"/>
      <c r="AT1802" s="37"/>
      <c r="AU1802" s="37"/>
    </row>
    <row r="1803" spans="27:64" x14ac:dyDescent="0.2">
      <c r="AA1803" s="37"/>
      <c r="AB1803" s="37"/>
      <c r="AC1803" s="37"/>
      <c r="AD1803" s="37"/>
      <c r="AE1803" s="37"/>
      <c r="AG1803" s="40"/>
      <c r="AN1803" s="37"/>
      <c r="AO1803" s="37"/>
      <c r="AP1803" s="37"/>
      <c r="AQ1803" s="37"/>
      <c r="AR1803" s="37"/>
      <c r="AS1803" s="37"/>
      <c r="AT1803" s="37"/>
      <c r="AU1803" s="37"/>
      <c r="AV1803" s="37"/>
      <c r="AX1803" s="37"/>
    </row>
    <row r="1804" spans="27:64" x14ac:dyDescent="0.2">
      <c r="AA1804" s="37"/>
      <c r="AB1804" s="37"/>
      <c r="AC1804" s="37"/>
      <c r="AD1804" s="37"/>
      <c r="AE1804" s="37"/>
      <c r="AG1804" s="40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7"/>
      <c r="BL1804" s="37"/>
    </row>
    <row r="1805" spans="27:64" x14ac:dyDescent="0.2">
      <c r="AA1805" s="37"/>
      <c r="AB1805" s="37"/>
      <c r="AC1805" s="37"/>
      <c r="AD1805" s="37"/>
      <c r="AE1805" s="37"/>
      <c r="AG1805" s="40"/>
      <c r="AN1805" s="37"/>
      <c r="AO1805" s="37"/>
      <c r="AP1805" s="37"/>
      <c r="AQ1805" s="37"/>
      <c r="AR1805" s="37"/>
      <c r="AS1805" s="37"/>
      <c r="AT1805" s="37"/>
      <c r="AU1805" s="37"/>
    </row>
    <row r="1806" spans="27:64" x14ac:dyDescent="0.2">
      <c r="AA1806" s="37"/>
      <c r="AB1806" s="37"/>
      <c r="AC1806" s="37"/>
      <c r="AD1806" s="37"/>
      <c r="AE1806" s="37"/>
      <c r="AG1806" s="40"/>
      <c r="AN1806" s="37"/>
      <c r="AO1806" s="37"/>
      <c r="AP1806" s="37"/>
      <c r="AQ1806" s="37"/>
      <c r="AR1806" s="37"/>
      <c r="AS1806" s="37"/>
      <c r="AT1806" s="37"/>
      <c r="AU1806" s="37"/>
    </row>
    <row r="1807" spans="27:64" x14ac:dyDescent="0.2">
      <c r="AA1807" s="37"/>
      <c r="AB1807" s="37"/>
      <c r="AC1807" s="37"/>
      <c r="AD1807" s="37"/>
      <c r="AE1807" s="37"/>
      <c r="AG1807" s="40"/>
      <c r="AN1807" s="37"/>
      <c r="AO1807" s="37"/>
      <c r="AP1807" s="37"/>
      <c r="AQ1807" s="37"/>
      <c r="AR1807" s="37"/>
      <c r="AS1807" s="37"/>
      <c r="AT1807" s="37"/>
      <c r="AU1807" s="37"/>
    </row>
    <row r="1808" spans="27:64" x14ac:dyDescent="0.2">
      <c r="AA1808" s="37"/>
      <c r="AB1808" s="37"/>
      <c r="AC1808" s="37"/>
      <c r="AD1808" s="37"/>
      <c r="AE1808" s="37"/>
      <c r="AG1808" s="40"/>
      <c r="AN1808" s="37"/>
      <c r="AO1808" s="37"/>
      <c r="AP1808" s="37"/>
      <c r="AQ1808" s="37"/>
      <c r="AR1808" s="37"/>
      <c r="AS1808" s="37"/>
      <c r="AT1808" s="37"/>
      <c r="AU1808" s="37"/>
    </row>
    <row r="1809" spans="27:64" x14ac:dyDescent="0.2">
      <c r="AA1809" s="37"/>
      <c r="AB1809" s="37"/>
      <c r="AC1809" s="37"/>
      <c r="AD1809" s="37"/>
      <c r="AE1809" s="37"/>
      <c r="AG1809" s="40"/>
      <c r="AN1809" s="37"/>
      <c r="AO1809" s="37"/>
      <c r="AP1809" s="37"/>
      <c r="AQ1809" s="37"/>
      <c r="AR1809" s="37"/>
      <c r="AS1809" s="37"/>
      <c r="AT1809" s="37"/>
      <c r="AU1809" s="37"/>
      <c r="AV1809" s="37"/>
      <c r="AX1809" s="37"/>
    </row>
    <row r="1810" spans="27:64" x14ac:dyDescent="0.2">
      <c r="AA1810" s="37"/>
      <c r="AB1810" s="37"/>
      <c r="AC1810" s="37"/>
      <c r="AD1810" s="37"/>
      <c r="AE1810" s="37"/>
      <c r="AG1810" s="40"/>
      <c r="AN1810" s="37"/>
      <c r="AO1810" s="37"/>
      <c r="AP1810" s="37"/>
      <c r="AQ1810" s="37"/>
      <c r="AR1810" s="37"/>
      <c r="AS1810" s="37"/>
      <c r="AT1810" s="37"/>
      <c r="AU1810" s="37"/>
    </row>
    <row r="1811" spans="27:64" x14ac:dyDescent="0.2">
      <c r="AA1811" s="37"/>
      <c r="AB1811" s="37"/>
      <c r="AC1811" s="37"/>
      <c r="AD1811" s="37"/>
      <c r="AE1811" s="37"/>
      <c r="AG1811" s="40"/>
      <c r="AN1811" s="37"/>
      <c r="AO1811" s="37"/>
      <c r="AP1811" s="37"/>
      <c r="AQ1811" s="37"/>
      <c r="AR1811" s="37"/>
      <c r="AS1811" s="37"/>
      <c r="AT1811" s="37"/>
      <c r="AU1811" s="37"/>
    </row>
    <row r="1812" spans="27:64" x14ac:dyDescent="0.2">
      <c r="AA1812" s="37"/>
      <c r="AB1812" s="37"/>
      <c r="AC1812" s="37"/>
      <c r="AD1812" s="37"/>
      <c r="AE1812" s="37"/>
      <c r="AG1812" s="40"/>
      <c r="AN1812" s="37"/>
      <c r="AO1812" s="37"/>
      <c r="AP1812" s="37"/>
      <c r="AQ1812" s="37"/>
      <c r="AR1812" s="37"/>
      <c r="AS1812" s="37"/>
      <c r="AT1812" s="37"/>
      <c r="AU1812" s="37"/>
    </row>
    <row r="1813" spans="27:64" x14ac:dyDescent="0.2">
      <c r="AA1813" s="37"/>
      <c r="AB1813" s="37"/>
      <c r="AC1813" s="37"/>
      <c r="AD1813" s="37"/>
      <c r="AE1813" s="37"/>
      <c r="AG1813" s="40"/>
      <c r="AN1813" s="37"/>
      <c r="AO1813" s="37"/>
      <c r="AP1813" s="37"/>
      <c r="AQ1813" s="37"/>
      <c r="AR1813" s="37"/>
      <c r="AS1813" s="37"/>
      <c r="AT1813" s="37"/>
      <c r="AU1813" s="37"/>
    </row>
    <row r="1814" spans="27:64" x14ac:dyDescent="0.2">
      <c r="AA1814" s="37"/>
      <c r="AB1814" s="37"/>
      <c r="AC1814" s="37"/>
      <c r="AD1814" s="37"/>
      <c r="AE1814" s="37"/>
      <c r="AG1814" s="40"/>
      <c r="AN1814" s="37"/>
      <c r="AO1814" s="37"/>
      <c r="AP1814" s="37"/>
      <c r="AQ1814" s="37"/>
      <c r="AR1814" s="37"/>
      <c r="AS1814" s="37"/>
      <c r="AT1814" s="37"/>
      <c r="AU1814" s="37"/>
    </row>
    <row r="1815" spans="27:64" x14ac:dyDescent="0.2">
      <c r="AA1815" s="37"/>
      <c r="AB1815" s="37"/>
      <c r="AC1815" s="37"/>
      <c r="AD1815" s="37"/>
      <c r="AE1815" s="37"/>
      <c r="AG1815" s="40"/>
      <c r="AN1815" s="37"/>
      <c r="AO1815" s="37"/>
      <c r="AP1815" s="37"/>
      <c r="AQ1815" s="37"/>
      <c r="AR1815" s="37"/>
      <c r="AS1815" s="37"/>
      <c r="AT1815" s="37"/>
      <c r="AU1815" s="37"/>
    </row>
    <row r="1816" spans="27:64" x14ac:dyDescent="0.2">
      <c r="AA1816" s="37"/>
      <c r="AB1816" s="37"/>
      <c r="AC1816" s="37"/>
      <c r="AD1816" s="37"/>
      <c r="AE1816" s="37"/>
      <c r="AG1816" s="40"/>
      <c r="AN1816" s="37"/>
      <c r="AO1816" s="37"/>
      <c r="AP1816" s="37"/>
      <c r="AQ1816" s="37"/>
      <c r="AR1816" s="37"/>
      <c r="AS1816" s="37"/>
      <c r="AT1816" s="37"/>
      <c r="AU1816" s="37"/>
      <c r="AV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  <c r="BI1816" s="37"/>
      <c r="BJ1816" s="37"/>
      <c r="BK1816" s="37"/>
      <c r="BL1816" s="37"/>
    </row>
    <row r="1817" spans="27:64" x14ac:dyDescent="0.2">
      <c r="AA1817" s="37"/>
      <c r="AB1817" s="37"/>
      <c r="AC1817" s="37"/>
      <c r="AD1817" s="37"/>
      <c r="AE1817" s="37"/>
      <c r="AG1817" s="40"/>
      <c r="AN1817" s="37"/>
      <c r="AO1817" s="37"/>
      <c r="AP1817" s="37"/>
      <c r="AQ1817" s="37"/>
      <c r="AR1817" s="37"/>
      <c r="AS1817" s="37"/>
      <c r="AT1817" s="37"/>
      <c r="AU1817" s="37"/>
      <c r="AV1817" s="37"/>
    </row>
    <row r="1818" spans="27:64" x14ac:dyDescent="0.2">
      <c r="AA1818" s="37"/>
      <c r="AB1818" s="37"/>
      <c r="AC1818" s="37"/>
      <c r="AD1818" s="37"/>
      <c r="AE1818" s="37"/>
      <c r="AG1818" s="40"/>
      <c r="AN1818" s="37"/>
      <c r="AO1818" s="37"/>
      <c r="AP1818" s="37"/>
      <c r="AQ1818" s="37"/>
      <c r="AR1818" s="37"/>
      <c r="AS1818" s="37"/>
      <c r="AT1818" s="37"/>
      <c r="AU1818" s="37"/>
    </row>
    <row r="1819" spans="27:64" x14ac:dyDescent="0.2">
      <c r="AA1819" s="37"/>
      <c r="AB1819" s="37"/>
      <c r="AC1819" s="37"/>
      <c r="AD1819" s="37"/>
      <c r="AE1819" s="37"/>
      <c r="AG1819" s="40"/>
      <c r="AN1819" s="37"/>
      <c r="AO1819" s="37"/>
      <c r="AP1819" s="37"/>
      <c r="AQ1819" s="37"/>
      <c r="AR1819" s="37"/>
      <c r="AS1819" s="37"/>
      <c r="AT1819" s="37"/>
      <c r="AU1819" s="37"/>
      <c r="AV1819" s="37"/>
    </row>
    <row r="1820" spans="27:64" x14ac:dyDescent="0.2">
      <c r="AA1820" s="37"/>
      <c r="AB1820" s="37"/>
      <c r="AC1820" s="37"/>
      <c r="AD1820" s="37"/>
      <c r="AE1820" s="37"/>
      <c r="AG1820" s="40"/>
      <c r="AN1820" s="37"/>
      <c r="AO1820" s="37"/>
      <c r="AP1820" s="37"/>
      <c r="AQ1820" s="37"/>
      <c r="AR1820" s="37"/>
      <c r="AS1820" s="37"/>
      <c r="AT1820" s="37"/>
      <c r="AU1820" s="37"/>
    </row>
    <row r="1821" spans="27:64" x14ac:dyDescent="0.2">
      <c r="AA1821" s="37"/>
      <c r="AB1821" s="37"/>
      <c r="AC1821" s="37"/>
      <c r="AD1821" s="37"/>
      <c r="AE1821" s="37"/>
      <c r="AG1821" s="40"/>
      <c r="AN1821" s="37"/>
      <c r="AO1821" s="37"/>
      <c r="AP1821" s="37"/>
      <c r="AQ1821" s="37"/>
      <c r="AR1821" s="37"/>
      <c r="AS1821" s="37"/>
      <c r="AT1821" s="37"/>
      <c r="AU1821" s="37"/>
    </row>
    <row r="1822" spans="27:64" x14ac:dyDescent="0.2">
      <c r="AA1822" s="37"/>
      <c r="AB1822" s="37"/>
      <c r="AC1822" s="37"/>
      <c r="AD1822" s="37"/>
      <c r="AE1822" s="37"/>
      <c r="AG1822" s="40"/>
      <c r="AN1822" s="37"/>
      <c r="AO1822" s="37"/>
      <c r="AP1822" s="37"/>
      <c r="AQ1822" s="37"/>
      <c r="AR1822" s="37"/>
      <c r="AS1822" s="37"/>
      <c r="AT1822" s="37"/>
      <c r="AU1822" s="37"/>
    </row>
    <row r="1823" spans="27:64" x14ac:dyDescent="0.2">
      <c r="AA1823" s="37"/>
      <c r="AB1823" s="37"/>
      <c r="AC1823" s="37"/>
      <c r="AD1823" s="37"/>
      <c r="AE1823" s="37"/>
      <c r="AG1823" s="40"/>
      <c r="AN1823" s="37"/>
      <c r="AO1823" s="37"/>
      <c r="AP1823" s="37"/>
      <c r="AQ1823" s="37"/>
      <c r="AR1823" s="37"/>
      <c r="AS1823" s="37"/>
      <c r="AT1823" s="37"/>
      <c r="AU1823" s="37"/>
    </row>
    <row r="1824" spans="27:64" x14ac:dyDescent="0.2">
      <c r="AA1824" s="37"/>
      <c r="AB1824" s="37"/>
      <c r="AC1824" s="37"/>
      <c r="AD1824" s="37"/>
      <c r="AE1824" s="37"/>
      <c r="AG1824" s="40"/>
      <c r="AN1824" s="37"/>
      <c r="AO1824" s="37"/>
      <c r="AP1824" s="37"/>
      <c r="AQ1824" s="37"/>
      <c r="AR1824" s="37"/>
      <c r="AS1824" s="37"/>
      <c r="AT1824" s="37"/>
      <c r="AU1824" s="37"/>
    </row>
    <row r="1825" spans="27:64" x14ac:dyDescent="0.2">
      <c r="AA1825" s="37"/>
      <c r="AB1825" s="37"/>
      <c r="AC1825" s="37"/>
      <c r="AD1825" s="37"/>
      <c r="AE1825" s="37"/>
      <c r="AG1825" s="40"/>
      <c r="AN1825" s="37"/>
      <c r="AO1825" s="37"/>
      <c r="AP1825" s="37"/>
      <c r="AQ1825" s="37"/>
      <c r="AR1825" s="37"/>
      <c r="AS1825" s="37"/>
      <c r="AT1825" s="37"/>
      <c r="AU1825" s="37"/>
    </row>
    <row r="1826" spans="27:64" x14ac:dyDescent="0.2">
      <c r="AA1826" s="37"/>
      <c r="AB1826" s="37"/>
      <c r="AC1826" s="37"/>
      <c r="AD1826" s="37"/>
      <c r="AE1826" s="37"/>
      <c r="AG1826" s="40"/>
      <c r="AN1826" s="37"/>
      <c r="AO1826" s="37"/>
      <c r="AP1826" s="37"/>
      <c r="AQ1826" s="37"/>
      <c r="AR1826" s="37"/>
      <c r="AS1826" s="37"/>
      <c r="AT1826" s="37"/>
      <c r="AU1826" s="37"/>
    </row>
    <row r="1827" spans="27:64" x14ac:dyDescent="0.2">
      <c r="AA1827" s="37"/>
      <c r="AB1827" s="37"/>
      <c r="AC1827" s="37"/>
      <c r="AD1827" s="37"/>
      <c r="AE1827" s="37"/>
      <c r="AG1827" s="40"/>
      <c r="AN1827" s="37"/>
      <c r="AO1827" s="37"/>
      <c r="AP1827" s="37"/>
      <c r="AQ1827" s="37"/>
      <c r="AR1827" s="37"/>
      <c r="AS1827" s="37"/>
      <c r="AT1827" s="37"/>
      <c r="AU1827" s="37"/>
    </row>
    <row r="1828" spans="27:64" x14ac:dyDescent="0.2">
      <c r="AA1828" s="37"/>
      <c r="AB1828" s="37"/>
      <c r="AC1828" s="37"/>
      <c r="AD1828" s="37"/>
      <c r="AE1828" s="37"/>
      <c r="AG1828" s="40"/>
      <c r="AN1828" s="37"/>
      <c r="AO1828" s="37"/>
      <c r="AP1828" s="37"/>
      <c r="AQ1828" s="37"/>
      <c r="AR1828" s="37"/>
      <c r="AS1828" s="37"/>
      <c r="AT1828" s="37"/>
      <c r="AU1828" s="37"/>
    </row>
    <row r="1829" spans="27:64" x14ac:dyDescent="0.2">
      <c r="AA1829" s="37"/>
      <c r="AB1829" s="37"/>
      <c r="AC1829" s="37"/>
      <c r="AD1829" s="37"/>
      <c r="AE1829" s="37"/>
      <c r="AG1829" s="40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7"/>
      <c r="BL1829" s="37"/>
    </row>
    <row r="1830" spans="27:64" x14ac:dyDescent="0.2">
      <c r="AA1830" s="37"/>
      <c r="AB1830" s="37"/>
      <c r="AC1830" s="37"/>
      <c r="AD1830" s="37"/>
      <c r="AE1830" s="37"/>
      <c r="AG1830" s="40"/>
      <c r="AN1830" s="37"/>
      <c r="AO1830" s="37"/>
      <c r="AP1830" s="37"/>
      <c r="AQ1830" s="37"/>
      <c r="AR1830" s="37"/>
      <c r="AS1830" s="37"/>
      <c r="AT1830" s="37"/>
      <c r="AU1830" s="37"/>
    </row>
    <row r="1831" spans="27:64" x14ac:dyDescent="0.2">
      <c r="AA1831" s="37"/>
      <c r="AB1831" s="37"/>
      <c r="AC1831" s="37"/>
      <c r="AD1831" s="37"/>
      <c r="AE1831" s="37"/>
      <c r="AG1831" s="40"/>
      <c r="AN1831" s="37"/>
      <c r="AO1831" s="37"/>
      <c r="AP1831" s="37"/>
      <c r="AQ1831" s="37"/>
      <c r="AR1831" s="37"/>
      <c r="AS1831" s="37"/>
      <c r="AT1831" s="37"/>
      <c r="AU1831" s="37"/>
    </row>
    <row r="1832" spans="27:64" x14ac:dyDescent="0.2">
      <c r="AA1832" s="37"/>
      <c r="AB1832" s="37"/>
      <c r="AC1832" s="37"/>
      <c r="AD1832" s="37"/>
      <c r="AE1832" s="37"/>
      <c r="AG1832" s="40"/>
      <c r="AN1832" s="37"/>
      <c r="AO1832" s="37"/>
      <c r="AP1832" s="37"/>
      <c r="AQ1832" s="37"/>
      <c r="AR1832" s="37"/>
      <c r="AS1832" s="37"/>
      <c r="AT1832" s="37"/>
      <c r="AU1832" s="37"/>
    </row>
    <row r="1833" spans="27:64" x14ac:dyDescent="0.2">
      <c r="AA1833" s="37"/>
      <c r="AB1833" s="37"/>
      <c r="AC1833" s="37"/>
      <c r="AD1833" s="37"/>
      <c r="AE1833" s="37"/>
      <c r="AG1833" s="40"/>
      <c r="AN1833" s="37"/>
      <c r="AO1833" s="37"/>
      <c r="AP1833" s="37"/>
      <c r="AQ1833" s="37"/>
      <c r="AR1833" s="37"/>
      <c r="AS1833" s="37"/>
      <c r="AT1833" s="37"/>
      <c r="AU1833" s="37"/>
    </row>
    <row r="1834" spans="27:64" x14ac:dyDescent="0.2">
      <c r="AA1834" s="37"/>
      <c r="AB1834" s="37"/>
      <c r="AC1834" s="37"/>
      <c r="AD1834" s="37"/>
      <c r="AE1834" s="37"/>
      <c r="AG1834" s="40"/>
      <c r="AN1834" s="37"/>
      <c r="AO1834" s="37"/>
      <c r="AP1834" s="37"/>
      <c r="AQ1834" s="37"/>
      <c r="AR1834" s="37"/>
      <c r="AS1834" s="37"/>
      <c r="AT1834" s="37"/>
      <c r="AU1834" s="37"/>
    </row>
    <row r="1835" spans="27:64" x14ac:dyDescent="0.2">
      <c r="AA1835" s="37"/>
      <c r="AB1835" s="37"/>
      <c r="AC1835" s="37"/>
      <c r="AD1835" s="37"/>
      <c r="AE1835" s="37"/>
      <c r="AG1835" s="40"/>
      <c r="AN1835" s="37"/>
      <c r="AO1835" s="37"/>
      <c r="AP1835" s="37"/>
      <c r="AQ1835" s="37"/>
      <c r="AR1835" s="37"/>
      <c r="AS1835" s="37"/>
      <c r="AT1835" s="37"/>
      <c r="AU1835" s="37"/>
    </row>
    <row r="1836" spans="27:64" x14ac:dyDescent="0.2">
      <c r="AA1836" s="37"/>
      <c r="AB1836" s="37"/>
      <c r="AC1836" s="37"/>
      <c r="AD1836" s="37"/>
      <c r="AE1836" s="37"/>
      <c r="AG1836" s="40"/>
      <c r="AN1836" s="37"/>
      <c r="AO1836" s="37"/>
      <c r="AP1836" s="37"/>
      <c r="AQ1836" s="37"/>
      <c r="AR1836" s="37"/>
      <c r="AS1836" s="37"/>
      <c r="AT1836" s="37"/>
      <c r="AU1836" s="37"/>
    </row>
    <row r="1837" spans="27:64" x14ac:dyDescent="0.2">
      <c r="AA1837" s="37"/>
      <c r="AB1837" s="37"/>
      <c r="AC1837" s="37"/>
      <c r="AD1837" s="37"/>
      <c r="AE1837" s="37"/>
      <c r="AG1837" s="40"/>
      <c r="AN1837" s="37"/>
      <c r="AO1837" s="37"/>
      <c r="AP1837" s="37"/>
      <c r="AQ1837" s="37"/>
      <c r="AR1837" s="37"/>
      <c r="AS1837" s="37"/>
      <c r="AT1837" s="37"/>
      <c r="AU1837" s="37"/>
    </row>
    <row r="1838" spans="27:64" x14ac:dyDescent="0.2">
      <c r="AA1838" s="37"/>
      <c r="AB1838" s="37"/>
      <c r="AC1838" s="37"/>
      <c r="AD1838" s="37"/>
      <c r="AE1838" s="37"/>
      <c r="AG1838" s="40"/>
      <c r="AN1838" s="37"/>
      <c r="AO1838" s="37"/>
      <c r="AP1838" s="37"/>
      <c r="AQ1838" s="37"/>
      <c r="AR1838" s="37"/>
      <c r="AS1838" s="37"/>
      <c r="AT1838" s="37"/>
      <c r="AU1838" s="37"/>
    </row>
    <row r="1839" spans="27:64" x14ac:dyDescent="0.2">
      <c r="AA1839" s="37"/>
      <c r="AB1839" s="37"/>
      <c r="AC1839" s="37"/>
      <c r="AD1839" s="37"/>
      <c r="AE1839" s="37"/>
      <c r="AG1839" s="40"/>
      <c r="AN1839" s="37"/>
      <c r="AO1839" s="37"/>
      <c r="AP1839" s="37"/>
      <c r="AQ1839" s="37"/>
      <c r="AR1839" s="37"/>
      <c r="AS1839" s="37"/>
      <c r="AT1839" s="37"/>
      <c r="AU1839" s="37"/>
    </row>
    <row r="1840" spans="27:64" x14ac:dyDescent="0.2">
      <c r="AA1840" s="37"/>
      <c r="AB1840" s="37"/>
      <c r="AC1840" s="37"/>
      <c r="AD1840" s="37"/>
      <c r="AE1840" s="37"/>
      <c r="AG1840" s="40"/>
      <c r="AN1840" s="37"/>
      <c r="AO1840" s="37"/>
      <c r="AP1840" s="37"/>
      <c r="AQ1840" s="37"/>
      <c r="AR1840" s="37"/>
      <c r="AS1840" s="37"/>
      <c r="AT1840" s="37"/>
      <c r="AU1840" s="37"/>
    </row>
    <row r="1841" spans="27:64" x14ac:dyDescent="0.2">
      <c r="AA1841" s="37"/>
      <c r="AB1841" s="37"/>
      <c r="AC1841" s="37"/>
      <c r="AD1841" s="37"/>
      <c r="AE1841" s="37"/>
      <c r="AG1841" s="40"/>
      <c r="AN1841" s="37"/>
      <c r="AO1841" s="37"/>
      <c r="AP1841" s="37"/>
      <c r="AQ1841" s="37"/>
      <c r="AR1841" s="37"/>
      <c r="AS1841" s="37"/>
      <c r="AT1841" s="37"/>
      <c r="AU1841" s="37"/>
    </row>
    <row r="1842" spans="27:64" x14ac:dyDescent="0.2">
      <c r="AA1842" s="37"/>
      <c r="AB1842" s="37"/>
      <c r="AC1842" s="37"/>
      <c r="AD1842" s="37"/>
      <c r="AE1842" s="37"/>
      <c r="AG1842" s="40"/>
      <c r="AN1842" s="37"/>
      <c r="AO1842" s="37"/>
      <c r="AP1842" s="37"/>
      <c r="AQ1842" s="37"/>
      <c r="AR1842" s="37"/>
      <c r="AS1842" s="37"/>
      <c r="AT1842" s="37"/>
      <c r="AU1842" s="37"/>
    </row>
    <row r="1843" spans="27:64" x14ac:dyDescent="0.2">
      <c r="AA1843" s="37"/>
      <c r="AB1843" s="37"/>
      <c r="AC1843" s="37"/>
      <c r="AD1843" s="37"/>
      <c r="AE1843" s="37"/>
      <c r="AG1843" s="40"/>
      <c r="AN1843" s="37"/>
      <c r="AO1843" s="37"/>
      <c r="AP1843" s="37"/>
      <c r="AQ1843" s="37"/>
      <c r="AR1843" s="37"/>
      <c r="AS1843" s="37"/>
      <c r="AT1843" s="37"/>
      <c r="AU1843" s="37"/>
    </row>
    <row r="1844" spans="27:64" x14ac:dyDescent="0.2">
      <c r="AA1844" s="37"/>
      <c r="AB1844" s="37"/>
      <c r="AC1844" s="37"/>
      <c r="AD1844" s="37"/>
      <c r="AE1844" s="37"/>
      <c r="AG1844" s="40"/>
      <c r="AN1844" s="37"/>
      <c r="AO1844" s="37"/>
      <c r="AP1844" s="37"/>
      <c r="AQ1844" s="37"/>
      <c r="AR1844" s="37"/>
      <c r="AS1844" s="37"/>
      <c r="AT1844" s="37"/>
      <c r="AU1844" s="37"/>
    </row>
    <row r="1845" spans="27:64" x14ac:dyDescent="0.2">
      <c r="AA1845" s="37"/>
      <c r="AB1845" s="37"/>
      <c r="AC1845" s="37"/>
      <c r="AD1845" s="37"/>
      <c r="AE1845" s="37"/>
      <c r="AG1845" s="40"/>
      <c r="AN1845" s="37"/>
      <c r="AO1845" s="37"/>
      <c r="AP1845" s="37"/>
      <c r="AQ1845" s="37"/>
      <c r="AR1845" s="37"/>
      <c r="AS1845" s="37"/>
      <c r="AT1845" s="37"/>
      <c r="AU1845" s="37"/>
    </row>
    <row r="1846" spans="27:64" x14ac:dyDescent="0.2">
      <c r="AA1846" s="37"/>
      <c r="AB1846" s="37"/>
      <c r="AC1846" s="37"/>
      <c r="AD1846" s="37"/>
      <c r="AE1846" s="37"/>
      <c r="AG1846" s="40"/>
      <c r="AN1846" s="37"/>
      <c r="AO1846" s="37"/>
      <c r="AP1846" s="37"/>
      <c r="AQ1846" s="37"/>
      <c r="AR1846" s="37"/>
      <c r="AS1846" s="37"/>
      <c r="AT1846" s="37"/>
      <c r="AU1846" s="37"/>
    </row>
    <row r="1847" spans="27:64" x14ac:dyDescent="0.2">
      <c r="AA1847" s="37"/>
      <c r="AB1847" s="37"/>
      <c r="AC1847" s="37"/>
      <c r="AD1847" s="37"/>
      <c r="AE1847" s="37"/>
      <c r="AG1847" s="40"/>
      <c r="AN1847" s="37"/>
      <c r="AO1847" s="37"/>
      <c r="AP1847" s="37"/>
      <c r="AQ1847" s="37"/>
      <c r="AR1847" s="37"/>
      <c r="AS1847" s="37"/>
      <c r="AT1847" s="37"/>
      <c r="AU1847" s="37"/>
    </row>
    <row r="1848" spans="27:64" x14ac:dyDescent="0.2">
      <c r="AA1848" s="37"/>
      <c r="AB1848" s="37"/>
      <c r="AC1848" s="37"/>
      <c r="AD1848" s="37"/>
      <c r="AE1848" s="37"/>
      <c r="AG1848" s="40"/>
      <c r="AN1848" s="37"/>
      <c r="AO1848" s="37"/>
      <c r="AP1848" s="37"/>
      <c r="AQ1848" s="37"/>
      <c r="AR1848" s="37"/>
      <c r="AS1848" s="37"/>
      <c r="AT1848" s="37"/>
      <c r="AU1848" s="37"/>
      <c r="AV1848" s="37"/>
    </row>
    <row r="1849" spans="27:64" x14ac:dyDescent="0.2">
      <c r="AA1849" s="37"/>
      <c r="AB1849" s="37"/>
      <c r="AC1849" s="37"/>
      <c r="AD1849" s="37"/>
      <c r="AE1849" s="37"/>
      <c r="AG1849" s="40"/>
      <c r="AN1849" s="37"/>
      <c r="AO1849" s="37"/>
      <c r="AP1849" s="37"/>
      <c r="AQ1849" s="37"/>
      <c r="AR1849" s="37"/>
      <c r="AS1849" s="37"/>
      <c r="AT1849" s="37"/>
      <c r="AU1849" s="37"/>
    </row>
    <row r="1850" spans="27:64" x14ac:dyDescent="0.2">
      <c r="AA1850" s="37"/>
      <c r="AB1850" s="37"/>
      <c r="AC1850" s="37"/>
      <c r="AD1850" s="37"/>
      <c r="AE1850" s="37"/>
      <c r="AG1850" s="40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  <c r="BI1850" s="37"/>
      <c r="BJ1850" s="37"/>
      <c r="BK1850" s="37"/>
      <c r="BL1850" s="37"/>
    </row>
    <row r="1851" spans="27:64" x14ac:dyDescent="0.2">
      <c r="AA1851" s="37"/>
      <c r="AB1851" s="37"/>
      <c r="AC1851" s="37"/>
      <c r="AD1851" s="37"/>
      <c r="AE1851" s="37"/>
      <c r="AG1851" s="40"/>
      <c r="AN1851" s="37"/>
      <c r="AO1851" s="37"/>
      <c r="AP1851" s="37"/>
      <c r="AQ1851" s="37"/>
      <c r="AR1851" s="37"/>
      <c r="AS1851" s="37"/>
      <c r="AT1851" s="37"/>
      <c r="AU1851" s="37"/>
      <c r="AV1851" s="37"/>
    </row>
    <row r="1852" spans="27:64" x14ac:dyDescent="0.2">
      <c r="AA1852" s="37"/>
      <c r="AB1852" s="37"/>
      <c r="AC1852" s="37"/>
      <c r="AD1852" s="37"/>
      <c r="AE1852" s="37"/>
      <c r="AG1852" s="40"/>
      <c r="AN1852" s="37"/>
      <c r="AO1852" s="37"/>
      <c r="AP1852" s="37"/>
      <c r="AQ1852" s="37"/>
      <c r="AR1852" s="37"/>
      <c r="AS1852" s="37"/>
      <c r="AT1852" s="37"/>
      <c r="AU1852" s="37"/>
    </row>
    <row r="1853" spans="27:64" x14ac:dyDescent="0.2">
      <c r="AA1853" s="37"/>
      <c r="AB1853" s="37"/>
      <c r="AC1853" s="37"/>
      <c r="AD1853" s="37"/>
      <c r="AE1853" s="37"/>
      <c r="AG1853" s="40"/>
      <c r="AN1853" s="37"/>
      <c r="AO1853" s="37"/>
      <c r="AP1853" s="37"/>
      <c r="AQ1853" s="37"/>
      <c r="AR1853" s="37"/>
      <c r="AS1853" s="37"/>
      <c r="AT1853" s="37"/>
      <c r="AU1853" s="37"/>
    </row>
    <row r="1854" spans="27:64" x14ac:dyDescent="0.2">
      <c r="AA1854" s="37"/>
      <c r="AB1854" s="37"/>
      <c r="AC1854" s="37"/>
      <c r="AD1854" s="37"/>
      <c r="AE1854" s="37"/>
      <c r="AG1854" s="40"/>
      <c r="AN1854" s="37"/>
      <c r="AO1854" s="37"/>
      <c r="AP1854" s="37"/>
      <c r="AQ1854" s="37"/>
      <c r="AR1854" s="37"/>
      <c r="AS1854" s="37"/>
      <c r="AT1854" s="37"/>
      <c r="AU1854" s="37"/>
    </row>
    <row r="1855" spans="27:64" x14ac:dyDescent="0.2">
      <c r="AA1855" s="37"/>
      <c r="AB1855" s="37"/>
      <c r="AC1855" s="37"/>
      <c r="AD1855" s="37"/>
      <c r="AE1855" s="37"/>
      <c r="AG1855" s="40"/>
      <c r="AN1855" s="37"/>
      <c r="AO1855" s="37"/>
      <c r="AP1855" s="37"/>
      <c r="AQ1855" s="37"/>
      <c r="AR1855" s="37"/>
      <c r="AS1855" s="37"/>
      <c r="AT1855" s="37"/>
      <c r="AU1855" s="37"/>
    </row>
    <row r="1856" spans="27:64" x14ac:dyDescent="0.2">
      <c r="AA1856" s="37"/>
      <c r="AB1856" s="37"/>
      <c r="AC1856" s="37"/>
      <c r="AD1856" s="37"/>
      <c r="AE1856" s="37"/>
      <c r="AG1856" s="40"/>
      <c r="AN1856" s="37"/>
      <c r="AO1856" s="37"/>
      <c r="AP1856" s="37"/>
      <c r="AQ1856" s="37"/>
      <c r="AR1856" s="37"/>
      <c r="AS1856" s="37"/>
      <c r="AT1856" s="37"/>
      <c r="AU1856" s="37"/>
    </row>
    <row r="1857" spans="27:47" x14ac:dyDescent="0.2">
      <c r="AA1857" s="37"/>
      <c r="AB1857" s="37"/>
      <c r="AC1857" s="37"/>
      <c r="AD1857" s="37"/>
      <c r="AE1857" s="37"/>
      <c r="AG1857" s="40"/>
      <c r="AN1857" s="37"/>
      <c r="AO1857" s="37"/>
      <c r="AP1857" s="37"/>
      <c r="AQ1857" s="37"/>
      <c r="AR1857" s="37"/>
      <c r="AS1857" s="37"/>
      <c r="AT1857" s="37"/>
      <c r="AU1857" s="37"/>
    </row>
    <row r="1858" spans="27:47" x14ac:dyDescent="0.2">
      <c r="AA1858" s="37"/>
      <c r="AB1858" s="37"/>
      <c r="AC1858" s="37"/>
      <c r="AD1858" s="37"/>
      <c r="AE1858" s="37"/>
      <c r="AG1858" s="40"/>
      <c r="AN1858" s="37"/>
      <c r="AO1858" s="37"/>
      <c r="AP1858" s="37"/>
      <c r="AQ1858" s="37"/>
      <c r="AR1858" s="37"/>
      <c r="AS1858" s="37"/>
      <c r="AT1858" s="37"/>
      <c r="AU1858" s="37"/>
    </row>
    <row r="1859" spans="27:47" x14ac:dyDescent="0.2">
      <c r="AA1859" s="37"/>
      <c r="AB1859" s="37"/>
      <c r="AC1859" s="37"/>
      <c r="AD1859" s="37"/>
      <c r="AE1859" s="37"/>
      <c r="AG1859" s="40"/>
      <c r="AN1859" s="37"/>
      <c r="AO1859" s="37"/>
      <c r="AP1859" s="37"/>
      <c r="AQ1859" s="37"/>
      <c r="AR1859" s="37"/>
      <c r="AS1859" s="37"/>
      <c r="AT1859" s="37"/>
      <c r="AU1859" s="37"/>
    </row>
    <row r="1860" spans="27:47" x14ac:dyDescent="0.2">
      <c r="AA1860" s="37"/>
      <c r="AB1860" s="37"/>
      <c r="AC1860" s="37"/>
      <c r="AD1860" s="37"/>
      <c r="AE1860" s="37"/>
      <c r="AG1860" s="40"/>
      <c r="AN1860" s="37"/>
      <c r="AO1860" s="37"/>
      <c r="AP1860" s="37"/>
      <c r="AQ1860" s="37"/>
      <c r="AR1860" s="37"/>
      <c r="AS1860" s="37"/>
      <c r="AT1860" s="37"/>
      <c r="AU1860" s="37"/>
    </row>
    <row r="1861" spans="27:47" x14ac:dyDescent="0.2">
      <c r="AA1861" s="37"/>
      <c r="AB1861" s="37"/>
      <c r="AC1861" s="37"/>
      <c r="AD1861" s="37"/>
      <c r="AE1861" s="37"/>
      <c r="AG1861" s="40"/>
      <c r="AN1861" s="37"/>
      <c r="AO1861" s="37"/>
      <c r="AP1861" s="37"/>
      <c r="AQ1861" s="37"/>
      <c r="AR1861" s="37"/>
      <c r="AS1861" s="37"/>
      <c r="AT1861" s="37"/>
      <c r="AU1861" s="37"/>
    </row>
    <row r="1862" spans="27:47" x14ac:dyDescent="0.2">
      <c r="AA1862" s="37"/>
      <c r="AB1862" s="37"/>
      <c r="AC1862" s="37"/>
      <c r="AD1862" s="37"/>
      <c r="AE1862" s="37"/>
      <c r="AG1862" s="40"/>
      <c r="AN1862" s="37"/>
      <c r="AO1862" s="37"/>
      <c r="AP1862" s="37"/>
      <c r="AQ1862" s="37"/>
      <c r="AR1862" s="37"/>
      <c r="AS1862" s="37"/>
      <c r="AT1862" s="37"/>
      <c r="AU1862" s="37"/>
    </row>
    <row r="1863" spans="27:47" x14ac:dyDescent="0.2">
      <c r="AA1863" s="37"/>
      <c r="AB1863" s="37"/>
      <c r="AC1863" s="37"/>
      <c r="AD1863" s="37"/>
      <c r="AE1863" s="37"/>
      <c r="AG1863" s="40"/>
      <c r="AN1863" s="37"/>
      <c r="AO1863" s="37"/>
      <c r="AP1863" s="37"/>
      <c r="AQ1863" s="37"/>
      <c r="AR1863" s="37"/>
      <c r="AS1863" s="37"/>
      <c r="AT1863" s="37"/>
      <c r="AU1863" s="37"/>
    </row>
    <row r="1864" spans="27:47" x14ac:dyDescent="0.2">
      <c r="AA1864" s="37"/>
      <c r="AB1864" s="37"/>
      <c r="AC1864" s="37"/>
      <c r="AD1864" s="37"/>
      <c r="AE1864" s="37"/>
      <c r="AG1864" s="40"/>
      <c r="AN1864" s="37"/>
      <c r="AO1864" s="37"/>
      <c r="AP1864" s="37"/>
      <c r="AQ1864" s="37"/>
      <c r="AR1864" s="37"/>
      <c r="AS1864" s="37"/>
      <c r="AT1864" s="37"/>
      <c r="AU1864" s="37"/>
    </row>
    <row r="1865" spans="27:47" x14ac:dyDescent="0.2">
      <c r="AA1865" s="37"/>
      <c r="AB1865" s="37"/>
      <c r="AC1865" s="37"/>
      <c r="AD1865" s="37"/>
      <c r="AE1865" s="37"/>
      <c r="AG1865" s="40"/>
      <c r="AN1865" s="37"/>
      <c r="AO1865" s="37"/>
      <c r="AP1865" s="37"/>
      <c r="AQ1865" s="37"/>
      <c r="AR1865" s="37"/>
      <c r="AS1865" s="37"/>
      <c r="AT1865" s="37"/>
      <c r="AU1865" s="37"/>
    </row>
    <row r="1866" spans="27:47" x14ac:dyDescent="0.2">
      <c r="AA1866" s="37"/>
      <c r="AB1866" s="37"/>
      <c r="AC1866" s="37"/>
      <c r="AD1866" s="37"/>
      <c r="AE1866" s="37"/>
      <c r="AG1866" s="40"/>
      <c r="AN1866" s="37"/>
      <c r="AO1866" s="37"/>
      <c r="AP1866" s="37"/>
      <c r="AQ1866" s="37"/>
      <c r="AR1866" s="37"/>
      <c r="AS1866" s="37"/>
      <c r="AT1866" s="37"/>
      <c r="AU1866" s="37"/>
    </row>
    <row r="1867" spans="27:47" x14ac:dyDescent="0.2">
      <c r="AA1867" s="37"/>
      <c r="AB1867" s="37"/>
      <c r="AC1867" s="37"/>
      <c r="AD1867" s="37"/>
      <c r="AE1867" s="37"/>
      <c r="AG1867" s="40"/>
      <c r="AN1867" s="37"/>
      <c r="AO1867" s="37"/>
      <c r="AP1867" s="37"/>
      <c r="AQ1867" s="37"/>
      <c r="AR1867" s="37"/>
      <c r="AS1867" s="37"/>
      <c r="AT1867" s="37"/>
      <c r="AU1867" s="37"/>
    </row>
    <row r="1868" spans="27:47" x14ac:dyDescent="0.2">
      <c r="AA1868" s="37"/>
      <c r="AB1868" s="37"/>
      <c r="AC1868" s="37"/>
      <c r="AD1868" s="37"/>
      <c r="AE1868" s="37"/>
      <c r="AG1868" s="40"/>
      <c r="AN1868" s="37"/>
      <c r="AO1868" s="37"/>
      <c r="AP1868" s="37"/>
      <c r="AQ1868" s="37"/>
      <c r="AR1868" s="37"/>
      <c r="AS1868" s="37"/>
      <c r="AT1868" s="37"/>
      <c r="AU1868" s="37"/>
    </row>
    <row r="1869" spans="27:47" x14ac:dyDescent="0.2">
      <c r="AA1869" s="37"/>
      <c r="AB1869" s="37"/>
      <c r="AC1869" s="37"/>
      <c r="AD1869" s="37"/>
      <c r="AE1869" s="37"/>
      <c r="AG1869" s="40"/>
      <c r="AN1869" s="37"/>
      <c r="AO1869" s="37"/>
      <c r="AP1869" s="37"/>
      <c r="AQ1869" s="37"/>
      <c r="AR1869" s="37"/>
      <c r="AS1869" s="37"/>
      <c r="AT1869" s="37"/>
      <c r="AU1869" s="37"/>
    </row>
    <row r="1870" spans="27:47" x14ac:dyDescent="0.2">
      <c r="AA1870" s="37"/>
      <c r="AB1870" s="37"/>
      <c r="AC1870" s="37"/>
      <c r="AD1870" s="37"/>
      <c r="AE1870" s="37"/>
      <c r="AG1870" s="40"/>
      <c r="AN1870" s="37"/>
      <c r="AO1870" s="37"/>
      <c r="AP1870" s="37"/>
      <c r="AQ1870" s="37"/>
      <c r="AR1870" s="37"/>
      <c r="AS1870" s="37"/>
      <c r="AT1870" s="37"/>
      <c r="AU1870" s="37"/>
    </row>
    <row r="1871" spans="27:47" x14ac:dyDescent="0.2">
      <c r="AA1871" s="37"/>
      <c r="AB1871" s="37"/>
      <c r="AC1871" s="37"/>
      <c r="AD1871" s="37"/>
      <c r="AE1871" s="37"/>
      <c r="AG1871" s="40"/>
      <c r="AN1871" s="37"/>
      <c r="AO1871" s="37"/>
      <c r="AP1871" s="37"/>
      <c r="AQ1871" s="37"/>
      <c r="AR1871" s="37"/>
      <c r="AS1871" s="37"/>
      <c r="AT1871" s="37"/>
      <c r="AU1871" s="37"/>
    </row>
    <row r="1872" spans="27:47" x14ac:dyDescent="0.2">
      <c r="AA1872" s="37"/>
      <c r="AB1872" s="37"/>
      <c r="AC1872" s="37"/>
      <c r="AD1872" s="37"/>
      <c r="AE1872" s="37"/>
      <c r="AG1872" s="40"/>
      <c r="AN1872" s="37"/>
      <c r="AO1872" s="37"/>
      <c r="AP1872" s="37"/>
      <c r="AQ1872" s="37"/>
      <c r="AR1872" s="37"/>
      <c r="AS1872" s="37"/>
      <c r="AT1872" s="37"/>
      <c r="AU1872" s="37"/>
    </row>
    <row r="1873" spans="27:47" x14ac:dyDescent="0.2">
      <c r="AA1873" s="37"/>
      <c r="AB1873" s="37"/>
      <c r="AC1873" s="37"/>
      <c r="AD1873" s="37"/>
      <c r="AE1873" s="37"/>
      <c r="AG1873" s="40"/>
      <c r="AN1873" s="37"/>
      <c r="AO1873" s="37"/>
      <c r="AP1873" s="37"/>
      <c r="AQ1873" s="37"/>
      <c r="AR1873" s="37"/>
      <c r="AS1873" s="37"/>
      <c r="AT1873" s="37"/>
      <c r="AU1873" s="37"/>
    </row>
    <row r="1874" spans="27:47" x14ac:dyDescent="0.2">
      <c r="AA1874" s="37"/>
      <c r="AB1874" s="37"/>
      <c r="AC1874" s="37"/>
      <c r="AD1874" s="37"/>
      <c r="AE1874" s="37"/>
      <c r="AG1874" s="40"/>
      <c r="AN1874" s="37"/>
      <c r="AO1874" s="37"/>
      <c r="AP1874" s="37"/>
      <c r="AQ1874" s="37"/>
      <c r="AR1874" s="37"/>
      <c r="AS1874" s="37"/>
      <c r="AT1874" s="37"/>
      <c r="AU1874" s="37"/>
    </row>
    <row r="1875" spans="27:47" x14ac:dyDescent="0.2">
      <c r="AA1875" s="37"/>
      <c r="AB1875" s="37"/>
      <c r="AC1875" s="37"/>
      <c r="AD1875" s="37"/>
      <c r="AE1875" s="37"/>
      <c r="AG1875" s="40"/>
      <c r="AN1875" s="37"/>
      <c r="AO1875" s="37"/>
      <c r="AP1875" s="37"/>
      <c r="AQ1875" s="37"/>
      <c r="AR1875" s="37"/>
      <c r="AS1875" s="37"/>
      <c r="AT1875" s="37"/>
      <c r="AU1875" s="37"/>
    </row>
    <row r="1876" spans="27:47" x14ac:dyDescent="0.2">
      <c r="AA1876" s="37"/>
      <c r="AB1876" s="37"/>
      <c r="AC1876" s="37"/>
      <c r="AD1876" s="37"/>
      <c r="AE1876" s="37"/>
      <c r="AG1876" s="40"/>
      <c r="AN1876" s="37"/>
      <c r="AO1876" s="37"/>
      <c r="AP1876" s="37"/>
      <c r="AQ1876" s="37"/>
      <c r="AR1876" s="37"/>
      <c r="AS1876" s="37"/>
      <c r="AT1876" s="37"/>
      <c r="AU1876" s="37"/>
    </row>
    <row r="1877" spans="27:47" x14ac:dyDescent="0.2">
      <c r="AA1877" s="37"/>
      <c r="AB1877" s="37"/>
      <c r="AC1877" s="37"/>
      <c r="AD1877" s="37"/>
      <c r="AE1877" s="37"/>
      <c r="AG1877" s="40"/>
      <c r="AN1877" s="37"/>
      <c r="AO1877" s="37"/>
      <c r="AP1877" s="37"/>
      <c r="AQ1877" s="37"/>
      <c r="AR1877" s="37"/>
      <c r="AS1877" s="37"/>
      <c r="AT1877" s="37"/>
      <c r="AU1877" s="37"/>
    </row>
    <row r="1878" spans="27:47" x14ac:dyDescent="0.2">
      <c r="AA1878" s="37"/>
      <c r="AB1878" s="37"/>
      <c r="AC1878" s="37"/>
      <c r="AD1878" s="37"/>
      <c r="AE1878" s="37"/>
      <c r="AG1878" s="40"/>
      <c r="AN1878" s="37"/>
      <c r="AO1878" s="37"/>
      <c r="AP1878" s="37"/>
      <c r="AQ1878" s="37"/>
      <c r="AR1878" s="37"/>
      <c r="AS1878" s="37"/>
      <c r="AT1878" s="37"/>
      <c r="AU1878" s="37"/>
    </row>
    <row r="1879" spans="27:47" x14ac:dyDescent="0.2">
      <c r="AA1879" s="37"/>
      <c r="AB1879" s="37"/>
      <c r="AC1879" s="37"/>
      <c r="AD1879" s="37"/>
      <c r="AE1879" s="37"/>
      <c r="AG1879" s="40"/>
      <c r="AN1879" s="37"/>
      <c r="AO1879" s="37"/>
      <c r="AP1879" s="37"/>
      <c r="AQ1879" s="37"/>
      <c r="AR1879" s="37"/>
      <c r="AS1879" s="37"/>
      <c r="AT1879" s="37"/>
      <c r="AU1879" s="37"/>
    </row>
    <row r="1880" spans="27:47" x14ac:dyDescent="0.2">
      <c r="AA1880" s="37"/>
      <c r="AB1880" s="37"/>
      <c r="AC1880" s="37"/>
      <c r="AD1880" s="37"/>
      <c r="AE1880" s="37"/>
      <c r="AG1880" s="40"/>
      <c r="AN1880" s="37"/>
      <c r="AO1880" s="37"/>
      <c r="AP1880" s="37"/>
      <c r="AQ1880" s="37"/>
      <c r="AR1880" s="37"/>
      <c r="AS1880" s="37"/>
      <c r="AT1880" s="37"/>
      <c r="AU1880" s="37"/>
    </row>
    <row r="1881" spans="27:47" x14ac:dyDescent="0.2">
      <c r="AA1881" s="37"/>
      <c r="AB1881" s="37"/>
      <c r="AC1881" s="37"/>
      <c r="AD1881" s="37"/>
      <c r="AE1881" s="37"/>
      <c r="AG1881" s="40"/>
      <c r="AN1881" s="37"/>
      <c r="AO1881" s="37"/>
      <c r="AP1881" s="37"/>
      <c r="AQ1881" s="37"/>
      <c r="AR1881" s="37"/>
      <c r="AS1881" s="37"/>
      <c r="AT1881" s="37"/>
      <c r="AU1881" s="37"/>
    </row>
    <row r="1882" spans="27:47" x14ac:dyDescent="0.2">
      <c r="AA1882" s="37"/>
      <c r="AB1882" s="37"/>
      <c r="AC1882" s="37"/>
      <c r="AD1882" s="37"/>
      <c r="AE1882" s="37"/>
      <c r="AG1882" s="40"/>
      <c r="AN1882" s="37"/>
      <c r="AO1882" s="37"/>
      <c r="AP1882" s="37"/>
      <c r="AQ1882" s="37"/>
      <c r="AR1882" s="37"/>
      <c r="AS1882" s="37"/>
      <c r="AT1882" s="37"/>
      <c r="AU1882" s="37"/>
    </row>
    <row r="1883" spans="27:47" x14ac:dyDescent="0.2">
      <c r="AA1883" s="37"/>
      <c r="AB1883" s="37"/>
      <c r="AC1883" s="37"/>
      <c r="AD1883" s="37"/>
      <c r="AE1883" s="37"/>
      <c r="AG1883" s="40"/>
      <c r="AN1883" s="37"/>
      <c r="AO1883" s="37"/>
      <c r="AP1883" s="37"/>
      <c r="AQ1883" s="37"/>
      <c r="AR1883" s="37"/>
      <c r="AS1883" s="37"/>
      <c r="AT1883" s="37"/>
      <c r="AU1883" s="37"/>
    </row>
    <row r="1884" spans="27:47" x14ac:dyDescent="0.2">
      <c r="AA1884" s="37"/>
      <c r="AB1884" s="37"/>
      <c r="AC1884" s="37"/>
      <c r="AD1884" s="37"/>
      <c r="AE1884" s="37"/>
      <c r="AG1884" s="40"/>
      <c r="AN1884" s="37"/>
      <c r="AO1884" s="37"/>
      <c r="AP1884" s="37"/>
      <c r="AQ1884" s="37"/>
      <c r="AR1884" s="37"/>
      <c r="AS1884" s="37"/>
      <c r="AT1884" s="37"/>
      <c r="AU1884" s="37"/>
    </row>
    <row r="1885" spans="27:47" x14ac:dyDescent="0.2">
      <c r="AA1885" s="37"/>
      <c r="AB1885" s="37"/>
      <c r="AC1885" s="37"/>
      <c r="AD1885" s="37"/>
      <c r="AE1885" s="37"/>
      <c r="AG1885" s="40"/>
      <c r="AN1885" s="37"/>
      <c r="AO1885" s="37"/>
      <c r="AP1885" s="37"/>
      <c r="AQ1885" s="37"/>
      <c r="AR1885" s="37"/>
      <c r="AS1885" s="37"/>
      <c r="AT1885" s="37"/>
      <c r="AU1885" s="37"/>
    </row>
    <row r="1886" spans="27:47" x14ac:dyDescent="0.2">
      <c r="AA1886" s="37"/>
      <c r="AB1886" s="37"/>
      <c r="AC1886" s="37"/>
      <c r="AD1886" s="37"/>
      <c r="AE1886" s="37"/>
      <c r="AG1886" s="40"/>
      <c r="AN1886" s="37"/>
      <c r="AO1886" s="37"/>
      <c r="AP1886" s="37"/>
      <c r="AQ1886" s="37"/>
      <c r="AR1886" s="37"/>
      <c r="AS1886" s="37"/>
      <c r="AT1886" s="37"/>
      <c r="AU1886" s="37"/>
    </row>
    <row r="1887" spans="27:47" x14ac:dyDescent="0.2">
      <c r="AA1887" s="37"/>
      <c r="AB1887" s="37"/>
      <c r="AC1887" s="37"/>
      <c r="AD1887" s="37"/>
      <c r="AE1887" s="37"/>
      <c r="AG1887" s="40"/>
      <c r="AN1887" s="37"/>
      <c r="AO1887" s="37"/>
      <c r="AP1887" s="37"/>
      <c r="AQ1887" s="37"/>
      <c r="AR1887" s="37"/>
      <c r="AS1887" s="37"/>
      <c r="AT1887" s="37"/>
      <c r="AU1887" s="37"/>
    </row>
    <row r="1888" spans="27:47" x14ac:dyDescent="0.2">
      <c r="AA1888" s="37"/>
      <c r="AB1888" s="37"/>
      <c r="AC1888" s="37"/>
      <c r="AD1888" s="37"/>
      <c r="AE1888" s="37"/>
      <c r="AG1888" s="40"/>
      <c r="AN1888" s="37"/>
      <c r="AO1888" s="37"/>
      <c r="AP1888" s="37"/>
      <c r="AQ1888" s="37"/>
      <c r="AR1888" s="37"/>
      <c r="AS1888" s="37"/>
      <c r="AT1888" s="37"/>
      <c r="AU1888" s="37"/>
    </row>
    <row r="1889" spans="27:47" x14ac:dyDescent="0.2">
      <c r="AA1889" s="37"/>
      <c r="AB1889" s="37"/>
      <c r="AC1889" s="37"/>
      <c r="AD1889" s="37"/>
      <c r="AE1889" s="37"/>
      <c r="AG1889" s="40"/>
      <c r="AN1889" s="37"/>
      <c r="AO1889" s="37"/>
      <c r="AP1889" s="37"/>
      <c r="AQ1889" s="37"/>
      <c r="AR1889" s="37"/>
      <c r="AS1889" s="37"/>
      <c r="AT1889" s="37"/>
      <c r="AU1889" s="37"/>
    </row>
    <row r="1890" spans="27:47" x14ac:dyDescent="0.2">
      <c r="AA1890" s="37"/>
      <c r="AB1890" s="37"/>
      <c r="AC1890" s="37"/>
      <c r="AD1890" s="37"/>
      <c r="AE1890" s="37"/>
      <c r="AG1890" s="40"/>
      <c r="AN1890" s="37"/>
      <c r="AO1890" s="37"/>
      <c r="AP1890" s="37"/>
      <c r="AQ1890" s="37"/>
      <c r="AR1890" s="37"/>
      <c r="AS1890" s="37"/>
      <c r="AT1890" s="37"/>
      <c r="AU1890" s="37"/>
    </row>
    <row r="1891" spans="27:47" x14ac:dyDescent="0.2">
      <c r="AA1891" s="37"/>
      <c r="AB1891" s="37"/>
      <c r="AC1891" s="37"/>
      <c r="AD1891" s="37"/>
      <c r="AE1891" s="37"/>
      <c r="AG1891" s="40"/>
      <c r="AN1891" s="37"/>
      <c r="AO1891" s="37"/>
      <c r="AP1891" s="37"/>
      <c r="AQ1891" s="37"/>
      <c r="AR1891" s="37"/>
      <c r="AS1891" s="37"/>
      <c r="AT1891" s="37"/>
      <c r="AU1891" s="37"/>
    </row>
    <row r="1892" spans="27:47" x14ac:dyDescent="0.2">
      <c r="AA1892" s="37"/>
      <c r="AB1892" s="37"/>
      <c r="AC1892" s="37"/>
      <c r="AD1892" s="37"/>
      <c r="AE1892" s="37"/>
      <c r="AG1892" s="40"/>
      <c r="AN1892" s="37"/>
      <c r="AO1892" s="37"/>
      <c r="AP1892" s="37"/>
      <c r="AQ1892" s="37"/>
      <c r="AR1892" s="37"/>
      <c r="AS1892" s="37"/>
      <c r="AT1892" s="37"/>
      <c r="AU1892" s="37"/>
    </row>
    <row r="1893" spans="27:47" x14ac:dyDescent="0.2">
      <c r="AA1893" s="37"/>
      <c r="AB1893" s="37"/>
      <c r="AC1893" s="37"/>
      <c r="AD1893" s="37"/>
      <c r="AE1893" s="37"/>
      <c r="AG1893" s="40"/>
      <c r="AN1893" s="37"/>
      <c r="AO1893" s="37"/>
      <c r="AP1893" s="37"/>
      <c r="AQ1893" s="37"/>
      <c r="AR1893" s="37"/>
      <c r="AS1893" s="37"/>
      <c r="AT1893" s="37"/>
      <c r="AU1893" s="37"/>
    </row>
    <row r="1894" spans="27:47" x14ac:dyDescent="0.2">
      <c r="AA1894" s="37"/>
      <c r="AB1894" s="37"/>
      <c r="AC1894" s="37"/>
      <c r="AD1894" s="37"/>
      <c r="AE1894" s="37"/>
      <c r="AG1894" s="40"/>
      <c r="AN1894" s="37"/>
      <c r="AO1894" s="37"/>
      <c r="AP1894" s="37"/>
      <c r="AQ1894" s="37"/>
      <c r="AR1894" s="37"/>
      <c r="AS1894" s="37"/>
      <c r="AT1894" s="37"/>
      <c r="AU1894" s="37"/>
    </row>
    <row r="1895" spans="27:47" x14ac:dyDescent="0.2">
      <c r="AA1895" s="37"/>
      <c r="AB1895" s="37"/>
      <c r="AC1895" s="37"/>
      <c r="AD1895" s="37"/>
      <c r="AE1895" s="37"/>
      <c r="AG1895" s="40"/>
      <c r="AN1895" s="37"/>
      <c r="AO1895" s="37"/>
      <c r="AP1895" s="37"/>
      <c r="AQ1895" s="37"/>
      <c r="AR1895" s="37"/>
      <c r="AS1895" s="37"/>
      <c r="AT1895" s="37"/>
      <c r="AU1895" s="37"/>
    </row>
    <row r="1896" spans="27:47" x14ac:dyDescent="0.2">
      <c r="AA1896" s="37"/>
      <c r="AB1896" s="37"/>
      <c r="AC1896" s="37"/>
      <c r="AD1896" s="37"/>
      <c r="AE1896" s="37"/>
      <c r="AG1896" s="40"/>
      <c r="AN1896" s="37"/>
      <c r="AO1896" s="37"/>
      <c r="AP1896" s="37"/>
      <c r="AQ1896" s="37"/>
      <c r="AR1896" s="37"/>
      <c r="AS1896" s="37"/>
      <c r="AT1896" s="37"/>
      <c r="AU1896" s="37"/>
    </row>
    <row r="1897" spans="27:47" x14ac:dyDescent="0.2">
      <c r="AA1897" s="37"/>
      <c r="AB1897" s="37"/>
      <c r="AC1897" s="37"/>
      <c r="AD1897" s="37"/>
      <c r="AE1897" s="37"/>
      <c r="AG1897" s="40"/>
      <c r="AN1897" s="37"/>
      <c r="AO1897" s="37"/>
      <c r="AP1897" s="37"/>
      <c r="AQ1897" s="37"/>
      <c r="AR1897" s="37"/>
      <c r="AS1897" s="37"/>
      <c r="AT1897" s="37"/>
      <c r="AU1897" s="37"/>
    </row>
    <row r="1898" spans="27:47" x14ac:dyDescent="0.2">
      <c r="AA1898" s="37"/>
      <c r="AB1898" s="37"/>
      <c r="AC1898" s="37"/>
      <c r="AD1898" s="37"/>
      <c r="AE1898" s="37"/>
      <c r="AG1898" s="40"/>
      <c r="AN1898" s="37"/>
      <c r="AO1898" s="37"/>
      <c r="AP1898" s="37"/>
      <c r="AQ1898" s="37"/>
      <c r="AR1898" s="37"/>
      <c r="AS1898" s="37"/>
      <c r="AT1898" s="37"/>
      <c r="AU1898" s="37"/>
    </row>
    <row r="1899" spans="27:47" x14ac:dyDescent="0.2">
      <c r="AA1899" s="37"/>
      <c r="AB1899" s="37"/>
      <c r="AC1899" s="37"/>
      <c r="AD1899" s="37"/>
      <c r="AE1899" s="37"/>
      <c r="AG1899" s="40"/>
      <c r="AN1899" s="37"/>
      <c r="AO1899" s="37"/>
      <c r="AP1899" s="37"/>
      <c r="AQ1899" s="37"/>
      <c r="AR1899" s="37"/>
      <c r="AS1899" s="37"/>
      <c r="AT1899" s="37"/>
      <c r="AU1899" s="37"/>
    </row>
    <row r="1900" spans="27:47" x14ac:dyDescent="0.2">
      <c r="AA1900" s="37"/>
      <c r="AB1900" s="37"/>
      <c r="AC1900" s="37"/>
      <c r="AD1900" s="37"/>
      <c r="AE1900" s="37"/>
      <c r="AG1900" s="40"/>
      <c r="AN1900" s="37"/>
      <c r="AO1900" s="37"/>
      <c r="AP1900" s="37"/>
      <c r="AQ1900" s="37"/>
      <c r="AR1900" s="37"/>
      <c r="AS1900" s="37"/>
      <c r="AT1900" s="37"/>
      <c r="AU1900" s="37"/>
    </row>
    <row r="1901" spans="27:47" x14ac:dyDescent="0.2">
      <c r="AA1901" s="37"/>
      <c r="AB1901" s="37"/>
      <c r="AC1901" s="37"/>
      <c r="AD1901" s="37"/>
      <c r="AE1901" s="37"/>
      <c r="AG1901" s="40"/>
      <c r="AN1901" s="37"/>
      <c r="AO1901" s="37"/>
      <c r="AP1901" s="37"/>
      <c r="AQ1901" s="37"/>
      <c r="AR1901" s="37"/>
      <c r="AS1901" s="37"/>
      <c r="AT1901" s="37"/>
      <c r="AU1901" s="37"/>
    </row>
    <row r="1902" spans="27:47" x14ac:dyDescent="0.2">
      <c r="AA1902" s="37"/>
      <c r="AB1902" s="37"/>
      <c r="AC1902" s="37"/>
      <c r="AD1902" s="37"/>
      <c r="AE1902" s="37"/>
      <c r="AG1902" s="40"/>
      <c r="AN1902" s="37"/>
      <c r="AO1902" s="37"/>
      <c r="AP1902" s="37"/>
      <c r="AQ1902" s="37"/>
      <c r="AR1902" s="37"/>
      <c r="AS1902" s="37"/>
      <c r="AT1902" s="37"/>
      <c r="AU1902" s="37"/>
    </row>
    <row r="1903" spans="27:47" x14ac:dyDescent="0.2">
      <c r="AA1903" s="37"/>
      <c r="AB1903" s="37"/>
      <c r="AC1903" s="37"/>
      <c r="AD1903" s="37"/>
      <c r="AE1903" s="37"/>
      <c r="AG1903" s="40"/>
      <c r="AN1903" s="37"/>
      <c r="AO1903" s="37"/>
      <c r="AP1903" s="37"/>
      <c r="AQ1903" s="37"/>
      <c r="AR1903" s="37"/>
      <c r="AS1903" s="37"/>
      <c r="AT1903" s="37"/>
      <c r="AU1903" s="37"/>
    </row>
    <row r="1904" spans="27:47" x14ac:dyDescent="0.2">
      <c r="AA1904" s="37"/>
      <c r="AB1904" s="37"/>
      <c r="AC1904" s="37"/>
      <c r="AD1904" s="37"/>
      <c r="AE1904" s="37"/>
      <c r="AG1904" s="40"/>
      <c r="AN1904" s="37"/>
      <c r="AO1904" s="37"/>
      <c r="AP1904" s="37"/>
      <c r="AQ1904" s="37"/>
      <c r="AR1904" s="37"/>
      <c r="AS1904" s="37"/>
      <c r="AT1904" s="37"/>
      <c r="AU1904" s="37"/>
    </row>
    <row r="1905" spans="27:48" x14ac:dyDescent="0.2">
      <c r="AA1905" s="37"/>
      <c r="AB1905" s="37"/>
      <c r="AC1905" s="37"/>
      <c r="AD1905" s="37"/>
      <c r="AE1905" s="37"/>
      <c r="AG1905" s="40"/>
      <c r="AN1905" s="37"/>
      <c r="AO1905" s="37"/>
      <c r="AP1905" s="37"/>
      <c r="AQ1905" s="37"/>
      <c r="AR1905" s="37"/>
      <c r="AS1905" s="37"/>
      <c r="AT1905" s="37"/>
      <c r="AU1905" s="37"/>
    </row>
    <row r="1906" spans="27:48" x14ac:dyDescent="0.2">
      <c r="AA1906" s="37"/>
      <c r="AB1906" s="37"/>
      <c r="AC1906" s="37"/>
      <c r="AD1906" s="37"/>
      <c r="AE1906" s="37"/>
      <c r="AG1906" s="40"/>
      <c r="AN1906" s="37"/>
      <c r="AO1906" s="37"/>
      <c r="AP1906" s="37"/>
      <c r="AQ1906" s="37"/>
      <c r="AR1906" s="37"/>
      <c r="AS1906" s="37"/>
      <c r="AT1906" s="37"/>
      <c r="AU1906" s="37"/>
    </row>
    <row r="1907" spans="27:48" x14ac:dyDescent="0.2">
      <c r="AA1907" s="37"/>
      <c r="AB1907" s="37"/>
      <c r="AC1907" s="37"/>
      <c r="AD1907" s="37"/>
      <c r="AE1907" s="37"/>
      <c r="AG1907" s="40"/>
      <c r="AN1907" s="37"/>
      <c r="AO1907" s="37"/>
      <c r="AP1907" s="37"/>
      <c r="AQ1907" s="37"/>
      <c r="AR1907" s="37"/>
      <c r="AS1907" s="37"/>
      <c r="AT1907" s="37"/>
      <c r="AU1907" s="37"/>
    </row>
    <row r="1908" spans="27:48" x14ac:dyDescent="0.2">
      <c r="AA1908" s="37"/>
      <c r="AB1908" s="37"/>
      <c r="AC1908" s="37"/>
      <c r="AD1908" s="37"/>
      <c r="AE1908" s="37"/>
      <c r="AG1908" s="40"/>
      <c r="AN1908" s="37"/>
      <c r="AO1908" s="37"/>
      <c r="AP1908" s="37"/>
      <c r="AQ1908" s="37"/>
      <c r="AR1908" s="37"/>
      <c r="AS1908" s="37"/>
      <c r="AT1908" s="37"/>
      <c r="AU1908" s="37"/>
    </row>
    <row r="1909" spans="27:48" x14ac:dyDescent="0.2">
      <c r="AA1909" s="37"/>
      <c r="AB1909" s="37"/>
      <c r="AC1909" s="37"/>
      <c r="AD1909" s="37"/>
      <c r="AE1909" s="37"/>
      <c r="AG1909" s="40"/>
      <c r="AN1909" s="37"/>
      <c r="AO1909" s="37"/>
      <c r="AP1909" s="37"/>
      <c r="AQ1909" s="37"/>
      <c r="AR1909" s="37"/>
      <c r="AS1909" s="37"/>
      <c r="AT1909" s="37"/>
      <c r="AU1909" s="37"/>
    </row>
    <row r="1910" spans="27:48" x14ac:dyDescent="0.2">
      <c r="AA1910" s="37"/>
      <c r="AB1910" s="37"/>
      <c r="AC1910" s="37"/>
      <c r="AD1910" s="37"/>
      <c r="AE1910" s="37"/>
      <c r="AG1910" s="40"/>
      <c r="AN1910" s="37"/>
      <c r="AO1910" s="37"/>
      <c r="AP1910" s="37"/>
      <c r="AQ1910" s="37"/>
      <c r="AR1910" s="37"/>
      <c r="AS1910" s="37"/>
      <c r="AT1910" s="37"/>
      <c r="AU1910" s="37"/>
    </row>
    <row r="1911" spans="27:48" x14ac:dyDescent="0.2">
      <c r="AA1911" s="37"/>
      <c r="AB1911" s="37"/>
      <c r="AC1911" s="37"/>
      <c r="AD1911" s="37"/>
      <c r="AE1911" s="37"/>
      <c r="AG1911" s="40"/>
      <c r="AN1911" s="37"/>
      <c r="AO1911" s="37"/>
      <c r="AP1911" s="37"/>
      <c r="AQ1911" s="37"/>
      <c r="AR1911" s="37"/>
      <c r="AS1911" s="37"/>
      <c r="AT1911" s="37"/>
      <c r="AU1911" s="37"/>
    </row>
    <row r="1912" spans="27:48" x14ac:dyDescent="0.2">
      <c r="AA1912" s="37"/>
      <c r="AB1912" s="37"/>
      <c r="AC1912" s="37"/>
      <c r="AD1912" s="37"/>
      <c r="AE1912" s="37"/>
      <c r="AG1912" s="40"/>
      <c r="AN1912" s="37"/>
      <c r="AO1912" s="37"/>
      <c r="AP1912" s="37"/>
      <c r="AQ1912" s="37"/>
      <c r="AR1912" s="37"/>
      <c r="AS1912" s="37"/>
      <c r="AT1912" s="37"/>
      <c r="AU1912" s="37"/>
    </row>
    <row r="1913" spans="27:48" x14ac:dyDescent="0.2">
      <c r="AA1913" s="37"/>
      <c r="AB1913" s="37"/>
      <c r="AC1913" s="37"/>
      <c r="AD1913" s="37"/>
      <c r="AE1913" s="37"/>
      <c r="AG1913" s="40"/>
      <c r="AN1913" s="37"/>
      <c r="AO1913" s="37"/>
      <c r="AP1913" s="37"/>
      <c r="AQ1913" s="37"/>
      <c r="AR1913" s="37"/>
      <c r="AS1913" s="37"/>
      <c r="AT1913" s="37"/>
      <c r="AU1913" s="37"/>
    </row>
    <row r="1914" spans="27:48" x14ac:dyDescent="0.2">
      <c r="AA1914" s="37"/>
      <c r="AB1914" s="37"/>
      <c r="AC1914" s="37"/>
      <c r="AD1914" s="37"/>
      <c r="AE1914" s="37"/>
      <c r="AG1914" s="40"/>
      <c r="AN1914" s="37"/>
      <c r="AO1914" s="37"/>
      <c r="AP1914" s="37"/>
      <c r="AQ1914" s="37"/>
      <c r="AR1914" s="37"/>
      <c r="AS1914" s="37"/>
      <c r="AT1914" s="37"/>
      <c r="AU1914" s="37"/>
      <c r="AV1914" s="37"/>
    </row>
    <row r="1915" spans="27:48" x14ac:dyDescent="0.2">
      <c r="AA1915" s="37"/>
      <c r="AB1915" s="37"/>
      <c r="AC1915" s="37"/>
      <c r="AD1915" s="37"/>
      <c r="AE1915" s="37"/>
      <c r="AG1915" s="40"/>
      <c r="AN1915" s="37"/>
      <c r="AO1915" s="37"/>
      <c r="AP1915" s="37"/>
      <c r="AQ1915" s="37"/>
      <c r="AR1915" s="37"/>
      <c r="AS1915" s="37"/>
      <c r="AT1915" s="37"/>
      <c r="AU1915" s="37"/>
    </row>
    <row r="1916" spans="27:48" x14ac:dyDescent="0.2">
      <c r="AA1916" s="37"/>
      <c r="AB1916" s="37"/>
      <c r="AC1916" s="37"/>
      <c r="AD1916" s="37"/>
      <c r="AE1916" s="37"/>
      <c r="AG1916" s="40"/>
      <c r="AN1916" s="37"/>
      <c r="AO1916" s="37"/>
      <c r="AP1916" s="37"/>
      <c r="AQ1916" s="37"/>
      <c r="AR1916" s="37"/>
      <c r="AS1916" s="37"/>
      <c r="AT1916" s="37"/>
      <c r="AU1916" s="37"/>
    </row>
    <row r="1917" spans="27:48" x14ac:dyDescent="0.2">
      <c r="AA1917" s="37"/>
      <c r="AB1917" s="37"/>
      <c r="AC1917" s="37"/>
      <c r="AD1917" s="37"/>
      <c r="AE1917" s="37"/>
      <c r="AG1917" s="40"/>
      <c r="AN1917" s="37"/>
      <c r="AO1917" s="37"/>
      <c r="AP1917" s="37"/>
      <c r="AQ1917" s="37"/>
      <c r="AR1917" s="37"/>
      <c r="AS1917" s="37"/>
      <c r="AT1917" s="37"/>
      <c r="AU1917" s="37"/>
    </row>
    <row r="1918" spans="27:48" x14ac:dyDescent="0.2">
      <c r="AA1918" s="37"/>
      <c r="AB1918" s="37"/>
      <c r="AC1918" s="37"/>
      <c r="AD1918" s="37"/>
      <c r="AE1918" s="37"/>
      <c r="AG1918" s="40"/>
      <c r="AN1918" s="37"/>
      <c r="AO1918" s="37"/>
      <c r="AP1918" s="37"/>
      <c r="AQ1918" s="37"/>
      <c r="AR1918" s="37"/>
      <c r="AS1918" s="37"/>
      <c r="AT1918" s="37"/>
      <c r="AU1918" s="37"/>
      <c r="AV1918" s="37"/>
    </row>
    <row r="1919" spans="27:48" x14ac:dyDescent="0.2">
      <c r="AA1919" s="37"/>
      <c r="AB1919" s="37"/>
      <c r="AC1919" s="37"/>
      <c r="AD1919" s="37"/>
      <c r="AE1919" s="37"/>
      <c r="AG1919" s="40"/>
      <c r="AN1919" s="37"/>
      <c r="AO1919" s="37"/>
      <c r="AP1919" s="37"/>
      <c r="AQ1919" s="37"/>
      <c r="AR1919" s="37"/>
      <c r="AS1919" s="37"/>
      <c r="AT1919" s="37"/>
      <c r="AU1919" s="37"/>
    </row>
    <row r="1920" spans="27:48" x14ac:dyDescent="0.2">
      <c r="AA1920" s="37"/>
      <c r="AB1920" s="37"/>
      <c r="AC1920" s="37"/>
      <c r="AD1920" s="37"/>
      <c r="AE1920" s="37"/>
      <c r="AG1920" s="40"/>
      <c r="AN1920" s="37"/>
      <c r="AO1920" s="37"/>
      <c r="AP1920" s="37"/>
      <c r="AQ1920" s="37"/>
      <c r="AR1920" s="37"/>
      <c r="AS1920" s="37"/>
      <c r="AT1920" s="37"/>
      <c r="AU1920" s="37"/>
    </row>
    <row r="1921" spans="27:48" x14ac:dyDescent="0.2">
      <c r="AA1921" s="37"/>
      <c r="AB1921" s="37"/>
      <c r="AC1921" s="37"/>
      <c r="AD1921" s="37"/>
      <c r="AE1921" s="37"/>
      <c r="AG1921" s="40"/>
      <c r="AN1921" s="37"/>
      <c r="AO1921" s="37"/>
      <c r="AP1921" s="37"/>
      <c r="AQ1921" s="37"/>
      <c r="AR1921" s="37"/>
      <c r="AS1921" s="37"/>
      <c r="AT1921" s="37"/>
      <c r="AU1921" s="37"/>
      <c r="AV1921" s="37"/>
    </row>
    <row r="1922" spans="27:48" x14ac:dyDescent="0.2">
      <c r="AA1922" s="37"/>
      <c r="AB1922" s="37"/>
      <c r="AC1922" s="37"/>
      <c r="AD1922" s="37"/>
      <c r="AE1922" s="37"/>
      <c r="AG1922" s="40"/>
      <c r="AN1922" s="37"/>
      <c r="AO1922" s="37"/>
      <c r="AP1922" s="37"/>
      <c r="AQ1922" s="37"/>
      <c r="AR1922" s="37"/>
      <c r="AS1922" s="37"/>
      <c r="AT1922" s="37"/>
      <c r="AU1922" s="37"/>
    </row>
    <row r="1923" spans="27:48" x14ac:dyDescent="0.2">
      <c r="AA1923" s="37"/>
      <c r="AB1923" s="37"/>
      <c r="AC1923" s="37"/>
      <c r="AD1923" s="37"/>
      <c r="AE1923" s="37"/>
      <c r="AG1923" s="40"/>
      <c r="AN1923" s="37"/>
      <c r="AO1923" s="37"/>
      <c r="AP1923" s="37"/>
      <c r="AQ1923" s="37"/>
      <c r="AR1923" s="37"/>
      <c r="AS1923" s="37"/>
      <c r="AT1923" s="37"/>
      <c r="AU1923" s="37"/>
    </row>
    <row r="1924" spans="27:48" x14ac:dyDescent="0.2">
      <c r="AA1924" s="37"/>
      <c r="AB1924" s="37"/>
      <c r="AC1924" s="37"/>
      <c r="AD1924" s="37"/>
      <c r="AE1924" s="37"/>
      <c r="AG1924" s="40"/>
      <c r="AN1924" s="37"/>
      <c r="AO1924" s="37"/>
      <c r="AP1924" s="37"/>
      <c r="AQ1924" s="37"/>
      <c r="AR1924" s="37"/>
      <c r="AS1924" s="37"/>
      <c r="AT1924" s="37"/>
      <c r="AU1924" s="37"/>
    </row>
    <row r="1925" spans="27:48" x14ac:dyDescent="0.2">
      <c r="AA1925" s="37"/>
      <c r="AB1925" s="37"/>
      <c r="AC1925" s="37"/>
      <c r="AD1925" s="37"/>
      <c r="AE1925" s="37"/>
      <c r="AG1925" s="40"/>
      <c r="AN1925" s="37"/>
      <c r="AO1925" s="37"/>
      <c r="AP1925" s="37"/>
      <c r="AQ1925" s="37"/>
      <c r="AR1925" s="37"/>
      <c r="AS1925" s="37"/>
      <c r="AT1925" s="37"/>
      <c r="AU1925" s="37"/>
    </row>
    <row r="1926" spans="27:48" x14ac:dyDescent="0.2">
      <c r="AA1926" s="37"/>
      <c r="AB1926" s="37"/>
      <c r="AC1926" s="37"/>
      <c r="AD1926" s="37"/>
      <c r="AE1926" s="37"/>
      <c r="AG1926" s="40"/>
      <c r="AN1926" s="37"/>
      <c r="AO1926" s="37"/>
      <c r="AP1926" s="37"/>
      <c r="AQ1926" s="37"/>
      <c r="AR1926" s="37"/>
      <c r="AS1926" s="37"/>
      <c r="AT1926" s="37"/>
      <c r="AU1926" s="37"/>
    </row>
    <row r="1927" spans="27:48" x14ac:dyDescent="0.2">
      <c r="AA1927" s="37"/>
      <c r="AB1927" s="37"/>
      <c r="AC1927" s="37"/>
      <c r="AD1927" s="37"/>
      <c r="AE1927" s="37"/>
      <c r="AG1927" s="40"/>
      <c r="AN1927" s="37"/>
      <c r="AO1927" s="37"/>
      <c r="AP1927" s="37"/>
      <c r="AQ1927" s="37"/>
      <c r="AR1927" s="37"/>
      <c r="AS1927" s="37"/>
      <c r="AT1927" s="37"/>
      <c r="AU1927" s="37"/>
    </row>
    <row r="1928" spans="27:48" x14ac:dyDescent="0.2">
      <c r="AA1928" s="37"/>
      <c r="AB1928" s="37"/>
      <c r="AC1928" s="37"/>
      <c r="AD1928" s="37"/>
      <c r="AE1928" s="37"/>
      <c r="AG1928" s="40"/>
      <c r="AN1928" s="37"/>
      <c r="AO1928" s="37"/>
      <c r="AP1928" s="37"/>
      <c r="AQ1928" s="37"/>
      <c r="AR1928" s="37"/>
      <c r="AS1928" s="37"/>
      <c r="AT1928" s="37"/>
      <c r="AU1928" s="37"/>
    </row>
    <row r="1929" spans="27:48" x14ac:dyDescent="0.2">
      <c r="AA1929" s="37"/>
      <c r="AB1929" s="37"/>
      <c r="AC1929" s="37"/>
      <c r="AD1929" s="37"/>
      <c r="AE1929" s="37"/>
      <c r="AG1929" s="40"/>
      <c r="AN1929" s="37"/>
      <c r="AO1929" s="37"/>
      <c r="AP1929" s="37"/>
      <c r="AQ1929" s="37"/>
      <c r="AR1929" s="37"/>
      <c r="AS1929" s="37"/>
      <c r="AT1929" s="37"/>
      <c r="AU1929" s="37"/>
    </row>
    <row r="1930" spans="27:48" x14ac:dyDescent="0.2">
      <c r="AA1930" s="37"/>
      <c r="AB1930" s="37"/>
      <c r="AC1930" s="37"/>
      <c r="AD1930" s="37"/>
      <c r="AE1930" s="37"/>
      <c r="AG1930" s="40"/>
      <c r="AN1930" s="37"/>
      <c r="AO1930" s="37"/>
      <c r="AP1930" s="37"/>
      <c r="AQ1930" s="37"/>
      <c r="AR1930" s="37"/>
      <c r="AS1930" s="37"/>
      <c r="AT1930" s="37"/>
      <c r="AU1930" s="37"/>
    </row>
    <row r="1931" spans="27:48" x14ac:dyDescent="0.2">
      <c r="AA1931" s="37"/>
      <c r="AB1931" s="37"/>
      <c r="AC1931" s="37"/>
      <c r="AD1931" s="37"/>
      <c r="AE1931" s="37"/>
      <c r="AG1931" s="40"/>
      <c r="AN1931" s="37"/>
      <c r="AO1931" s="37"/>
      <c r="AP1931" s="37"/>
      <c r="AQ1931" s="37"/>
      <c r="AR1931" s="37"/>
      <c r="AS1931" s="37"/>
      <c r="AT1931" s="37"/>
      <c r="AU1931" s="37"/>
    </row>
    <row r="1932" spans="27:48" x14ac:dyDescent="0.2">
      <c r="AA1932" s="37"/>
      <c r="AB1932" s="37"/>
      <c r="AC1932" s="37"/>
      <c r="AD1932" s="37"/>
      <c r="AE1932" s="37"/>
      <c r="AG1932" s="40"/>
      <c r="AN1932" s="37"/>
      <c r="AO1932" s="37"/>
      <c r="AP1932" s="37"/>
      <c r="AQ1932" s="37"/>
      <c r="AR1932" s="37"/>
      <c r="AS1932" s="37"/>
      <c r="AT1932" s="37"/>
      <c r="AU1932" s="37"/>
    </row>
    <row r="1933" spans="27:48" x14ac:dyDescent="0.2">
      <c r="AA1933" s="37"/>
      <c r="AB1933" s="37"/>
      <c r="AC1933" s="37"/>
      <c r="AD1933" s="37"/>
      <c r="AE1933" s="37"/>
      <c r="AG1933" s="40"/>
      <c r="AN1933" s="37"/>
      <c r="AO1933" s="37"/>
      <c r="AP1933" s="37"/>
      <c r="AQ1933" s="37"/>
      <c r="AR1933" s="37"/>
      <c r="AS1933" s="37"/>
      <c r="AT1933" s="37"/>
      <c r="AU1933" s="37"/>
    </row>
    <row r="1934" spans="27:48" x14ac:dyDescent="0.2">
      <c r="AA1934" s="37"/>
      <c r="AB1934" s="37"/>
      <c r="AC1934" s="37"/>
      <c r="AD1934" s="37"/>
      <c r="AE1934" s="37"/>
      <c r="AG1934" s="40"/>
      <c r="AN1934" s="37"/>
      <c r="AO1934" s="37"/>
      <c r="AP1934" s="37"/>
      <c r="AQ1934" s="37"/>
      <c r="AR1934" s="37"/>
      <c r="AS1934" s="37"/>
      <c r="AT1934" s="37"/>
      <c r="AU1934" s="37"/>
    </row>
    <row r="1935" spans="27:48" x14ac:dyDescent="0.2">
      <c r="AA1935" s="37"/>
      <c r="AB1935" s="37"/>
      <c r="AC1935" s="37"/>
      <c r="AD1935" s="37"/>
      <c r="AE1935" s="37"/>
      <c r="AG1935" s="40"/>
      <c r="AN1935" s="37"/>
      <c r="AO1935" s="37"/>
      <c r="AP1935" s="37"/>
      <c r="AQ1935" s="37"/>
      <c r="AR1935" s="37"/>
      <c r="AS1935" s="37"/>
      <c r="AT1935" s="37"/>
      <c r="AU1935" s="37"/>
    </row>
    <row r="1936" spans="27:48" x14ac:dyDescent="0.2">
      <c r="AA1936" s="37"/>
      <c r="AB1936" s="37"/>
      <c r="AC1936" s="37"/>
      <c r="AD1936" s="37"/>
      <c r="AE1936" s="37"/>
      <c r="AG1936" s="40"/>
      <c r="AN1936" s="37"/>
      <c r="AO1936" s="37"/>
      <c r="AP1936" s="37"/>
      <c r="AQ1936" s="37"/>
      <c r="AR1936" s="37"/>
      <c r="AS1936" s="37"/>
      <c r="AT1936" s="37"/>
      <c r="AU1936" s="37"/>
    </row>
    <row r="1937" spans="27:47" x14ac:dyDescent="0.2">
      <c r="AA1937" s="37"/>
      <c r="AB1937" s="37"/>
      <c r="AC1937" s="37"/>
      <c r="AD1937" s="37"/>
      <c r="AE1937" s="37"/>
      <c r="AG1937" s="40"/>
      <c r="AN1937" s="37"/>
      <c r="AO1937" s="37"/>
      <c r="AP1937" s="37"/>
      <c r="AQ1937" s="37"/>
      <c r="AR1937" s="37"/>
      <c r="AS1937" s="37"/>
      <c r="AT1937" s="37"/>
      <c r="AU1937" s="37"/>
    </row>
    <row r="1938" spans="27:47" x14ac:dyDescent="0.2">
      <c r="AA1938" s="37"/>
      <c r="AB1938" s="37"/>
      <c r="AC1938" s="37"/>
      <c r="AD1938" s="37"/>
      <c r="AE1938" s="37"/>
      <c r="AG1938" s="40"/>
      <c r="AN1938" s="37"/>
      <c r="AO1938" s="37"/>
      <c r="AP1938" s="37"/>
      <c r="AQ1938" s="37"/>
      <c r="AR1938" s="37"/>
      <c r="AS1938" s="37"/>
      <c r="AT1938" s="37"/>
      <c r="AU1938" s="37"/>
    </row>
    <row r="1939" spans="27:47" x14ac:dyDescent="0.2">
      <c r="AA1939" s="37"/>
      <c r="AB1939" s="37"/>
      <c r="AC1939" s="37"/>
      <c r="AD1939" s="37"/>
      <c r="AE1939" s="37"/>
      <c r="AG1939" s="40"/>
      <c r="AN1939" s="37"/>
      <c r="AO1939" s="37"/>
      <c r="AP1939" s="37"/>
      <c r="AQ1939" s="37"/>
      <c r="AR1939" s="37"/>
      <c r="AS1939" s="37"/>
      <c r="AT1939" s="37"/>
      <c r="AU1939" s="37"/>
    </row>
    <row r="1940" spans="27:47" x14ac:dyDescent="0.2">
      <c r="AA1940" s="37"/>
      <c r="AB1940" s="37"/>
      <c r="AC1940" s="37"/>
      <c r="AD1940" s="37"/>
      <c r="AE1940" s="37"/>
      <c r="AG1940" s="40"/>
      <c r="AN1940" s="37"/>
      <c r="AO1940" s="37"/>
      <c r="AP1940" s="37"/>
      <c r="AQ1940" s="37"/>
      <c r="AR1940" s="37"/>
      <c r="AS1940" s="37"/>
      <c r="AT1940" s="37"/>
      <c r="AU1940" s="37"/>
    </row>
    <row r="1941" spans="27:47" x14ac:dyDescent="0.2">
      <c r="AA1941" s="37"/>
      <c r="AB1941" s="37"/>
      <c r="AC1941" s="37"/>
      <c r="AD1941" s="37"/>
      <c r="AE1941" s="37"/>
      <c r="AG1941" s="40"/>
      <c r="AN1941" s="37"/>
      <c r="AO1941" s="37"/>
      <c r="AP1941" s="37"/>
      <c r="AQ1941" s="37"/>
      <c r="AR1941" s="37"/>
      <c r="AS1941" s="37"/>
      <c r="AT1941" s="37"/>
      <c r="AU1941" s="37"/>
    </row>
    <row r="1942" spans="27:47" x14ac:dyDescent="0.2">
      <c r="AA1942" s="37"/>
      <c r="AB1942" s="37"/>
      <c r="AC1942" s="37"/>
      <c r="AD1942" s="37"/>
      <c r="AE1942" s="37"/>
      <c r="AG1942" s="40"/>
      <c r="AN1942" s="37"/>
      <c r="AO1942" s="37"/>
      <c r="AP1942" s="37"/>
      <c r="AQ1942" s="37"/>
      <c r="AR1942" s="37"/>
      <c r="AS1942" s="37"/>
      <c r="AT1942" s="37"/>
      <c r="AU1942" s="37"/>
    </row>
    <row r="1943" spans="27:47" x14ac:dyDescent="0.2">
      <c r="AA1943" s="37"/>
      <c r="AB1943" s="37"/>
      <c r="AC1943" s="37"/>
      <c r="AD1943" s="37"/>
      <c r="AE1943" s="37"/>
      <c r="AG1943" s="40"/>
      <c r="AN1943" s="37"/>
      <c r="AO1943" s="37"/>
      <c r="AP1943" s="37"/>
      <c r="AQ1943" s="37"/>
      <c r="AR1943" s="37"/>
      <c r="AS1943" s="37"/>
      <c r="AT1943" s="37"/>
      <c r="AU1943" s="37"/>
    </row>
    <row r="1944" spans="27:47" x14ac:dyDescent="0.2">
      <c r="AA1944" s="37"/>
      <c r="AB1944" s="37"/>
      <c r="AC1944" s="37"/>
      <c r="AD1944" s="37"/>
      <c r="AE1944" s="37"/>
      <c r="AG1944" s="40"/>
      <c r="AN1944" s="37"/>
      <c r="AO1944" s="37"/>
      <c r="AP1944" s="37"/>
      <c r="AQ1944" s="37"/>
      <c r="AR1944" s="37"/>
      <c r="AS1944" s="37"/>
      <c r="AT1944" s="37"/>
      <c r="AU1944" s="37"/>
    </row>
    <row r="1945" spans="27:47" x14ac:dyDescent="0.2">
      <c r="AA1945" s="37"/>
      <c r="AB1945" s="37"/>
      <c r="AC1945" s="37"/>
      <c r="AD1945" s="37"/>
      <c r="AE1945" s="37"/>
      <c r="AG1945" s="40"/>
      <c r="AN1945" s="37"/>
      <c r="AO1945" s="37"/>
      <c r="AP1945" s="37"/>
      <c r="AQ1945" s="37"/>
      <c r="AR1945" s="37"/>
      <c r="AS1945" s="37"/>
      <c r="AT1945" s="37"/>
      <c r="AU1945" s="37"/>
    </row>
    <row r="1946" spans="27:47" x14ac:dyDescent="0.2">
      <c r="AA1946" s="37"/>
      <c r="AB1946" s="37"/>
      <c r="AC1946" s="37"/>
      <c r="AD1946" s="37"/>
      <c r="AE1946" s="37"/>
      <c r="AG1946" s="40"/>
      <c r="AN1946" s="37"/>
      <c r="AO1946" s="37"/>
      <c r="AP1946" s="37"/>
      <c r="AQ1946" s="37"/>
      <c r="AR1946" s="37"/>
      <c r="AS1946" s="37"/>
      <c r="AT1946" s="37"/>
      <c r="AU1946" s="37"/>
    </row>
    <row r="1947" spans="27:47" x14ac:dyDescent="0.2">
      <c r="AA1947" s="37"/>
      <c r="AB1947" s="37"/>
      <c r="AC1947" s="37"/>
      <c r="AD1947" s="37"/>
      <c r="AE1947" s="37"/>
      <c r="AG1947" s="40"/>
      <c r="AN1947" s="37"/>
      <c r="AO1947" s="37"/>
      <c r="AP1947" s="37"/>
      <c r="AQ1947" s="37"/>
      <c r="AR1947" s="37"/>
      <c r="AS1947" s="37"/>
      <c r="AT1947" s="37"/>
      <c r="AU1947" s="37"/>
    </row>
    <row r="1948" spans="27:47" x14ac:dyDescent="0.2">
      <c r="AA1948" s="37"/>
      <c r="AB1948" s="37"/>
      <c r="AC1948" s="37"/>
      <c r="AD1948" s="37"/>
      <c r="AE1948" s="37"/>
      <c r="AG1948" s="40"/>
      <c r="AN1948" s="37"/>
      <c r="AO1948" s="37"/>
      <c r="AP1948" s="37"/>
      <c r="AQ1948" s="37"/>
      <c r="AR1948" s="37"/>
      <c r="AS1948" s="37"/>
      <c r="AT1948" s="37"/>
      <c r="AU1948" s="37"/>
    </row>
    <row r="1949" spans="27:47" x14ac:dyDescent="0.2">
      <c r="AA1949" s="37"/>
      <c r="AB1949" s="37"/>
      <c r="AC1949" s="37"/>
      <c r="AD1949" s="37"/>
      <c r="AE1949" s="37"/>
      <c r="AG1949" s="40"/>
      <c r="AN1949" s="37"/>
      <c r="AO1949" s="37"/>
      <c r="AP1949" s="37"/>
      <c r="AQ1949" s="37"/>
      <c r="AR1949" s="37"/>
      <c r="AS1949" s="37"/>
      <c r="AT1949" s="37"/>
      <c r="AU1949" s="37"/>
    </row>
    <row r="1950" spans="27:47" x14ac:dyDescent="0.2">
      <c r="AA1950" s="37"/>
      <c r="AB1950" s="37"/>
      <c r="AC1950" s="37"/>
      <c r="AD1950" s="37"/>
      <c r="AE1950" s="37"/>
      <c r="AG1950" s="40"/>
      <c r="AN1950" s="37"/>
      <c r="AO1950" s="37"/>
      <c r="AP1950" s="37"/>
      <c r="AQ1950" s="37"/>
      <c r="AR1950" s="37"/>
      <c r="AS1950" s="37"/>
      <c r="AT1950" s="37"/>
      <c r="AU1950" s="37"/>
    </row>
    <row r="1951" spans="27:47" x14ac:dyDescent="0.2">
      <c r="AA1951" s="37"/>
      <c r="AB1951" s="37"/>
      <c r="AC1951" s="37"/>
      <c r="AD1951" s="37"/>
      <c r="AE1951" s="37"/>
      <c r="AG1951" s="40"/>
      <c r="AN1951" s="37"/>
      <c r="AO1951" s="37"/>
      <c r="AP1951" s="37"/>
      <c r="AQ1951" s="37"/>
      <c r="AR1951" s="37"/>
      <c r="AS1951" s="37"/>
      <c r="AT1951" s="37"/>
      <c r="AU1951" s="37"/>
    </row>
    <row r="1952" spans="27:47" x14ac:dyDescent="0.2">
      <c r="AA1952" s="37"/>
      <c r="AB1952" s="37"/>
      <c r="AC1952" s="37"/>
      <c r="AD1952" s="37"/>
      <c r="AE1952" s="37"/>
      <c r="AG1952" s="40"/>
      <c r="AN1952" s="37"/>
      <c r="AO1952" s="37"/>
      <c r="AP1952" s="37"/>
      <c r="AQ1952" s="37"/>
      <c r="AR1952" s="37"/>
      <c r="AS1952" s="37"/>
      <c r="AT1952" s="37"/>
      <c r="AU1952" s="37"/>
    </row>
    <row r="1953" spans="27:47" x14ac:dyDescent="0.2">
      <c r="AA1953" s="37"/>
      <c r="AB1953" s="37"/>
      <c r="AC1953" s="37"/>
      <c r="AD1953" s="37"/>
      <c r="AE1953" s="37"/>
      <c r="AG1953" s="40"/>
      <c r="AN1953" s="37"/>
      <c r="AO1953" s="37"/>
      <c r="AP1953" s="37"/>
      <c r="AQ1953" s="37"/>
      <c r="AR1953" s="37"/>
      <c r="AS1953" s="37"/>
      <c r="AT1953" s="37"/>
      <c r="AU1953" s="37"/>
    </row>
    <row r="1954" spans="27:47" x14ac:dyDescent="0.2">
      <c r="AA1954" s="37"/>
      <c r="AB1954" s="37"/>
      <c r="AC1954" s="37"/>
      <c r="AD1954" s="37"/>
      <c r="AE1954" s="37"/>
      <c r="AG1954" s="40"/>
      <c r="AN1954" s="37"/>
      <c r="AO1954" s="37"/>
      <c r="AP1954" s="37"/>
      <c r="AQ1954" s="37"/>
      <c r="AR1954" s="37"/>
      <c r="AS1954" s="37"/>
      <c r="AT1954" s="37"/>
      <c r="AU1954" s="37"/>
    </row>
    <row r="1955" spans="27:47" x14ac:dyDescent="0.2">
      <c r="AA1955" s="37"/>
      <c r="AB1955" s="37"/>
      <c r="AC1955" s="37"/>
      <c r="AD1955" s="37"/>
      <c r="AE1955" s="37"/>
      <c r="AG1955" s="40"/>
      <c r="AN1955" s="37"/>
      <c r="AO1955" s="37"/>
      <c r="AP1955" s="37"/>
      <c r="AQ1955" s="37"/>
      <c r="AR1955" s="37"/>
      <c r="AS1955" s="37"/>
      <c r="AT1955" s="37"/>
      <c r="AU1955" s="37"/>
    </row>
    <row r="1956" spans="27:47" x14ac:dyDescent="0.2">
      <c r="AA1956" s="37"/>
      <c r="AB1956" s="37"/>
      <c r="AC1956" s="37"/>
      <c r="AD1956" s="37"/>
      <c r="AE1956" s="37"/>
      <c r="AG1956" s="40"/>
      <c r="AN1956" s="37"/>
      <c r="AO1956" s="37"/>
      <c r="AP1956" s="37"/>
      <c r="AQ1956" s="37"/>
      <c r="AR1956" s="37"/>
      <c r="AS1956" s="37"/>
      <c r="AT1956" s="37"/>
      <c r="AU1956" s="37"/>
    </row>
    <row r="1957" spans="27:47" x14ac:dyDescent="0.2">
      <c r="AA1957" s="37"/>
      <c r="AB1957" s="37"/>
      <c r="AC1957" s="37"/>
      <c r="AD1957" s="37"/>
      <c r="AE1957" s="37"/>
      <c r="AG1957" s="40"/>
      <c r="AN1957" s="37"/>
      <c r="AO1957" s="37"/>
      <c r="AP1957" s="37"/>
      <c r="AQ1957" s="37"/>
      <c r="AR1957" s="37"/>
      <c r="AS1957" s="37"/>
      <c r="AT1957" s="37"/>
      <c r="AU1957" s="37"/>
    </row>
    <row r="1958" spans="27:47" x14ac:dyDescent="0.2">
      <c r="AA1958" s="37"/>
      <c r="AB1958" s="37"/>
      <c r="AC1958" s="37"/>
      <c r="AD1958" s="37"/>
      <c r="AE1958" s="37"/>
      <c r="AG1958" s="40"/>
      <c r="AN1958" s="37"/>
      <c r="AO1958" s="37"/>
      <c r="AP1958" s="37"/>
      <c r="AQ1958" s="37"/>
      <c r="AR1958" s="37"/>
      <c r="AS1958" s="37"/>
      <c r="AT1958" s="37"/>
      <c r="AU1958" s="37"/>
    </row>
    <row r="1959" spans="27:47" x14ac:dyDescent="0.2">
      <c r="AA1959" s="37"/>
      <c r="AB1959" s="37"/>
      <c r="AC1959" s="37"/>
      <c r="AD1959" s="37"/>
      <c r="AE1959" s="37"/>
      <c r="AG1959" s="40"/>
      <c r="AN1959" s="37"/>
      <c r="AO1959" s="37"/>
      <c r="AP1959" s="37"/>
      <c r="AQ1959" s="37"/>
      <c r="AR1959" s="37"/>
      <c r="AS1959" s="37"/>
      <c r="AT1959" s="37"/>
      <c r="AU1959" s="37"/>
    </row>
    <row r="1960" spans="27:47" x14ac:dyDescent="0.2">
      <c r="AA1960" s="37"/>
      <c r="AB1960" s="37"/>
      <c r="AC1960" s="37"/>
      <c r="AD1960" s="37"/>
      <c r="AE1960" s="37"/>
      <c r="AG1960" s="40"/>
      <c r="AN1960" s="37"/>
      <c r="AO1960" s="37"/>
      <c r="AP1960" s="37"/>
      <c r="AQ1960" s="37"/>
      <c r="AR1960" s="37"/>
      <c r="AS1960" s="37"/>
      <c r="AT1960" s="37"/>
      <c r="AU1960" s="37"/>
    </row>
    <row r="1961" spans="27:47" x14ac:dyDescent="0.2">
      <c r="AA1961" s="37"/>
      <c r="AB1961" s="37"/>
      <c r="AC1961" s="37"/>
      <c r="AD1961" s="37"/>
      <c r="AE1961" s="37"/>
      <c r="AG1961" s="40"/>
      <c r="AN1961" s="37"/>
      <c r="AO1961" s="37"/>
      <c r="AP1961" s="37"/>
      <c r="AQ1961" s="37"/>
      <c r="AR1961" s="37"/>
      <c r="AS1961" s="37"/>
      <c r="AT1961" s="37"/>
      <c r="AU1961" s="37"/>
    </row>
    <row r="1962" spans="27:47" x14ac:dyDescent="0.2">
      <c r="AA1962" s="37"/>
      <c r="AB1962" s="37"/>
      <c r="AC1962" s="37"/>
      <c r="AD1962" s="37"/>
      <c r="AE1962" s="37"/>
      <c r="AG1962" s="40"/>
      <c r="AN1962" s="37"/>
      <c r="AO1962" s="37"/>
      <c r="AP1962" s="37"/>
      <c r="AQ1962" s="37"/>
      <c r="AR1962" s="37"/>
      <c r="AS1962" s="37"/>
      <c r="AT1962" s="37"/>
      <c r="AU1962" s="37"/>
    </row>
    <row r="1963" spans="27:47" x14ac:dyDescent="0.2">
      <c r="AA1963" s="37"/>
      <c r="AB1963" s="37"/>
      <c r="AC1963" s="37"/>
      <c r="AD1963" s="37"/>
      <c r="AE1963" s="37"/>
      <c r="AG1963" s="40"/>
      <c r="AN1963" s="37"/>
      <c r="AO1963" s="37"/>
      <c r="AP1963" s="37"/>
      <c r="AQ1963" s="37"/>
      <c r="AR1963" s="37"/>
      <c r="AS1963" s="37"/>
      <c r="AT1963" s="37"/>
      <c r="AU1963" s="37"/>
    </row>
    <row r="1964" spans="27:47" x14ac:dyDescent="0.2">
      <c r="AA1964" s="37"/>
      <c r="AB1964" s="37"/>
      <c r="AC1964" s="37"/>
      <c r="AD1964" s="37"/>
      <c r="AE1964" s="37"/>
      <c r="AG1964" s="40"/>
      <c r="AN1964" s="37"/>
      <c r="AO1964" s="37"/>
      <c r="AP1964" s="37"/>
      <c r="AQ1964" s="37"/>
      <c r="AR1964" s="37"/>
      <c r="AS1964" s="37"/>
      <c r="AT1964" s="37"/>
      <c r="AU1964" s="37"/>
    </row>
    <row r="1965" spans="27:47" x14ac:dyDescent="0.2">
      <c r="AA1965" s="37"/>
      <c r="AB1965" s="37"/>
      <c r="AC1965" s="37"/>
      <c r="AD1965" s="37"/>
      <c r="AE1965" s="37"/>
      <c r="AG1965" s="40"/>
      <c r="AN1965" s="37"/>
      <c r="AO1965" s="37"/>
      <c r="AP1965" s="37"/>
      <c r="AQ1965" s="37"/>
      <c r="AR1965" s="37"/>
      <c r="AS1965" s="37"/>
      <c r="AT1965" s="37"/>
      <c r="AU1965" s="37"/>
    </row>
    <row r="1966" spans="27:47" x14ac:dyDescent="0.2">
      <c r="AA1966" s="37"/>
      <c r="AB1966" s="37"/>
      <c r="AC1966" s="37"/>
      <c r="AD1966" s="37"/>
      <c r="AE1966" s="37"/>
      <c r="AG1966" s="40"/>
      <c r="AN1966" s="37"/>
      <c r="AO1966" s="37"/>
      <c r="AP1966" s="37"/>
      <c r="AQ1966" s="37"/>
      <c r="AR1966" s="37"/>
      <c r="AS1966" s="37"/>
      <c r="AT1966" s="37"/>
      <c r="AU1966" s="37"/>
    </row>
    <row r="1967" spans="27:47" x14ac:dyDescent="0.2">
      <c r="AA1967" s="37"/>
      <c r="AB1967" s="37"/>
      <c r="AC1967" s="37"/>
      <c r="AD1967" s="37"/>
      <c r="AE1967" s="37"/>
      <c r="AG1967" s="40"/>
      <c r="AN1967" s="37"/>
      <c r="AO1967" s="37"/>
      <c r="AP1967" s="37"/>
      <c r="AQ1967" s="37"/>
      <c r="AR1967" s="37"/>
      <c r="AS1967" s="37"/>
      <c r="AT1967" s="37"/>
      <c r="AU1967" s="37"/>
    </row>
    <row r="1968" spans="27:47" x14ac:dyDescent="0.2">
      <c r="AA1968" s="37"/>
      <c r="AB1968" s="37"/>
      <c r="AC1968" s="37"/>
      <c r="AD1968" s="37"/>
      <c r="AE1968" s="37"/>
      <c r="AG1968" s="40"/>
      <c r="AN1968" s="37"/>
      <c r="AO1968" s="37"/>
      <c r="AP1968" s="37"/>
      <c r="AQ1968" s="37"/>
      <c r="AR1968" s="37"/>
      <c r="AS1968" s="37"/>
      <c r="AT1968" s="37"/>
      <c r="AU1968" s="37"/>
    </row>
    <row r="1969" spans="27:47" x14ac:dyDescent="0.2">
      <c r="AA1969" s="37"/>
      <c r="AB1969" s="37"/>
      <c r="AC1969" s="37"/>
      <c r="AD1969" s="37"/>
      <c r="AE1969" s="37"/>
      <c r="AG1969" s="40"/>
      <c r="AN1969" s="37"/>
      <c r="AO1969" s="37"/>
      <c r="AP1969" s="37"/>
      <c r="AQ1969" s="37"/>
      <c r="AR1969" s="37"/>
      <c r="AS1969" s="37"/>
      <c r="AT1969" s="37"/>
      <c r="AU1969" s="37"/>
    </row>
    <row r="1970" spans="27:47" x14ac:dyDescent="0.2">
      <c r="AA1970" s="37"/>
      <c r="AB1970" s="37"/>
      <c r="AC1970" s="37"/>
      <c r="AD1970" s="37"/>
      <c r="AE1970" s="37"/>
      <c r="AG1970" s="40"/>
      <c r="AN1970" s="37"/>
      <c r="AO1970" s="37"/>
      <c r="AP1970" s="37"/>
      <c r="AQ1970" s="37"/>
      <c r="AR1970" s="37"/>
      <c r="AS1970" s="37"/>
      <c r="AT1970" s="37"/>
      <c r="AU1970" s="37"/>
    </row>
    <row r="1971" spans="27:47" x14ac:dyDescent="0.2">
      <c r="AA1971" s="37"/>
      <c r="AB1971" s="37"/>
      <c r="AC1971" s="37"/>
      <c r="AD1971" s="37"/>
      <c r="AE1971" s="37"/>
      <c r="AG1971" s="40"/>
      <c r="AN1971" s="37"/>
      <c r="AO1971" s="37"/>
      <c r="AP1971" s="37"/>
      <c r="AQ1971" s="37"/>
      <c r="AR1971" s="37"/>
      <c r="AS1971" s="37"/>
      <c r="AT1971" s="37"/>
      <c r="AU1971" s="37"/>
    </row>
    <row r="1972" spans="27:47" x14ac:dyDescent="0.2">
      <c r="AA1972" s="37"/>
      <c r="AB1972" s="37"/>
      <c r="AC1972" s="37"/>
      <c r="AD1972" s="37"/>
      <c r="AE1972" s="37"/>
      <c r="AG1972" s="40"/>
      <c r="AN1972" s="37"/>
      <c r="AO1972" s="37"/>
      <c r="AP1972" s="37"/>
      <c r="AQ1972" s="37"/>
      <c r="AR1972" s="37"/>
      <c r="AS1972" s="37"/>
      <c r="AT1972" s="37"/>
      <c r="AU1972" s="37"/>
    </row>
    <row r="1973" spans="27:47" x14ac:dyDescent="0.2">
      <c r="AA1973" s="37"/>
      <c r="AB1973" s="37"/>
      <c r="AC1973" s="37"/>
      <c r="AD1973" s="37"/>
      <c r="AE1973" s="37"/>
      <c r="AG1973" s="40"/>
      <c r="AN1973" s="37"/>
      <c r="AO1973" s="37"/>
      <c r="AP1973" s="37"/>
      <c r="AQ1973" s="37"/>
      <c r="AR1973" s="37"/>
      <c r="AS1973" s="37"/>
      <c r="AT1973" s="37"/>
      <c r="AU1973" s="37"/>
    </row>
    <row r="1974" spans="27:47" x14ac:dyDescent="0.2">
      <c r="AA1974" s="37"/>
      <c r="AB1974" s="37"/>
      <c r="AC1974" s="37"/>
      <c r="AD1974" s="37"/>
      <c r="AE1974" s="37"/>
      <c r="AG1974" s="40"/>
      <c r="AN1974" s="37"/>
      <c r="AO1974" s="37"/>
      <c r="AP1974" s="37"/>
      <c r="AQ1974" s="37"/>
      <c r="AR1974" s="37"/>
      <c r="AS1974" s="37"/>
      <c r="AT1974" s="37"/>
      <c r="AU1974" s="37"/>
    </row>
    <row r="1975" spans="27:47" x14ac:dyDescent="0.2">
      <c r="AA1975" s="37"/>
      <c r="AB1975" s="37"/>
      <c r="AC1975" s="37"/>
      <c r="AD1975" s="37"/>
      <c r="AE1975" s="37"/>
      <c r="AG1975" s="40"/>
      <c r="AN1975" s="37"/>
      <c r="AO1975" s="37"/>
      <c r="AP1975" s="37"/>
      <c r="AQ1975" s="37"/>
      <c r="AR1975" s="37"/>
      <c r="AS1975" s="37"/>
      <c r="AT1975" s="37"/>
      <c r="AU1975" s="37"/>
    </row>
    <row r="1976" spans="27:47" x14ac:dyDescent="0.2">
      <c r="AA1976" s="37"/>
      <c r="AB1976" s="37"/>
      <c r="AC1976" s="37"/>
      <c r="AD1976" s="37"/>
      <c r="AE1976" s="37"/>
      <c r="AG1976" s="40"/>
      <c r="AN1976" s="37"/>
      <c r="AO1976" s="37"/>
      <c r="AP1976" s="37"/>
      <c r="AQ1976" s="37"/>
      <c r="AR1976" s="37"/>
      <c r="AS1976" s="37"/>
      <c r="AT1976" s="37"/>
      <c r="AU1976" s="37"/>
    </row>
    <row r="1977" spans="27:47" x14ac:dyDescent="0.2">
      <c r="AA1977" s="37"/>
      <c r="AB1977" s="37"/>
      <c r="AC1977" s="37"/>
      <c r="AD1977" s="37"/>
      <c r="AE1977" s="37"/>
      <c r="AG1977" s="40"/>
      <c r="AN1977" s="37"/>
      <c r="AO1977" s="37"/>
      <c r="AP1977" s="37"/>
      <c r="AQ1977" s="37"/>
      <c r="AR1977" s="37"/>
      <c r="AS1977" s="37"/>
      <c r="AT1977" s="37"/>
      <c r="AU1977" s="37"/>
    </row>
    <row r="1978" spans="27:47" x14ac:dyDescent="0.2">
      <c r="AA1978" s="37"/>
      <c r="AB1978" s="37"/>
      <c r="AC1978" s="37"/>
      <c r="AD1978" s="37"/>
      <c r="AE1978" s="37"/>
      <c r="AG1978" s="40"/>
      <c r="AN1978" s="37"/>
      <c r="AO1978" s="37"/>
      <c r="AP1978" s="37"/>
      <c r="AQ1978" s="37"/>
      <c r="AR1978" s="37"/>
      <c r="AS1978" s="37"/>
      <c r="AT1978" s="37"/>
      <c r="AU1978" s="37"/>
    </row>
    <row r="1979" spans="27:47" x14ac:dyDescent="0.2">
      <c r="AA1979" s="37"/>
      <c r="AB1979" s="37"/>
      <c r="AC1979" s="37"/>
      <c r="AD1979" s="37"/>
      <c r="AE1979" s="37"/>
      <c r="AG1979" s="40"/>
      <c r="AN1979" s="37"/>
      <c r="AO1979" s="37"/>
      <c r="AP1979" s="37"/>
      <c r="AQ1979" s="37"/>
      <c r="AR1979" s="37"/>
      <c r="AS1979" s="37"/>
      <c r="AT1979" s="37"/>
      <c r="AU1979" s="37"/>
    </row>
    <row r="1980" spans="27:47" x14ac:dyDescent="0.2">
      <c r="AA1980" s="37"/>
      <c r="AB1980" s="37"/>
      <c r="AC1980" s="37"/>
      <c r="AD1980" s="37"/>
      <c r="AE1980" s="37"/>
      <c r="AG1980" s="40"/>
      <c r="AN1980" s="37"/>
      <c r="AO1980" s="37"/>
      <c r="AP1980" s="37"/>
      <c r="AQ1980" s="37"/>
      <c r="AR1980" s="37"/>
      <c r="AS1980" s="37"/>
      <c r="AT1980" s="37"/>
      <c r="AU1980" s="37"/>
    </row>
    <row r="1981" spans="27:47" x14ac:dyDescent="0.2">
      <c r="AA1981" s="37"/>
      <c r="AB1981" s="37"/>
      <c r="AC1981" s="37"/>
      <c r="AD1981" s="37"/>
      <c r="AE1981" s="37"/>
      <c r="AG1981" s="40"/>
      <c r="AN1981" s="37"/>
      <c r="AO1981" s="37"/>
      <c r="AP1981" s="37"/>
      <c r="AQ1981" s="37"/>
      <c r="AR1981" s="37"/>
      <c r="AS1981" s="37"/>
      <c r="AT1981" s="37"/>
      <c r="AU1981" s="37"/>
    </row>
    <row r="1982" spans="27:47" x14ac:dyDescent="0.2">
      <c r="AA1982" s="37"/>
      <c r="AB1982" s="37"/>
      <c r="AC1982" s="37"/>
      <c r="AD1982" s="37"/>
      <c r="AE1982" s="37"/>
      <c r="AG1982" s="40"/>
      <c r="AN1982" s="37"/>
      <c r="AO1982" s="37"/>
      <c r="AP1982" s="37"/>
      <c r="AQ1982" s="37"/>
      <c r="AR1982" s="37"/>
      <c r="AS1982" s="37"/>
      <c r="AT1982" s="37"/>
      <c r="AU1982" s="37"/>
    </row>
    <row r="1983" spans="27:47" x14ac:dyDescent="0.2">
      <c r="AA1983" s="37"/>
      <c r="AB1983" s="37"/>
      <c r="AC1983" s="37"/>
      <c r="AD1983" s="37"/>
      <c r="AE1983" s="37"/>
      <c r="AG1983" s="40"/>
      <c r="AN1983" s="37"/>
      <c r="AO1983" s="37"/>
      <c r="AP1983" s="37"/>
      <c r="AQ1983" s="37"/>
      <c r="AR1983" s="37"/>
      <c r="AS1983" s="37"/>
      <c r="AT1983" s="37"/>
      <c r="AU1983" s="37"/>
    </row>
    <row r="1984" spans="27:47" x14ac:dyDescent="0.2">
      <c r="AA1984" s="37"/>
      <c r="AB1984" s="37"/>
      <c r="AC1984" s="37"/>
      <c r="AD1984" s="37"/>
      <c r="AE1984" s="37"/>
      <c r="AG1984" s="40"/>
      <c r="AN1984" s="37"/>
      <c r="AO1984" s="37"/>
      <c r="AP1984" s="37"/>
      <c r="AQ1984" s="37"/>
      <c r="AR1984" s="37"/>
      <c r="AS1984" s="37"/>
      <c r="AT1984" s="37"/>
      <c r="AU1984" s="37"/>
    </row>
    <row r="1985" spans="27:47" x14ac:dyDescent="0.2">
      <c r="AA1985" s="37"/>
      <c r="AB1985" s="37"/>
      <c r="AC1985" s="37"/>
      <c r="AD1985" s="37"/>
      <c r="AE1985" s="37"/>
      <c r="AG1985" s="40"/>
      <c r="AN1985" s="37"/>
      <c r="AO1985" s="37"/>
      <c r="AP1985" s="37"/>
      <c r="AQ1985" s="37"/>
      <c r="AR1985" s="37"/>
      <c r="AS1985" s="37"/>
      <c r="AT1985" s="37"/>
      <c r="AU1985" s="37"/>
    </row>
    <row r="1986" spans="27:47" x14ac:dyDescent="0.2">
      <c r="AA1986" s="37"/>
      <c r="AB1986" s="37"/>
      <c r="AC1986" s="37"/>
      <c r="AD1986" s="37"/>
      <c r="AE1986" s="37"/>
      <c r="AG1986" s="40"/>
      <c r="AN1986" s="37"/>
      <c r="AO1986" s="37"/>
      <c r="AP1986" s="37"/>
      <c r="AQ1986" s="37"/>
      <c r="AR1986" s="37"/>
      <c r="AS1986" s="37"/>
      <c r="AT1986" s="37"/>
      <c r="AU1986" s="37"/>
    </row>
    <row r="1987" spans="27:47" x14ac:dyDescent="0.2">
      <c r="AA1987" s="37"/>
      <c r="AB1987" s="37"/>
      <c r="AC1987" s="37"/>
      <c r="AD1987" s="37"/>
      <c r="AE1987" s="37"/>
      <c r="AG1987" s="40"/>
      <c r="AN1987" s="37"/>
      <c r="AO1987" s="37"/>
      <c r="AP1987" s="37"/>
      <c r="AQ1987" s="37"/>
      <c r="AR1987" s="37"/>
      <c r="AS1987" s="37"/>
      <c r="AT1987" s="37"/>
      <c r="AU1987" s="37"/>
    </row>
    <row r="1988" spans="27:47" x14ac:dyDescent="0.2">
      <c r="AA1988" s="37"/>
      <c r="AB1988" s="37"/>
      <c r="AC1988" s="37"/>
      <c r="AD1988" s="37"/>
      <c r="AE1988" s="37"/>
      <c r="AG1988" s="40"/>
      <c r="AN1988" s="37"/>
      <c r="AO1988" s="37"/>
      <c r="AP1988" s="37"/>
      <c r="AQ1988" s="37"/>
      <c r="AR1988" s="37"/>
      <c r="AS1988" s="37"/>
      <c r="AT1988" s="37"/>
      <c r="AU1988" s="37"/>
    </row>
    <row r="1989" spans="27:47" x14ac:dyDescent="0.2">
      <c r="AA1989" s="37"/>
      <c r="AB1989" s="37"/>
      <c r="AC1989" s="37"/>
      <c r="AD1989" s="37"/>
      <c r="AE1989" s="37"/>
      <c r="AG1989" s="40"/>
      <c r="AN1989" s="37"/>
      <c r="AO1989" s="37"/>
      <c r="AP1989" s="37"/>
      <c r="AQ1989" s="37"/>
      <c r="AR1989" s="37"/>
      <c r="AS1989" s="37"/>
      <c r="AT1989" s="37"/>
      <c r="AU1989" s="37"/>
    </row>
    <row r="1990" spans="27:47" x14ac:dyDescent="0.2">
      <c r="AA1990" s="37"/>
      <c r="AB1990" s="37"/>
      <c r="AC1990" s="37"/>
      <c r="AD1990" s="37"/>
      <c r="AE1990" s="37"/>
      <c r="AG1990" s="40"/>
      <c r="AN1990" s="37"/>
      <c r="AO1990" s="37"/>
      <c r="AP1990" s="37"/>
      <c r="AQ1990" s="37"/>
      <c r="AR1990" s="37"/>
      <c r="AS1990" s="37"/>
      <c r="AT1990" s="37"/>
      <c r="AU1990" s="37"/>
    </row>
    <row r="1991" spans="27:47" x14ac:dyDescent="0.2">
      <c r="AA1991" s="37"/>
      <c r="AB1991" s="37"/>
      <c r="AC1991" s="37"/>
      <c r="AD1991" s="37"/>
      <c r="AE1991" s="37"/>
      <c r="AG1991" s="40"/>
      <c r="AN1991" s="37"/>
      <c r="AO1991" s="37"/>
      <c r="AP1991" s="37"/>
      <c r="AQ1991" s="37"/>
      <c r="AR1991" s="37"/>
      <c r="AS1991" s="37"/>
      <c r="AT1991" s="37"/>
      <c r="AU1991" s="37"/>
    </row>
    <row r="1992" spans="27:47" x14ac:dyDescent="0.2">
      <c r="AA1992" s="37"/>
      <c r="AB1992" s="37"/>
      <c r="AC1992" s="37"/>
      <c r="AD1992" s="37"/>
      <c r="AE1992" s="37"/>
      <c r="AG1992" s="40"/>
      <c r="AN1992" s="37"/>
      <c r="AO1992" s="37"/>
      <c r="AP1992" s="37"/>
      <c r="AQ1992" s="37"/>
      <c r="AR1992" s="37"/>
      <c r="AS1992" s="37"/>
      <c r="AT1992" s="37"/>
      <c r="AU1992" s="37"/>
    </row>
    <row r="1993" spans="27:47" x14ac:dyDescent="0.2">
      <c r="AA1993" s="37"/>
      <c r="AB1993" s="37"/>
      <c r="AC1993" s="37"/>
      <c r="AD1993" s="37"/>
      <c r="AE1993" s="37"/>
      <c r="AG1993" s="40"/>
      <c r="AN1993" s="37"/>
      <c r="AO1993" s="37"/>
      <c r="AP1993" s="37"/>
      <c r="AQ1993" s="37"/>
      <c r="AR1993" s="37"/>
      <c r="AS1993" s="37"/>
      <c r="AT1993" s="37"/>
      <c r="AU1993" s="37"/>
    </row>
    <row r="1994" spans="27:47" x14ac:dyDescent="0.2">
      <c r="AA1994" s="37"/>
      <c r="AB1994" s="37"/>
      <c r="AC1994" s="37"/>
      <c r="AD1994" s="37"/>
      <c r="AE1994" s="37"/>
      <c r="AG1994" s="40"/>
      <c r="AN1994" s="37"/>
      <c r="AO1994" s="37"/>
      <c r="AP1994" s="37"/>
      <c r="AQ1994" s="37"/>
      <c r="AR1994" s="37"/>
      <c r="AS1994" s="37"/>
      <c r="AT1994" s="37"/>
      <c r="AU1994" s="37"/>
    </row>
    <row r="1995" spans="27:47" x14ac:dyDescent="0.2">
      <c r="AA1995" s="37"/>
      <c r="AB1995" s="37"/>
      <c r="AC1995" s="37"/>
      <c r="AD1995" s="37"/>
      <c r="AE1995" s="37"/>
      <c r="AG1995" s="40"/>
      <c r="AN1995" s="37"/>
      <c r="AO1995" s="37"/>
      <c r="AP1995" s="37"/>
      <c r="AQ1995" s="37"/>
      <c r="AR1995" s="37"/>
      <c r="AS1995" s="37"/>
      <c r="AT1995" s="37"/>
      <c r="AU1995" s="37"/>
    </row>
    <row r="1996" spans="27:47" x14ac:dyDescent="0.2">
      <c r="AA1996" s="37"/>
      <c r="AB1996" s="37"/>
      <c r="AC1996" s="37"/>
      <c r="AD1996" s="37"/>
      <c r="AE1996" s="37"/>
      <c r="AG1996" s="40"/>
      <c r="AN1996" s="37"/>
      <c r="AO1996" s="37"/>
      <c r="AP1996" s="37"/>
      <c r="AQ1996" s="37"/>
      <c r="AR1996" s="37"/>
      <c r="AS1996" s="37"/>
      <c r="AT1996" s="37"/>
      <c r="AU1996" s="37"/>
    </row>
    <row r="1997" spans="27:47" x14ac:dyDescent="0.2">
      <c r="AA1997" s="37"/>
      <c r="AB1997" s="37"/>
      <c r="AC1997" s="37"/>
      <c r="AD1997" s="37"/>
      <c r="AE1997" s="37"/>
      <c r="AG1997" s="40"/>
      <c r="AN1997" s="37"/>
      <c r="AO1997" s="37"/>
      <c r="AP1997" s="37"/>
      <c r="AQ1997" s="37"/>
      <c r="AR1997" s="37"/>
      <c r="AS1997" s="37"/>
      <c r="AT1997" s="37"/>
      <c r="AU1997" s="37"/>
    </row>
    <row r="1998" spans="27:47" x14ac:dyDescent="0.2">
      <c r="AA1998" s="37"/>
      <c r="AB1998" s="37"/>
      <c r="AC1998" s="37"/>
      <c r="AD1998" s="37"/>
      <c r="AE1998" s="37"/>
      <c r="AG1998" s="40"/>
      <c r="AN1998" s="37"/>
      <c r="AO1998" s="37"/>
      <c r="AP1998" s="37"/>
      <c r="AQ1998" s="37"/>
      <c r="AR1998" s="37"/>
      <c r="AS1998" s="37"/>
      <c r="AT1998" s="37"/>
      <c r="AU1998" s="37"/>
    </row>
    <row r="1999" spans="27:47" x14ac:dyDescent="0.2">
      <c r="AA1999" s="37"/>
      <c r="AB1999" s="37"/>
      <c r="AC1999" s="37"/>
      <c r="AD1999" s="37"/>
      <c r="AE1999" s="37"/>
      <c r="AG1999" s="40"/>
      <c r="AN1999" s="37"/>
      <c r="AO1999" s="37"/>
      <c r="AP1999" s="37"/>
      <c r="AQ1999" s="37"/>
      <c r="AR1999" s="37"/>
      <c r="AS1999" s="37"/>
      <c r="AT1999" s="37"/>
      <c r="AU1999" s="37"/>
    </row>
    <row r="2000" spans="27:47" x14ac:dyDescent="0.2">
      <c r="AA2000" s="37"/>
      <c r="AB2000" s="37"/>
      <c r="AC2000" s="37"/>
      <c r="AD2000" s="37"/>
      <c r="AE2000" s="37"/>
      <c r="AG2000" s="40"/>
      <c r="AN2000" s="37"/>
      <c r="AO2000" s="37"/>
      <c r="AP2000" s="37"/>
      <c r="AQ2000" s="37"/>
      <c r="AR2000" s="37"/>
      <c r="AS2000" s="37"/>
      <c r="AT2000" s="37"/>
      <c r="AU2000" s="37"/>
    </row>
    <row r="2001" spans="27:47" x14ac:dyDescent="0.2">
      <c r="AA2001" s="37"/>
      <c r="AB2001" s="37"/>
      <c r="AC2001" s="37"/>
      <c r="AD2001" s="37"/>
      <c r="AE2001" s="37"/>
      <c r="AG2001" s="40"/>
      <c r="AN2001" s="37"/>
      <c r="AO2001" s="37"/>
      <c r="AP2001" s="37"/>
      <c r="AQ2001" s="37"/>
      <c r="AR2001" s="37"/>
      <c r="AS2001" s="37"/>
      <c r="AT2001" s="37"/>
      <c r="AU2001" s="37"/>
    </row>
    <row r="2002" spans="27:47" x14ac:dyDescent="0.2">
      <c r="AA2002" s="37"/>
      <c r="AB2002" s="37"/>
      <c r="AC2002" s="37"/>
      <c r="AD2002" s="37"/>
      <c r="AE2002" s="37"/>
      <c r="AG2002" s="40"/>
      <c r="AN2002" s="37"/>
      <c r="AO2002" s="37"/>
      <c r="AP2002" s="37"/>
      <c r="AQ2002" s="37"/>
      <c r="AR2002" s="37"/>
      <c r="AS2002" s="37"/>
      <c r="AT2002" s="37"/>
      <c r="AU2002" s="37"/>
    </row>
    <row r="2003" spans="27:47" x14ac:dyDescent="0.2">
      <c r="AA2003" s="37"/>
      <c r="AB2003" s="37"/>
      <c r="AC2003" s="37"/>
      <c r="AD2003" s="37"/>
      <c r="AE2003" s="37"/>
      <c r="AG2003" s="40"/>
      <c r="AN2003" s="37"/>
      <c r="AO2003" s="37"/>
      <c r="AP2003" s="37"/>
      <c r="AQ2003" s="37"/>
      <c r="AR2003" s="37"/>
      <c r="AS2003" s="37"/>
      <c r="AT2003" s="37"/>
      <c r="AU2003" s="37"/>
    </row>
    <row r="2004" spans="27:47" x14ac:dyDescent="0.2">
      <c r="AA2004" s="37"/>
      <c r="AB2004" s="37"/>
      <c r="AC2004" s="37"/>
      <c r="AD2004" s="37"/>
      <c r="AE2004" s="37"/>
      <c r="AG2004" s="40"/>
      <c r="AN2004" s="37"/>
      <c r="AO2004" s="37"/>
      <c r="AP2004" s="37"/>
      <c r="AQ2004" s="37"/>
      <c r="AR2004" s="37"/>
      <c r="AS2004" s="37"/>
      <c r="AT2004" s="37"/>
      <c r="AU2004" s="37"/>
    </row>
    <row r="2005" spans="27:47" x14ac:dyDescent="0.2">
      <c r="AA2005" s="37"/>
      <c r="AB2005" s="37"/>
      <c r="AC2005" s="37"/>
      <c r="AD2005" s="37"/>
      <c r="AE2005" s="37"/>
      <c r="AG2005" s="40"/>
      <c r="AN2005" s="37"/>
      <c r="AO2005" s="37"/>
      <c r="AP2005" s="37"/>
      <c r="AQ2005" s="37"/>
      <c r="AR2005" s="37"/>
      <c r="AS2005" s="37"/>
      <c r="AT2005" s="37"/>
      <c r="AU2005" s="37"/>
    </row>
    <row r="2006" spans="27:47" x14ac:dyDescent="0.2">
      <c r="AA2006" s="37"/>
      <c r="AB2006" s="37"/>
      <c r="AC2006" s="37"/>
      <c r="AD2006" s="37"/>
      <c r="AE2006" s="37"/>
      <c r="AG2006" s="40"/>
      <c r="AN2006" s="37"/>
      <c r="AO2006" s="37"/>
      <c r="AP2006" s="37"/>
      <c r="AQ2006" s="37"/>
      <c r="AR2006" s="37"/>
      <c r="AS2006" s="37"/>
      <c r="AT2006" s="37"/>
      <c r="AU2006" s="37"/>
    </row>
    <row r="2007" spans="27:47" x14ac:dyDescent="0.2">
      <c r="AA2007" s="37"/>
      <c r="AB2007" s="37"/>
      <c r="AC2007" s="37"/>
      <c r="AD2007" s="37"/>
      <c r="AE2007" s="37"/>
      <c r="AG2007" s="40"/>
      <c r="AN2007" s="37"/>
      <c r="AO2007" s="37"/>
      <c r="AP2007" s="37"/>
      <c r="AQ2007" s="37"/>
      <c r="AR2007" s="37"/>
      <c r="AS2007" s="37"/>
      <c r="AT2007" s="37"/>
      <c r="AU2007" s="37"/>
    </row>
    <row r="2008" spans="27:47" x14ac:dyDescent="0.2">
      <c r="AA2008" s="37"/>
      <c r="AB2008" s="37"/>
      <c r="AC2008" s="37"/>
      <c r="AD2008" s="37"/>
      <c r="AE2008" s="37"/>
      <c r="AG2008" s="40"/>
      <c r="AN2008" s="37"/>
      <c r="AO2008" s="37"/>
      <c r="AP2008" s="37"/>
      <c r="AQ2008" s="37"/>
      <c r="AR2008" s="37"/>
      <c r="AS2008" s="37"/>
      <c r="AT2008" s="37"/>
      <c r="AU2008" s="37"/>
    </row>
    <row r="2009" spans="27:47" x14ac:dyDescent="0.2">
      <c r="AA2009" s="37"/>
      <c r="AB2009" s="37"/>
      <c r="AC2009" s="37"/>
      <c r="AD2009" s="37"/>
      <c r="AE2009" s="37"/>
      <c r="AG2009" s="40"/>
      <c r="AN2009" s="37"/>
      <c r="AO2009" s="37"/>
      <c r="AP2009" s="37"/>
      <c r="AQ2009" s="37"/>
      <c r="AR2009" s="37"/>
      <c r="AS2009" s="37"/>
      <c r="AT2009" s="37"/>
      <c r="AU2009" s="37"/>
    </row>
    <row r="2010" spans="27:47" x14ac:dyDescent="0.2">
      <c r="AA2010" s="37"/>
      <c r="AB2010" s="37"/>
      <c r="AC2010" s="37"/>
      <c r="AD2010" s="37"/>
      <c r="AE2010" s="37"/>
      <c r="AG2010" s="40"/>
      <c r="AN2010" s="37"/>
      <c r="AO2010" s="37"/>
      <c r="AP2010" s="37"/>
      <c r="AQ2010" s="37"/>
      <c r="AR2010" s="37"/>
      <c r="AS2010" s="37"/>
      <c r="AT2010" s="37"/>
      <c r="AU2010" s="37"/>
    </row>
    <row r="2011" spans="27:47" x14ac:dyDescent="0.2">
      <c r="AA2011" s="37"/>
      <c r="AB2011" s="37"/>
      <c r="AC2011" s="37"/>
      <c r="AD2011" s="37"/>
      <c r="AE2011" s="37"/>
      <c r="AG2011" s="40"/>
      <c r="AN2011" s="37"/>
      <c r="AO2011" s="37"/>
      <c r="AP2011" s="37"/>
      <c r="AQ2011" s="37"/>
      <c r="AR2011" s="37"/>
      <c r="AS2011" s="37"/>
      <c r="AT2011" s="37"/>
      <c r="AU2011" s="37"/>
    </row>
    <row r="2012" spans="27:47" x14ac:dyDescent="0.2">
      <c r="AA2012" s="37"/>
      <c r="AB2012" s="37"/>
      <c r="AC2012" s="37"/>
      <c r="AD2012" s="37"/>
      <c r="AE2012" s="37"/>
      <c r="AG2012" s="40"/>
      <c r="AN2012" s="37"/>
      <c r="AO2012" s="37"/>
      <c r="AP2012" s="37"/>
      <c r="AQ2012" s="37"/>
      <c r="AR2012" s="37"/>
      <c r="AS2012" s="37"/>
      <c r="AT2012" s="37"/>
      <c r="AU2012" s="37"/>
    </row>
    <row r="2013" spans="27:47" x14ac:dyDescent="0.2">
      <c r="AA2013" s="37"/>
      <c r="AB2013" s="37"/>
      <c r="AC2013" s="37"/>
      <c r="AD2013" s="37"/>
      <c r="AE2013" s="37"/>
      <c r="AG2013" s="40"/>
      <c r="AN2013" s="37"/>
      <c r="AO2013" s="37"/>
      <c r="AP2013" s="37"/>
      <c r="AQ2013" s="37"/>
      <c r="AR2013" s="37"/>
      <c r="AS2013" s="37"/>
      <c r="AT2013" s="37"/>
      <c r="AU2013" s="37"/>
    </row>
    <row r="2014" spans="27:47" x14ac:dyDescent="0.2">
      <c r="AA2014" s="37"/>
      <c r="AB2014" s="37"/>
      <c r="AC2014" s="37"/>
      <c r="AD2014" s="37"/>
      <c r="AE2014" s="37"/>
      <c r="AG2014" s="40"/>
      <c r="AN2014" s="37"/>
      <c r="AO2014" s="37"/>
      <c r="AP2014" s="37"/>
      <c r="AQ2014" s="37"/>
      <c r="AR2014" s="37"/>
      <c r="AS2014" s="37"/>
      <c r="AT2014" s="37"/>
      <c r="AU2014" s="37"/>
    </row>
    <row r="2015" spans="27:47" x14ac:dyDescent="0.2">
      <c r="AA2015" s="37"/>
      <c r="AB2015" s="37"/>
      <c r="AC2015" s="37"/>
      <c r="AD2015" s="37"/>
      <c r="AE2015" s="37"/>
      <c r="AG2015" s="40"/>
      <c r="AN2015" s="37"/>
      <c r="AO2015" s="37"/>
      <c r="AP2015" s="37"/>
      <c r="AQ2015" s="37"/>
      <c r="AR2015" s="37"/>
      <c r="AS2015" s="37"/>
      <c r="AT2015" s="37"/>
      <c r="AU2015" s="37"/>
    </row>
    <row r="2016" spans="27:47" x14ac:dyDescent="0.2">
      <c r="AA2016" s="37"/>
      <c r="AB2016" s="37"/>
      <c r="AC2016" s="37"/>
      <c r="AD2016" s="37"/>
      <c r="AE2016" s="37"/>
      <c r="AG2016" s="40"/>
      <c r="AN2016" s="37"/>
      <c r="AO2016" s="37"/>
      <c r="AP2016" s="37"/>
      <c r="AQ2016" s="37"/>
      <c r="AR2016" s="37"/>
      <c r="AS2016" s="37"/>
      <c r="AT2016" s="37"/>
      <c r="AU2016" s="37"/>
    </row>
    <row r="2017" spans="27:47" x14ac:dyDescent="0.2">
      <c r="AA2017" s="37"/>
      <c r="AB2017" s="37"/>
      <c r="AC2017" s="37"/>
      <c r="AD2017" s="37"/>
      <c r="AE2017" s="37"/>
      <c r="AG2017" s="40"/>
      <c r="AN2017" s="37"/>
      <c r="AO2017" s="37"/>
      <c r="AP2017" s="37"/>
      <c r="AQ2017" s="37"/>
      <c r="AR2017" s="37"/>
      <c r="AS2017" s="37"/>
      <c r="AT2017" s="37"/>
      <c r="AU2017" s="37"/>
    </row>
    <row r="2018" spans="27:47" x14ac:dyDescent="0.2">
      <c r="AA2018" s="37"/>
      <c r="AB2018" s="37"/>
      <c r="AC2018" s="37"/>
      <c r="AD2018" s="37"/>
      <c r="AE2018" s="37"/>
      <c r="AG2018" s="40"/>
      <c r="AN2018" s="37"/>
      <c r="AO2018" s="37"/>
      <c r="AP2018" s="37"/>
      <c r="AQ2018" s="37"/>
      <c r="AR2018" s="37"/>
      <c r="AS2018" s="37"/>
      <c r="AT2018" s="37"/>
      <c r="AU2018" s="37"/>
    </row>
    <row r="2019" spans="27:47" x14ac:dyDescent="0.2">
      <c r="AA2019" s="37"/>
      <c r="AB2019" s="37"/>
      <c r="AC2019" s="37"/>
      <c r="AD2019" s="37"/>
      <c r="AE2019" s="37"/>
      <c r="AG2019" s="40"/>
      <c r="AN2019" s="37"/>
      <c r="AO2019" s="37"/>
      <c r="AP2019" s="37"/>
      <c r="AQ2019" s="37"/>
      <c r="AR2019" s="37"/>
      <c r="AS2019" s="37"/>
      <c r="AT2019" s="37"/>
      <c r="AU2019" s="37"/>
    </row>
    <row r="2020" spans="27:47" x14ac:dyDescent="0.2">
      <c r="AA2020" s="37"/>
      <c r="AB2020" s="37"/>
      <c r="AC2020" s="37"/>
      <c r="AD2020" s="37"/>
      <c r="AE2020" s="37"/>
      <c r="AG2020" s="40"/>
      <c r="AN2020" s="37"/>
      <c r="AO2020" s="37"/>
      <c r="AP2020" s="37"/>
      <c r="AQ2020" s="37"/>
      <c r="AR2020" s="37"/>
      <c r="AS2020" s="37"/>
      <c r="AT2020" s="37"/>
      <c r="AU2020" s="37"/>
    </row>
    <row r="2021" spans="27:47" x14ac:dyDescent="0.2">
      <c r="AA2021" s="37"/>
      <c r="AB2021" s="37"/>
      <c r="AC2021" s="37"/>
      <c r="AD2021" s="37"/>
      <c r="AE2021" s="37"/>
      <c r="AG2021" s="40"/>
      <c r="AN2021" s="37"/>
      <c r="AO2021" s="37"/>
      <c r="AP2021" s="37"/>
      <c r="AQ2021" s="37"/>
      <c r="AR2021" s="37"/>
      <c r="AS2021" s="37"/>
      <c r="AT2021" s="37"/>
      <c r="AU2021" s="37"/>
    </row>
    <row r="2022" spans="27:47" x14ac:dyDescent="0.2">
      <c r="AA2022" s="37"/>
      <c r="AB2022" s="37"/>
      <c r="AC2022" s="37"/>
      <c r="AD2022" s="37"/>
      <c r="AE2022" s="37"/>
      <c r="AG2022" s="40"/>
      <c r="AN2022" s="37"/>
      <c r="AO2022" s="37"/>
      <c r="AP2022" s="37"/>
      <c r="AQ2022" s="37"/>
      <c r="AR2022" s="37"/>
      <c r="AS2022" s="37"/>
      <c r="AT2022" s="37"/>
      <c r="AU2022" s="37"/>
    </row>
    <row r="2023" spans="27:47" x14ac:dyDescent="0.2">
      <c r="AA2023" s="37"/>
      <c r="AB2023" s="37"/>
      <c r="AC2023" s="37"/>
      <c r="AD2023" s="37"/>
      <c r="AE2023" s="37"/>
      <c r="AG2023" s="40"/>
      <c r="AN2023" s="37"/>
      <c r="AO2023" s="37"/>
      <c r="AP2023" s="37"/>
      <c r="AQ2023" s="37"/>
      <c r="AR2023" s="37"/>
      <c r="AS2023" s="37"/>
      <c r="AT2023" s="37"/>
      <c r="AU2023" s="37"/>
    </row>
    <row r="2024" spans="27:47" x14ac:dyDescent="0.2">
      <c r="AA2024" s="37"/>
      <c r="AB2024" s="37"/>
      <c r="AC2024" s="37"/>
      <c r="AD2024" s="37"/>
      <c r="AE2024" s="37"/>
      <c r="AG2024" s="40"/>
      <c r="AN2024" s="37"/>
      <c r="AO2024" s="37"/>
      <c r="AP2024" s="37"/>
      <c r="AQ2024" s="37"/>
      <c r="AR2024" s="37"/>
      <c r="AS2024" s="37"/>
      <c r="AT2024" s="37"/>
      <c r="AU2024" s="37"/>
    </row>
    <row r="2025" spans="27:47" x14ac:dyDescent="0.2">
      <c r="AA2025" s="37"/>
      <c r="AB2025" s="37"/>
      <c r="AC2025" s="37"/>
      <c r="AD2025" s="37"/>
      <c r="AE2025" s="37"/>
      <c r="AG2025" s="40"/>
      <c r="AN2025" s="37"/>
      <c r="AO2025" s="37"/>
      <c r="AP2025" s="37"/>
      <c r="AQ2025" s="37"/>
      <c r="AR2025" s="37"/>
      <c r="AS2025" s="37"/>
      <c r="AT2025" s="37"/>
      <c r="AU2025" s="37"/>
    </row>
    <row r="2026" spans="27:47" x14ac:dyDescent="0.2">
      <c r="AA2026" s="37"/>
      <c r="AB2026" s="37"/>
      <c r="AC2026" s="37"/>
      <c r="AD2026" s="37"/>
      <c r="AE2026" s="37"/>
      <c r="AG2026" s="40"/>
      <c r="AN2026" s="37"/>
      <c r="AO2026" s="37"/>
      <c r="AP2026" s="37"/>
      <c r="AQ2026" s="37"/>
      <c r="AR2026" s="37"/>
      <c r="AS2026" s="37"/>
      <c r="AT2026" s="37"/>
      <c r="AU2026" s="37"/>
    </row>
    <row r="2027" spans="27:47" x14ac:dyDescent="0.2">
      <c r="AA2027" s="37"/>
      <c r="AB2027" s="37"/>
      <c r="AC2027" s="37"/>
      <c r="AD2027" s="37"/>
      <c r="AE2027" s="37"/>
      <c r="AG2027" s="40"/>
      <c r="AN2027" s="37"/>
      <c r="AO2027" s="37"/>
      <c r="AP2027" s="37"/>
      <c r="AQ2027" s="37"/>
      <c r="AR2027" s="37"/>
      <c r="AS2027" s="37"/>
      <c r="AT2027" s="37"/>
      <c r="AU2027" s="37"/>
    </row>
    <row r="2028" spans="27:47" x14ac:dyDescent="0.2">
      <c r="AA2028" s="37"/>
      <c r="AB2028" s="37"/>
      <c r="AC2028" s="37"/>
      <c r="AD2028" s="37"/>
      <c r="AE2028" s="37"/>
      <c r="AG2028" s="40"/>
      <c r="AN2028" s="37"/>
      <c r="AO2028" s="37"/>
      <c r="AP2028" s="37"/>
      <c r="AQ2028" s="37"/>
      <c r="AR2028" s="37"/>
      <c r="AS2028" s="37"/>
      <c r="AT2028" s="37"/>
      <c r="AU2028" s="37"/>
    </row>
    <row r="2029" spans="27:47" x14ac:dyDescent="0.2">
      <c r="AA2029" s="37"/>
      <c r="AB2029" s="37"/>
      <c r="AC2029" s="37"/>
      <c r="AD2029" s="37"/>
      <c r="AE2029" s="37"/>
      <c r="AG2029" s="40"/>
      <c r="AN2029" s="37"/>
      <c r="AO2029" s="37"/>
      <c r="AP2029" s="37"/>
      <c r="AQ2029" s="37"/>
      <c r="AR2029" s="37"/>
      <c r="AS2029" s="37"/>
      <c r="AT2029" s="37"/>
      <c r="AU2029" s="37"/>
    </row>
    <row r="2030" spans="27:47" x14ac:dyDescent="0.2">
      <c r="AA2030" s="37"/>
      <c r="AB2030" s="37"/>
      <c r="AC2030" s="37"/>
      <c r="AD2030" s="37"/>
      <c r="AE2030" s="37"/>
      <c r="AG2030" s="40"/>
      <c r="AN2030" s="37"/>
      <c r="AO2030" s="37"/>
      <c r="AP2030" s="37"/>
      <c r="AQ2030" s="37"/>
      <c r="AR2030" s="37"/>
      <c r="AS2030" s="37"/>
      <c r="AT2030" s="37"/>
      <c r="AU2030" s="37"/>
    </row>
    <row r="2031" spans="27:47" x14ac:dyDescent="0.2">
      <c r="AA2031" s="37"/>
      <c r="AB2031" s="37"/>
      <c r="AC2031" s="37"/>
      <c r="AD2031" s="37"/>
      <c r="AE2031" s="37"/>
      <c r="AG2031" s="40"/>
      <c r="AN2031" s="37"/>
      <c r="AO2031" s="37"/>
      <c r="AP2031" s="37"/>
      <c r="AQ2031" s="37"/>
      <c r="AR2031" s="37"/>
      <c r="AS2031" s="37"/>
      <c r="AT2031" s="37"/>
      <c r="AU2031" s="37"/>
    </row>
    <row r="2032" spans="27:47" x14ac:dyDescent="0.2">
      <c r="AA2032" s="37"/>
      <c r="AB2032" s="37"/>
      <c r="AC2032" s="37"/>
      <c r="AD2032" s="37"/>
      <c r="AE2032" s="37"/>
      <c r="AG2032" s="40"/>
      <c r="AN2032" s="37"/>
      <c r="AO2032" s="37"/>
      <c r="AP2032" s="37"/>
      <c r="AQ2032" s="37"/>
      <c r="AR2032" s="37"/>
      <c r="AS2032" s="37"/>
      <c r="AT2032" s="37"/>
      <c r="AU2032" s="37"/>
    </row>
    <row r="2033" spans="27:47" x14ac:dyDescent="0.2">
      <c r="AA2033" s="37"/>
      <c r="AB2033" s="37"/>
      <c r="AC2033" s="37"/>
      <c r="AD2033" s="37"/>
      <c r="AE2033" s="37"/>
      <c r="AG2033" s="40"/>
      <c r="AN2033" s="37"/>
      <c r="AO2033" s="37"/>
      <c r="AP2033" s="37"/>
      <c r="AQ2033" s="37"/>
      <c r="AR2033" s="37"/>
      <c r="AS2033" s="37"/>
      <c r="AT2033" s="37"/>
      <c r="AU2033" s="37"/>
    </row>
    <row r="2034" spans="27:47" x14ac:dyDescent="0.2">
      <c r="AA2034" s="37"/>
      <c r="AB2034" s="37"/>
      <c r="AC2034" s="37"/>
      <c r="AD2034" s="37"/>
      <c r="AE2034" s="37"/>
      <c r="AG2034" s="40"/>
      <c r="AN2034" s="37"/>
      <c r="AO2034" s="37"/>
      <c r="AP2034" s="37"/>
      <c r="AQ2034" s="37"/>
      <c r="AR2034" s="37"/>
      <c r="AS2034" s="37"/>
      <c r="AT2034" s="37"/>
      <c r="AU2034" s="37"/>
    </row>
    <row r="2035" spans="27:47" x14ac:dyDescent="0.2">
      <c r="AA2035" s="37"/>
      <c r="AB2035" s="37"/>
      <c r="AC2035" s="37"/>
      <c r="AD2035" s="37"/>
      <c r="AE2035" s="37"/>
      <c r="AG2035" s="40"/>
      <c r="AN2035" s="37"/>
      <c r="AO2035" s="37"/>
      <c r="AP2035" s="37"/>
      <c r="AQ2035" s="37"/>
      <c r="AR2035" s="37"/>
      <c r="AS2035" s="37"/>
      <c r="AT2035" s="37"/>
      <c r="AU2035" s="37"/>
    </row>
    <row r="2036" spans="27:47" x14ac:dyDescent="0.2">
      <c r="AA2036" s="37"/>
      <c r="AB2036" s="37"/>
      <c r="AC2036" s="37"/>
      <c r="AD2036" s="37"/>
      <c r="AE2036" s="37"/>
      <c r="AG2036" s="40"/>
      <c r="AN2036" s="37"/>
      <c r="AO2036" s="37"/>
      <c r="AP2036" s="37"/>
      <c r="AQ2036" s="37"/>
      <c r="AR2036" s="37"/>
      <c r="AS2036" s="37"/>
      <c r="AT2036" s="37"/>
      <c r="AU2036" s="37"/>
    </row>
    <row r="2037" spans="27:47" x14ac:dyDescent="0.2">
      <c r="AA2037" s="37"/>
      <c r="AB2037" s="37"/>
      <c r="AC2037" s="37"/>
      <c r="AD2037" s="37"/>
      <c r="AE2037" s="37"/>
      <c r="AG2037" s="40"/>
      <c r="AN2037" s="37"/>
      <c r="AO2037" s="37"/>
      <c r="AP2037" s="37"/>
      <c r="AQ2037" s="37"/>
      <c r="AR2037" s="37"/>
      <c r="AS2037" s="37"/>
      <c r="AT2037" s="37"/>
      <c r="AU2037" s="37"/>
    </row>
    <row r="2038" spans="27:47" x14ac:dyDescent="0.2">
      <c r="AA2038" s="37"/>
      <c r="AB2038" s="37"/>
      <c r="AC2038" s="37"/>
      <c r="AD2038" s="37"/>
      <c r="AE2038" s="37"/>
      <c r="AG2038" s="40"/>
      <c r="AN2038" s="37"/>
      <c r="AO2038" s="37"/>
      <c r="AP2038" s="37"/>
      <c r="AQ2038" s="37"/>
      <c r="AR2038" s="37"/>
      <c r="AS2038" s="37"/>
      <c r="AT2038" s="37"/>
      <c r="AU2038" s="37"/>
    </row>
    <row r="2039" spans="27:47" x14ac:dyDescent="0.2">
      <c r="AA2039" s="37"/>
      <c r="AB2039" s="37"/>
      <c r="AC2039" s="37"/>
      <c r="AD2039" s="37"/>
      <c r="AE2039" s="37"/>
      <c r="AG2039" s="40"/>
      <c r="AN2039" s="37"/>
      <c r="AO2039" s="37"/>
      <c r="AP2039" s="37"/>
      <c r="AQ2039" s="37"/>
      <c r="AR2039" s="37"/>
      <c r="AS2039" s="37"/>
      <c r="AT2039" s="37"/>
      <c r="AU2039" s="37"/>
    </row>
    <row r="2040" spans="27:47" x14ac:dyDescent="0.2">
      <c r="AA2040" s="37"/>
      <c r="AB2040" s="37"/>
      <c r="AC2040" s="37"/>
      <c r="AD2040" s="37"/>
      <c r="AE2040" s="37"/>
      <c r="AG2040" s="40"/>
      <c r="AN2040" s="37"/>
      <c r="AO2040" s="37"/>
      <c r="AP2040" s="37"/>
      <c r="AQ2040" s="37"/>
      <c r="AR2040" s="37"/>
      <c r="AS2040" s="37"/>
      <c r="AT2040" s="37"/>
      <c r="AU2040" s="37"/>
    </row>
    <row r="2041" spans="27:47" x14ac:dyDescent="0.2">
      <c r="AA2041" s="37"/>
      <c r="AB2041" s="37"/>
      <c r="AC2041" s="37"/>
      <c r="AD2041" s="37"/>
      <c r="AE2041" s="37"/>
      <c r="AG2041" s="40"/>
      <c r="AN2041" s="37"/>
      <c r="AO2041" s="37"/>
      <c r="AP2041" s="37"/>
      <c r="AQ2041" s="37"/>
      <c r="AR2041" s="37"/>
      <c r="AS2041" s="37"/>
      <c r="AT2041" s="37"/>
      <c r="AU2041" s="37"/>
    </row>
    <row r="2042" spans="27:47" x14ac:dyDescent="0.2">
      <c r="AA2042" s="37"/>
      <c r="AB2042" s="37"/>
      <c r="AC2042" s="37"/>
      <c r="AD2042" s="37"/>
      <c r="AE2042" s="37"/>
      <c r="AG2042" s="40"/>
      <c r="AN2042" s="37"/>
      <c r="AO2042" s="37"/>
      <c r="AP2042" s="37"/>
      <c r="AQ2042" s="37"/>
      <c r="AR2042" s="37"/>
      <c r="AS2042" s="37"/>
      <c r="AT2042" s="37"/>
      <c r="AU2042" s="37"/>
    </row>
    <row r="2043" spans="27:47" x14ac:dyDescent="0.2">
      <c r="AA2043" s="37"/>
      <c r="AB2043" s="37"/>
      <c r="AC2043" s="37"/>
      <c r="AD2043" s="37"/>
      <c r="AE2043" s="37"/>
      <c r="AG2043" s="40"/>
      <c r="AN2043" s="37"/>
      <c r="AO2043" s="37"/>
      <c r="AP2043" s="37"/>
      <c r="AQ2043" s="37"/>
      <c r="AR2043" s="37"/>
      <c r="AS2043" s="37"/>
      <c r="AT2043" s="37"/>
      <c r="AU2043" s="37"/>
    </row>
    <row r="2044" spans="27:47" x14ac:dyDescent="0.2">
      <c r="AA2044" s="37"/>
      <c r="AB2044" s="37"/>
      <c r="AC2044" s="37"/>
      <c r="AD2044" s="37"/>
      <c r="AE2044" s="37"/>
      <c r="AG2044" s="40"/>
      <c r="AN2044" s="37"/>
      <c r="AO2044" s="37"/>
      <c r="AP2044" s="37"/>
      <c r="AQ2044" s="37"/>
      <c r="AR2044" s="37"/>
      <c r="AS2044" s="37"/>
      <c r="AT2044" s="37"/>
      <c r="AU2044" s="37"/>
    </row>
    <row r="2045" spans="27:47" x14ac:dyDescent="0.2">
      <c r="AA2045" s="37"/>
      <c r="AB2045" s="37"/>
      <c r="AC2045" s="37"/>
      <c r="AD2045" s="37"/>
      <c r="AE2045" s="37"/>
      <c r="AG2045" s="40"/>
      <c r="AN2045" s="37"/>
      <c r="AO2045" s="37"/>
      <c r="AP2045" s="37"/>
      <c r="AQ2045" s="37"/>
      <c r="AR2045" s="37"/>
      <c r="AS2045" s="37"/>
      <c r="AT2045" s="37"/>
      <c r="AU2045" s="37"/>
    </row>
    <row r="2046" spans="27:47" x14ac:dyDescent="0.2">
      <c r="AA2046" s="37"/>
      <c r="AB2046" s="37"/>
      <c r="AC2046" s="37"/>
      <c r="AD2046" s="37"/>
      <c r="AE2046" s="37"/>
      <c r="AG2046" s="40"/>
      <c r="AN2046" s="37"/>
      <c r="AO2046" s="37"/>
      <c r="AP2046" s="37"/>
      <c r="AQ2046" s="37"/>
      <c r="AR2046" s="37"/>
      <c r="AS2046" s="37"/>
      <c r="AT2046" s="37"/>
      <c r="AU2046" s="37"/>
    </row>
    <row r="2047" spans="27:47" x14ac:dyDescent="0.2">
      <c r="AA2047" s="37"/>
      <c r="AB2047" s="37"/>
      <c r="AC2047" s="37"/>
      <c r="AD2047" s="37"/>
      <c r="AE2047" s="37"/>
      <c r="AG2047" s="40"/>
      <c r="AN2047" s="37"/>
      <c r="AO2047" s="37"/>
      <c r="AP2047" s="37"/>
      <c r="AQ2047" s="37"/>
      <c r="AR2047" s="37"/>
      <c r="AS2047" s="37"/>
      <c r="AT2047" s="37"/>
      <c r="AU2047" s="37"/>
    </row>
    <row r="2048" spans="27:47" x14ac:dyDescent="0.2">
      <c r="AA2048" s="37"/>
      <c r="AB2048" s="37"/>
      <c r="AC2048" s="37"/>
      <c r="AD2048" s="37"/>
      <c r="AE2048" s="37"/>
      <c r="AG2048" s="40"/>
      <c r="AN2048" s="37"/>
      <c r="AO2048" s="37"/>
      <c r="AP2048" s="37"/>
      <c r="AQ2048" s="37"/>
      <c r="AR2048" s="37"/>
      <c r="AS2048" s="37"/>
      <c r="AT2048" s="37"/>
      <c r="AU2048" s="37"/>
    </row>
    <row r="2049" spans="27:47" x14ac:dyDescent="0.2">
      <c r="AA2049" s="37"/>
      <c r="AB2049" s="37"/>
      <c r="AC2049" s="37"/>
      <c r="AD2049" s="37"/>
      <c r="AE2049" s="37"/>
      <c r="AG2049" s="40"/>
      <c r="AN2049" s="37"/>
      <c r="AO2049" s="37"/>
      <c r="AP2049" s="37"/>
      <c r="AQ2049" s="37"/>
      <c r="AR2049" s="37"/>
      <c r="AS2049" s="37"/>
      <c r="AT2049" s="37"/>
      <c r="AU2049" s="37"/>
    </row>
    <row r="2050" spans="27:47" x14ac:dyDescent="0.2">
      <c r="AA2050" s="37"/>
      <c r="AB2050" s="37"/>
      <c r="AC2050" s="37"/>
      <c r="AD2050" s="37"/>
      <c r="AE2050" s="37"/>
      <c r="AG2050" s="40"/>
      <c r="AN2050" s="37"/>
      <c r="AO2050" s="37"/>
      <c r="AP2050" s="37"/>
      <c r="AQ2050" s="37"/>
      <c r="AR2050" s="37"/>
      <c r="AS2050" s="37"/>
      <c r="AT2050" s="37"/>
      <c r="AU2050" s="37"/>
    </row>
    <row r="2051" spans="27:47" x14ac:dyDescent="0.2">
      <c r="AA2051" s="37"/>
      <c r="AB2051" s="37"/>
      <c r="AC2051" s="37"/>
      <c r="AD2051" s="37"/>
      <c r="AE2051" s="37"/>
      <c r="AG2051" s="40"/>
      <c r="AN2051" s="37"/>
      <c r="AO2051" s="37"/>
      <c r="AP2051" s="37"/>
      <c r="AQ2051" s="37"/>
      <c r="AR2051" s="37"/>
      <c r="AS2051" s="37"/>
      <c r="AT2051" s="37"/>
      <c r="AU2051" s="37"/>
    </row>
    <row r="2052" spans="27:47" x14ac:dyDescent="0.2">
      <c r="AA2052" s="37"/>
      <c r="AB2052" s="37"/>
      <c r="AC2052" s="37"/>
      <c r="AD2052" s="37"/>
      <c r="AE2052" s="37"/>
      <c r="AG2052" s="40"/>
      <c r="AN2052" s="37"/>
      <c r="AO2052" s="37"/>
      <c r="AP2052" s="37"/>
      <c r="AQ2052" s="37"/>
      <c r="AR2052" s="37"/>
      <c r="AS2052" s="37"/>
      <c r="AT2052" s="37"/>
      <c r="AU2052" s="37"/>
    </row>
    <row r="2053" spans="27:47" x14ac:dyDescent="0.2">
      <c r="AA2053" s="37"/>
      <c r="AB2053" s="37"/>
      <c r="AC2053" s="37"/>
      <c r="AD2053" s="37"/>
      <c r="AE2053" s="37"/>
      <c r="AG2053" s="40"/>
      <c r="AN2053" s="37"/>
      <c r="AO2053" s="37"/>
      <c r="AP2053" s="37"/>
      <c r="AQ2053" s="37"/>
      <c r="AR2053" s="37"/>
      <c r="AS2053" s="37"/>
      <c r="AT2053" s="37"/>
      <c r="AU2053" s="37"/>
    </row>
    <row r="2054" spans="27:47" x14ac:dyDescent="0.2">
      <c r="AA2054" s="37"/>
      <c r="AB2054" s="37"/>
      <c r="AC2054" s="37"/>
      <c r="AD2054" s="37"/>
      <c r="AE2054" s="37"/>
      <c r="AG2054" s="40"/>
      <c r="AN2054" s="37"/>
      <c r="AO2054" s="37"/>
      <c r="AP2054" s="37"/>
      <c r="AQ2054" s="37"/>
      <c r="AR2054" s="37"/>
      <c r="AS2054" s="37"/>
      <c r="AT2054" s="37"/>
      <c r="AU2054" s="37"/>
    </row>
    <row r="2055" spans="27:47" x14ac:dyDescent="0.2">
      <c r="AA2055" s="37"/>
      <c r="AB2055" s="37"/>
      <c r="AC2055" s="37"/>
      <c r="AD2055" s="37"/>
      <c r="AE2055" s="37"/>
      <c r="AG2055" s="40"/>
      <c r="AN2055" s="37"/>
      <c r="AO2055" s="37"/>
      <c r="AP2055" s="37"/>
      <c r="AQ2055" s="37"/>
      <c r="AR2055" s="37"/>
      <c r="AS2055" s="37"/>
      <c r="AT2055" s="37"/>
      <c r="AU2055" s="37"/>
    </row>
    <row r="2056" spans="27:47" x14ac:dyDescent="0.2">
      <c r="AA2056" s="37"/>
      <c r="AB2056" s="37"/>
      <c r="AC2056" s="37"/>
      <c r="AD2056" s="37"/>
      <c r="AE2056" s="37"/>
      <c r="AG2056" s="40"/>
      <c r="AN2056" s="37"/>
      <c r="AO2056" s="37"/>
      <c r="AP2056" s="37"/>
      <c r="AQ2056" s="37"/>
      <c r="AR2056" s="37"/>
      <c r="AS2056" s="37"/>
      <c r="AT2056" s="37"/>
      <c r="AU2056" s="37"/>
    </row>
    <row r="2057" spans="27:47" x14ac:dyDescent="0.2">
      <c r="AA2057" s="37"/>
      <c r="AB2057" s="37"/>
      <c r="AC2057" s="37"/>
      <c r="AD2057" s="37"/>
      <c r="AE2057" s="37"/>
      <c r="AG2057" s="40"/>
      <c r="AN2057" s="37"/>
      <c r="AO2057" s="37"/>
      <c r="AP2057" s="37"/>
      <c r="AQ2057" s="37"/>
      <c r="AR2057" s="37"/>
      <c r="AS2057" s="37"/>
      <c r="AT2057" s="37"/>
      <c r="AU2057" s="37"/>
    </row>
    <row r="2058" spans="27:47" x14ac:dyDescent="0.2">
      <c r="AA2058" s="37"/>
      <c r="AB2058" s="37"/>
      <c r="AC2058" s="37"/>
      <c r="AD2058" s="37"/>
      <c r="AE2058" s="37"/>
      <c r="AG2058" s="40"/>
      <c r="AN2058" s="37"/>
      <c r="AO2058" s="37"/>
      <c r="AP2058" s="37"/>
      <c r="AQ2058" s="37"/>
      <c r="AR2058" s="37"/>
      <c r="AS2058" s="37"/>
      <c r="AT2058" s="37"/>
      <c r="AU2058" s="37"/>
    </row>
    <row r="2059" spans="27:47" x14ac:dyDescent="0.2">
      <c r="AA2059" s="37"/>
      <c r="AB2059" s="37"/>
      <c r="AC2059" s="37"/>
      <c r="AD2059" s="37"/>
      <c r="AE2059" s="37"/>
      <c r="AG2059" s="40"/>
      <c r="AN2059" s="37"/>
      <c r="AO2059" s="37"/>
      <c r="AP2059" s="37"/>
      <c r="AQ2059" s="37"/>
      <c r="AR2059" s="37"/>
      <c r="AS2059" s="37"/>
      <c r="AT2059" s="37"/>
      <c r="AU2059" s="37"/>
    </row>
    <row r="2060" spans="27:47" x14ac:dyDescent="0.2">
      <c r="AA2060" s="37"/>
      <c r="AB2060" s="37"/>
      <c r="AC2060" s="37"/>
      <c r="AD2060" s="37"/>
      <c r="AE2060" s="37"/>
      <c r="AG2060" s="40"/>
      <c r="AN2060" s="37"/>
      <c r="AO2060" s="37"/>
      <c r="AP2060" s="37"/>
      <c r="AQ2060" s="37"/>
      <c r="AR2060" s="37"/>
      <c r="AS2060" s="37"/>
      <c r="AT2060" s="37"/>
      <c r="AU2060" s="37"/>
    </row>
    <row r="2061" spans="27:47" x14ac:dyDescent="0.2">
      <c r="AA2061" s="37"/>
      <c r="AB2061" s="37"/>
      <c r="AC2061" s="37"/>
      <c r="AD2061" s="37"/>
      <c r="AE2061" s="37"/>
      <c r="AG2061" s="40"/>
      <c r="AN2061" s="37"/>
      <c r="AO2061" s="37"/>
      <c r="AP2061" s="37"/>
      <c r="AQ2061" s="37"/>
      <c r="AR2061" s="37"/>
      <c r="AS2061" s="37"/>
      <c r="AT2061" s="37"/>
      <c r="AU2061" s="37"/>
    </row>
    <row r="2062" spans="27:47" x14ac:dyDescent="0.2">
      <c r="AA2062" s="37"/>
      <c r="AB2062" s="37"/>
      <c r="AC2062" s="37"/>
      <c r="AD2062" s="37"/>
      <c r="AE2062" s="37"/>
      <c r="AG2062" s="40"/>
      <c r="AN2062" s="37"/>
      <c r="AO2062" s="37"/>
      <c r="AP2062" s="37"/>
      <c r="AQ2062" s="37"/>
      <c r="AR2062" s="37"/>
      <c r="AS2062" s="37"/>
      <c r="AT2062" s="37"/>
      <c r="AU2062" s="37"/>
    </row>
    <row r="2063" spans="27:47" x14ac:dyDescent="0.2">
      <c r="AA2063" s="37"/>
      <c r="AB2063" s="37"/>
      <c r="AC2063" s="37"/>
      <c r="AD2063" s="37"/>
      <c r="AE2063" s="37"/>
      <c r="AG2063" s="40"/>
      <c r="AN2063" s="37"/>
      <c r="AO2063" s="37"/>
      <c r="AP2063" s="37"/>
      <c r="AQ2063" s="37"/>
      <c r="AR2063" s="37"/>
      <c r="AS2063" s="37"/>
      <c r="AT2063" s="37"/>
      <c r="AU2063" s="37"/>
    </row>
    <row r="2064" spans="27:47" x14ac:dyDescent="0.2">
      <c r="AA2064" s="37"/>
      <c r="AB2064" s="37"/>
      <c r="AC2064" s="37"/>
      <c r="AD2064" s="37"/>
      <c r="AE2064" s="37"/>
      <c r="AG2064" s="40"/>
      <c r="AN2064" s="37"/>
      <c r="AO2064" s="37"/>
      <c r="AP2064" s="37"/>
      <c r="AQ2064" s="37"/>
      <c r="AR2064" s="37"/>
      <c r="AS2064" s="37"/>
      <c r="AT2064" s="37"/>
      <c r="AU2064" s="37"/>
    </row>
    <row r="2065" spans="27:47" x14ac:dyDescent="0.2">
      <c r="AA2065" s="37"/>
      <c r="AB2065" s="37"/>
      <c r="AC2065" s="37"/>
      <c r="AD2065" s="37"/>
      <c r="AE2065" s="37"/>
      <c r="AG2065" s="40"/>
      <c r="AN2065" s="37"/>
      <c r="AO2065" s="37"/>
      <c r="AP2065" s="37"/>
      <c r="AQ2065" s="37"/>
      <c r="AR2065" s="37"/>
      <c r="AS2065" s="37"/>
      <c r="AT2065" s="37"/>
      <c r="AU2065" s="37"/>
    </row>
    <row r="2066" spans="27:47" x14ac:dyDescent="0.2">
      <c r="AA2066" s="37"/>
      <c r="AB2066" s="37"/>
      <c r="AC2066" s="37"/>
      <c r="AD2066" s="37"/>
      <c r="AE2066" s="37"/>
      <c r="AG2066" s="40"/>
      <c r="AN2066" s="37"/>
      <c r="AO2066" s="37"/>
      <c r="AP2066" s="37"/>
      <c r="AQ2066" s="37"/>
      <c r="AR2066" s="37"/>
      <c r="AS2066" s="37"/>
      <c r="AT2066" s="37"/>
      <c r="AU2066" s="37"/>
    </row>
    <row r="2067" spans="27:47" x14ac:dyDescent="0.2">
      <c r="AA2067" s="37"/>
      <c r="AB2067" s="37"/>
      <c r="AC2067" s="37"/>
      <c r="AD2067" s="37"/>
      <c r="AE2067" s="37"/>
      <c r="AG2067" s="40"/>
      <c r="AN2067" s="37"/>
      <c r="AO2067" s="37"/>
      <c r="AP2067" s="37"/>
      <c r="AQ2067" s="37"/>
      <c r="AR2067" s="37"/>
      <c r="AS2067" s="37"/>
      <c r="AT2067" s="37"/>
      <c r="AU2067" s="37"/>
    </row>
    <row r="2068" spans="27:47" x14ac:dyDescent="0.2">
      <c r="AA2068" s="37"/>
      <c r="AB2068" s="37"/>
      <c r="AC2068" s="37"/>
      <c r="AD2068" s="37"/>
      <c r="AE2068" s="37"/>
      <c r="AG2068" s="40"/>
      <c r="AN2068" s="37"/>
      <c r="AO2068" s="37"/>
      <c r="AP2068" s="37"/>
      <c r="AQ2068" s="37"/>
      <c r="AR2068" s="37"/>
      <c r="AS2068" s="37"/>
      <c r="AT2068" s="37"/>
      <c r="AU2068" s="37"/>
    </row>
    <row r="2069" spans="27:47" x14ac:dyDescent="0.2">
      <c r="AA2069" s="37"/>
      <c r="AB2069" s="37"/>
      <c r="AC2069" s="37"/>
      <c r="AD2069" s="37"/>
      <c r="AE2069" s="37"/>
      <c r="AF2069" s="39"/>
      <c r="AG2069" s="40"/>
      <c r="AN2069" s="37"/>
      <c r="AO2069" s="37"/>
      <c r="AP2069" s="37"/>
      <c r="AQ2069" s="37"/>
      <c r="AR2069" s="37"/>
      <c r="AS2069" s="37"/>
      <c r="AT2069" s="37"/>
      <c r="AU2069" s="37"/>
    </row>
    <row r="2070" spans="27:47" x14ac:dyDescent="0.2">
      <c r="AA2070" s="37"/>
      <c r="AB2070" s="37"/>
      <c r="AC2070" s="37"/>
      <c r="AD2070" s="37"/>
      <c r="AE2070" s="37"/>
      <c r="AF2070" s="39"/>
      <c r="AG2070" s="40"/>
      <c r="AN2070" s="37"/>
      <c r="AO2070" s="37"/>
      <c r="AP2070" s="37"/>
      <c r="AQ2070" s="37"/>
      <c r="AR2070" s="37"/>
      <c r="AS2070" s="37"/>
      <c r="AT2070" s="37"/>
      <c r="AU2070" s="37"/>
    </row>
    <row r="2071" spans="27:47" x14ac:dyDescent="0.2">
      <c r="AA2071" s="37"/>
      <c r="AB2071" s="37"/>
      <c r="AC2071" s="37"/>
      <c r="AD2071" s="37"/>
      <c r="AE2071" s="37"/>
      <c r="AF2071" s="39"/>
      <c r="AG2071" s="40"/>
      <c r="AN2071" s="37"/>
      <c r="AO2071" s="37"/>
      <c r="AP2071" s="37"/>
      <c r="AQ2071" s="37"/>
      <c r="AR2071" s="37"/>
      <c r="AS2071" s="37"/>
      <c r="AT2071" s="37"/>
      <c r="AU2071" s="37"/>
    </row>
    <row r="2072" spans="27:47" x14ac:dyDescent="0.2">
      <c r="AA2072" s="37"/>
      <c r="AB2072" s="37"/>
      <c r="AC2072" s="37"/>
      <c r="AD2072" s="37"/>
      <c r="AE2072" s="37"/>
      <c r="AF2072" s="39"/>
      <c r="AG2072" s="40"/>
      <c r="AN2072" s="37"/>
      <c r="AO2072" s="37"/>
      <c r="AP2072" s="37"/>
      <c r="AQ2072" s="37"/>
      <c r="AR2072" s="37"/>
      <c r="AS2072" s="37"/>
      <c r="AT2072" s="37"/>
      <c r="AU2072" s="37"/>
    </row>
    <row r="2073" spans="27:47" x14ac:dyDescent="0.2">
      <c r="AA2073" s="37"/>
      <c r="AB2073" s="37"/>
      <c r="AC2073" s="37"/>
      <c r="AD2073" s="37"/>
      <c r="AE2073" s="37"/>
      <c r="AF2073" s="39"/>
      <c r="AG2073" s="40"/>
      <c r="AN2073" s="37"/>
      <c r="AO2073" s="37"/>
      <c r="AP2073" s="37"/>
      <c r="AQ2073" s="37"/>
      <c r="AR2073" s="37"/>
      <c r="AS2073" s="37"/>
      <c r="AT2073" s="37"/>
      <c r="AU2073" s="37"/>
    </row>
    <row r="2074" spans="27:47" x14ac:dyDescent="0.2">
      <c r="AA2074" s="37"/>
      <c r="AB2074" s="37"/>
      <c r="AC2074" s="37"/>
      <c r="AD2074" s="37"/>
      <c r="AE2074" s="37"/>
      <c r="AF2074" s="39"/>
      <c r="AG2074" s="40"/>
      <c r="AN2074" s="37"/>
      <c r="AO2074" s="37"/>
      <c r="AP2074" s="37"/>
      <c r="AQ2074" s="37"/>
      <c r="AR2074" s="37"/>
      <c r="AS2074" s="37"/>
      <c r="AT2074" s="37"/>
      <c r="AU2074" s="37"/>
    </row>
    <row r="2075" spans="27:47" x14ac:dyDescent="0.2">
      <c r="AA2075" s="37"/>
      <c r="AB2075" s="37"/>
      <c r="AC2075" s="37"/>
      <c r="AD2075" s="37"/>
      <c r="AE2075" s="37"/>
      <c r="AF2075" s="39"/>
      <c r="AG2075" s="40"/>
      <c r="AN2075" s="37"/>
      <c r="AO2075" s="37"/>
      <c r="AP2075" s="37"/>
      <c r="AQ2075" s="37"/>
      <c r="AR2075" s="37"/>
      <c r="AS2075" s="37"/>
      <c r="AT2075" s="37"/>
      <c r="AU2075" s="37"/>
    </row>
    <row r="2076" spans="27:47" x14ac:dyDescent="0.2">
      <c r="AA2076" s="37"/>
      <c r="AB2076" s="37"/>
      <c r="AC2076" s="37"/>
      <c r="AD2076" s="37"/>
      <c r="AE2076" s="37"/>
      <c r="AF2076" s="39"/>
      <c r="AG2076" s="40"/>
      <c r="AN2076" s="37"/>
      <c r="AO2076" s="37"/>
      <c r="AP2076" s="37"/>
      <c r="AQ2076" s="37"/>
      <c r="AR2076" s="37"/>
      <c r="AS2076" s="37"/>
      <c r="AT2076" s="37"/>
      <c r="AU2076" s="37"/>
    </row>
    <row r="2077" spans="27:47" x14ac:dyDescent="0.2">
      <c r="AA2077" s="37"/>
      <c r="AB2077" s="37"/>
      <c r="AC2077" s="37"/>
      <c r="AD2077" s="37"/>
      <c r="AE2077" s="37"/>
      <c r="AF2077" s="39"/>
      <c r="AG2077" s="40"/>
      <c r="AN2077" s="37"/>
      <c r="AO2077" s="37"/>
      <c r="AP2077" s="37"/>
      <c r="AQ2077" s="37"/>
      <c r="AR2077" s="37"/>
      <c r="AS2077" s="37"/>
      <c r="AT2077" s="37"/>
      <c r="AU2077" s="37"/>
    </row>
    <row r="2078" spans="27:47" x14ac:dyDescent="0.2">
      <c r="AA2078" s="37"/>
      <c r="AB2078" s="37"/>
      <c r="AC2078" s="37"/>
      <c r="AD2078" s="37"/>
      <c r="AE2078" s="37"/>
      <c r="AF2078" s="39"/>
      <c r="AG2078" s="40"/>
      <c r="AN2078" s="37"/>
      <c r="AO2078" s="37"/>
      <c r="AP2078" s="37"/>
      <c r="AQ2078" s="37"/>
      <c r="AR2078" s="37"/>
      <c r="AS2078" s="37"/>
      <c r="AT2078" s="37"/>
      <c r="AU2078" s="37"/>
    </row>
    <row r="2079" spans="27:47" x14ac:dyDescent="0.2">
      <c r="AA2079" s="37"/>
      <c r="AB2079" s="37"/>
      <c r="AC2079" s="37"/>
      <c r="AD2079" s="37"/>
      <c r="AE2079" s="37"/>
      <c r="AF2079" s="39"/>
      <c r="AG2079" s="40"/>
      <c r="AN2079" s="37"/>
      <c r="AO2079" s="37"/>
      <c r="AP2079" s="37"/>
      <c r="AQ2079" s="37"/>
      <c r="AR2079" s="37"/>
      <c r="AS2079" s="37"/>
      <c r="AT2079" s="37"/>
      <c r="AU2079" s="37"/>
    </row>
    <row r="2080" spans="27:47" x14ac:dyDescent="0.2">
      <c r="AA2080" s="37"/>
      <c r="AB2080" s="37"/>
      <c r="AC2080" s="37"/>
      <c r="AD2080" s="37"/>
      <c r="AE2080" s="37"/>
      <c r="AF2080" s="39"/>
      <c r="AG2080" s="40"/>
      <c r="AN2080" s="37"/>
      <c r="AO2080" s="37"/>
      <c r="AP2080" s="37"/>
      <c r="AQ2080" s="37"/>
      <c r="AR2080" s="37"/>
      <c r="AS2080" s="37"/>
      <c r="AT2080" s="37"/>
      <c r="AU2080" s="37"/>
    </row>
    <row r="2081" spans="27:47" x14ac:dyDescent="0.2">
      <c r="AA2081" s="37"/>
      <c r="AB2081" s="37"/>
      <c r="AC2081" s="37"/>
      <c r="AD2081" s="37"/>
      <c r="AE2081" s="37"/>
      <c r="AF2081" s="39"/>
      <c r="AG2081" s="40"/>
      <c r="AN2081" s="37"/>
      <c r="AO2081" s="37"/>
      <c r="AP2081" s="37"/>
      <c r="AQ2081" s="37"/>
      <c r="AR2081" s="37"/>
      <c r="AS2081" s="37"/>
      <c r="AT2081" s="37"/>
      <c r="AU2081" s="37"/>
    </row>
    <row r="2082" spans="27:47" x14ac:dyDescent="0.2">
      <c r="AA2082" s="37"/>
      <c r="AB2082" s="37"/>
      <c r="AC2082" s="37"/>
      <c r="AD2082" s="37"/>
      <c r="AE2082" s="37"/>
      <c r="AF2082" s="39"/>
      <c r="AG2082" s="40"/>
      <c r="AN2082" s="37"/>
      <c r="AO2082" s="37"/>
      <c r="AP2082" s="37"/>
      <c r="AQ2082" s="37"/>
      <c r="AR2082" s="37"/>
      <c r="AS2082" s="37"/>
      <c r="AT2082" s="37"/>
      <c r="AU2082" s="37"/>
    </row>
    <row r="2083" spans="27:47" x14ac:dyDescent="0.2">
      <c r="AA2083" s="37"/>
      <c r="AB2083" s="37"/>
      <c r="AC2083" s="37"/>
      <c r="AD2083" s="37"/>
      <c r="AE2083" s="37"/>
      <c r="AF2083" s="39"/>
      <c r="AG2083" s="40"/>
      <c r="AN2083" s="37"/>
      <c r="AO2083" s="37"/>
      <c r="AP2083" s="37"/>
      <c r="AQ2083" s="37"/>
      <c r="AR2083" s="37"/>
      <c r="AS2083" s="37"/>
      <c r="AT2083" s="37"/>
      <c r="AU2083" s="37"/>
    </row>
    <row r="2084" spans="27:47" x14ac:dyDescent="0.2">
      <c r="AA2084" s="37"/>
      <c r="AB2084" s="37"/>
      <c r="AC2084" s="37"/>
      <c r="AD2084" s="37"/>
      <c r="AE2084" s="37"/>
      <c r="AF2084" s="39"/>
      <c r="AG2084" s="40"/>
      <c r="AN2084" s="37"/>
      <c r="AO2084" s="37"/>
      <c r="AP2084" s="37"/>
      <c r="AQ2084" s="37"/>
      <c r="AR2084" s="37"/>
      <c r="AS2084" s="37"/>
      <c r="AT2084" s="37"/>
      <c r="AU2084" s="37"/>
    </row>
    <row r="2085" spans="27:47" x14ac:dyDescent="0.2">
      <c r="AA2085" s="37"/>
      <c r="AB2085" s="37"/>
      <c r="AC2085" s="37"/>
      <c r="AD2085" s="37"/>
      <c r="AE2085" s="37"/>
      <c r="AF2085" s="39"/>
      <c r="AG2085" s="40"/>
      <c r="AN2085" s="37"/>
      <c r="AO2085" s="37"/>
      <c r="AP2085" s="37"/>
      <c r="AQ2085" s="37"/>
      <c r="AR2085" s="37"/>
      <c r="AS2085" s="37"/>
      <c r="AT2085" s="37"/>
      <c r="AU2085" s="37"/>
    </row>
    <row r="2086" spans="27:47" x14ac:dyDescent="0.2">
      <c r="AA2086" s="37"/>
      <c r="AB2086" s="37"/>
      <c r="AC2086" s="37"/>
      <c r="AD2086" s="37"/>
      <c r="AE2086" s="37"/>
      <c r="AF2086" s="39"/>
      <c r="AG2086" s="40"/>
      <c r="AN2086" s="37"/>
      <c r="AO2086" s="37"/>
      <c r="AP2086" s="37"/>
      <c r="AQ2086" s="37"/>
      <c r="AR2086" s="37"/>
      <c r="AS2086" s="37"/>
      <c r="AT2086" s="37"/>
      <c r="AU2086" s="37"/>
    </row>
    <row r="2087" spans="27:47" x14ac:dyDescent="0.2">
      <c r="AA2087" s="37"/>
      <c r="AB2087" s="37"/>
      <c r="AC2087" s="37"/>
      <c r="AD2087" s="37"/>
      <c r="AE2087" s="37"/>
      <c r="AF2087" s="39"/>
      <c r="AG2087" s="40"/>
      <c r="AN2087" s="37"/>
      <c r="AO2087" s="37"/>
      <c r="AP2087" s="37"/>
      <c r="AQ2087" s="37"/>
      <c r="AR2087" s="37"/>
      <c r="AS2087" s="37"/>
      <c r="AT2087" s="37"/>
      <c r="AU2087" s="37"/>
    </row>
    <row r="2088" spans="27:47" x14ac:dyDescent="0.2">
      <c r="AA2088" s="37"/>
      <c r="AB2088" s="37"/>
      <c r="AC2088" s="37"/>
      <c r="AD2088" s="37"/>
      <c r="AE2088" s="37"/>
      <c r="AF2088" s="39"/>
      <c r="AG2088" s="40"/>
      <c r="AN2088" s="37"/>
      <c r="AO2088" s="37"/>
      <c r="AP2088" s="37"/>
      <c r="AQ2088" s="37"/>
      <c r="AR2088" s="37"/>
      <c r="AS2088" s="37"/>
      <c r="AT2088" s="37"/>
      <c r="AU2088" s="37"/>
    </row>
    <row r="2089" spans="27:47" x14ac:dyDescent="0.2">
      <c r="AA2089" s="37"/>
      <c r="AB2089" s="37"/>
      <c r="AC2089" s="37"/>
      <c r="AD2089" s="37"/>
      <c r="AE2089" s="37"/>
      <c r="AF2089" s="39"/>
      <c r="AG2089" s="40"/>
      <c r="AN2089" s="37"/>
      <c r="AO2089" s="37"/>
      <c r="AP2089" s="37"/>
      <c r="AQ2089" s="37"/>
      <c r="AR2089" s="37"/>
      <c r="AS2089" s="37"/>
      <c r="AT2089" s="37"/>
      <c r="AU2089" s="37"/>
    </row>
    <row r="2090" spans="27:47" x14ac:dyDescent="0.2">
      <c r="AA2090" s="37"/>
      <c r="AB2090" s="37"/>
      <c r="AC2090" s="37"/>
      <c r="AD2090" s="37"/>
      <c r="AE2090" s="37"/>
      <c r="AF2090" s="39"/>
      <c r="AG2090" s="40"/>
      <c r="AN2090" s="37"/>
      <c r="AO2090" s="37"/>
      <c r="AP2090" s="37"/>
      <c r="AQ2090" s="37"/>
      <c r="AR2090" s="37"/>
      <c r="AS2090" s="37"/>
      <c r="AT2090" s="37"/>
      <c r="AU2090" s="37"/>
    </row>
    <row r="2091" spans="27:47" x14ac:dyDescent="0.2">
      <c r="AA2091" s="37"/>
      <c r="AB2091" s="37"/>
      <c r="AC2091" s="37"/>
      <c r="AD2091" s="37"/>
      <c r="AE2091" s="37"/>
      <c r="AF2091" s="39"/>
      <c r="AG2091" s="40"/>
      <c r="AN2091" s="37"/>
      <c r="AO2091" s="37"/>
      <c r="AP2091" s="37"/>
      <c r="AQ2091" s="37"/>
      <c r="AR2091" s="37"/>
      <c r="AS2091" s="37"/>
      <c r="AT2091" s="37"/>
      <c r="AU2091" s="37"/>
    </row>
    <row r="2092" spans="27:47" x14ac:dyDescent="0.2">
      <c r="AA2092" s="37"/>
      <c r="AB2092" s="37"/>
      <c r="AC2092" s="37"/>
      <c r="AD2092" s="37"/>
      <c r="AE2092" s="37"/>
      <c r="AF2092" s="39"/>
      <c r="AG2092" s="40"/>
      <c r="AN2092" s="37"/>
      <c r="AO2092" s="37"/>
      <c r="AP2092" s="37"/>
      <c r="AQ2092" s="37"/>
      <c r="AR2092" s="37"/>
      <c r="AS2092" s="37"/>
      <c r="AT2092" s="37"/>
      <c r="AU2092" s="37"/>
    </row>
    <row r="2093" spans="27:47" x14ac:dyDescent="0.2">
      <c r="AA2093" s="37"/>
      <c r="AB2093" s="37"/>
      <c r="AC2093" s="37"/>
      <c r="AD2093" s="37"/>
      <c r="AE2093" s="37"/>
      <c r="AF2093" s="39"/>
      <c r="AG2093" s="40"/>
      <c r="AN2093" s="37"/>
      <c r="AO2093" s="37"/>
      <c r="AP2093" s="37"/>
      <c r="AQ2093" s="37"/>
      <c r="AR2093" s="37"/>
      <c r="AS2093" s="37"/>
      <c r="AT2093" s="37"/>
      <c r="AU2093" s="37"/>
    </row>
    <row r="2094" spans="27:47" x14ac:dyDescent="0.2">
      <c r="AA2094" s="37"/>
      <c r="AB2094" s="37"/>
      <c r="AC2094" s="37"/>
      <c r="AD2094" s="37"/>
      <c r="AE2094" s="37"/>
      <c r="AF2094" s="39"/>
      <c r="AG2094" s="40"/>
      <c r="AN2094" s="37"/>
      <c r="AO2094" s="37"/>
      <c r="AP2094" s="37"/>
      <c r="AQ2094" s="37"/>
      <c r="AR2094" s="37"/>
      <c r="AS2094" s="37"/>
      <c r="AT2094" s="37"/>
      <c r="AU2094" s="37"/>
    </row>
    <row r="2095" spans="27:47" x14ac:dyDescent="0.2">
      <c r="AA2095" s="37"/>
      <c r="AB2095" s="37"/>
      <c r="AC2095" s="37"/>
      <c r="AD2095" s="37"/>
      <c r="AE2095" s="37"/>
      <c r="AF2095" s="39"/>
      <c r="AG2095" s="40"/>
      <c r="AN2095" s="37"/>
      <c r="AO2095" s="37"/>
      <c r="AP2095" s="37"/>
      <c r="AQ2095" s="37"/>
      <c r="AR2095" s="37"/>
      <c r="AS2095" s="37"/>
      <c r="AT2095" s="37"/>
      <c r="AU2095" s="37"/>
    </row>
    <row r="2096" spans="27:47" x14ac:dyDescent="0.2">
      <c r="AA2096" s="37"/>
      <c r="AB2096" s="37"/>
      <c r="AC2096" s="37"/>
      <c r="AD2096" s="37"/>
      <c r="AE2096" s="37"/>
      <c r="AF2096" s="39"/>
      <c r="AG2096" s="40"/>
      <c r="AN2096" s="37"/>
      <c r="AO2096" s="37"/>
      <c r="AP2096" s="37"/>
      <c r="AQ2096" s="37"/>
      <c r="AR2096" s="37"/>
      <c r="AS2096" s="37"/>
      <c r="AT2096" s="37"/>
      <c r="AU2096" s="37"/>
    </row>
    <row r="2097" spans="27:47" x14ac:dyDescent="0.2">
      <c r="AA2097" s="37"/>
      <c r="AB2097" s="37"/>
      <c r="AC2097" s="37"/>
      <c r="AD2097" s="37"/>
      <c r="AE2097" s="37"/>
      <c r="AF2097" s="39"/>
      <c r="AG2097" s="40"/>
      <c r="AN2097" s="37"/>
      <c r="AO2097" s="37"/>
      <c r="AP2097" s="37"/>
      <c r="AQ2097" s="37"/>
      <c r="AR2097" s="37"/>
      <c r="AS2097" s="37"/>
      <c r="AT2097" s="37"/>
      <c r="AU2097" s="37"/>
    </row>
    <row r="2098" spans="27:47" x14ac:dyDescent="0.2">
      <c r="AA2098" s="37"/>
      <c r="AB2098" s="37"/>
      <c r="AC2098" s="37"/>
      <c r="AD2098" s="37"/>
      <c r="AE2098" s="37"/>
      <c r="AF2098" s="39"/>
      <c r="AG2098" s="40"/>
      <c r="AN2098" s="37"/>
      <c r="AO2098" s="37"/>
      <c r="AP2098" s="37"/>
      <c r="AQ2098" s="37"/>
      <c r="AR2098" s="37"/>
      <c r="AS2098" s="37"/>
      <c r="AT2098" s="37"/>
      <c r="AU2098" s="37"/>
    </row>
    <row r="2099" spans="27:47" x14ac:dyDescent="0.2">
      <c r="AA2099" s="37"/>
      <c r="AB2099" s="37"/>
      <c r="AC2099" s="37"/>
      <c r="AD2099" s="37"/>
      <c r="AE2099" s="37"/>
      <c r="AF2099" s="39"/>
      <c r="AG2099" s="40"/>
      <c r="AN2099" s="37"/>
      <c r="AO2099" s="37"/>
      <c r="AP2099" s="37"/>
      <c r="AQ2099" s="37"/>
      <c r="AR2099" s="37"/>
      <c r="AS2099" s="37"/>
      <c r="AT2099" s="37"/>
      <c r="AU2099" s="37"/>
    </row>
    <row r="2100" spans="27:47" x14ac:dyDescent="0.2">
      <c r="AA2100" s="37"/>
      <c r="AB2100" s="37"/>
      <c r="AC2100" s="37"/>
      <c r="AD2100" s="37"/>
      <c r="AE2100" s="37"/>
      <c r="AF2100" s="39"/>
      <c r="AG2100" s="40"/>
      <c r="AN2100" s="37"/>
      <c r="AO2100" s="37"/>
      <c r="AP2100" s="37"/>
      <c r="AQ2100" s="37"/>
      <c r="AR2100" s="37"/>
      <c r="AS2100" s="37"/>
      <c r="AT2100" s="37"/>
      <c r="AU2100" s="37"/>
    </row>
    <row r="2101" spans="27:47" x14ac:dyDescent="0.2">
      <c r="AA2101" s="37"/>
      <c r="AB2101" s="37"/>
      <c r="AC2101" s="37"/>
      <c r="AD2101" s="37"/>
      <c r="AE2101" s="37"/>
      <c r="AF2101" s="39"/>
      <c r="AG2101" s="40"/>
      <c r="AN2101" s="37"/>
      <c r="AO2101" s="37"/>
      <c r="AP2101" s="37"/>
      <c r="AQ2101" s="37"/>
      <c r="AR2101" s="37"/>
      <c r="AS2101" s="37"/>
      <c r="AT2101" s="37"/>
      <c r="AU2101" s="37"/>
    </row>
    <row r="2102" spans="27:47" x14ac:dyDescent="0.2">
      <c r="AA2102" s="37"/>
      <c r="AB2102" s="37"/>
      <c r="AC2102" s="37"/>
      <c r="AD2102" s="37"/>
      <c r="AE2102" s="37"/>
      <c r="AF2102" s="39"/>
      <c r="AG2102" s="40"/>
      <c r="AN2102" s="37"/>
      <c r="AO2102" s="37"/>
      <c r="AP2102" s="37"/>
      <c r="AQ2102" s="37"/>
      <c r="AR2102" s="37"/>
      <c r="AS2102" s="37"/>
      <c r="AT2102" s="37"/>
      <c r="AU2102" s="37"/>
    </row>
    <row r="2103" spans="27:47" x14ac:dyDescent="0.2">
      <c r="AA2103" s="37"/>
      <c r="AB2103" s="37"/>
      <c r="AC2103" s="37"/>
      <c r="AD2103" s="37"/>
      <c r="AE2103" s="37"/>
      <c r="AF2103" s="39"/>
      <c r="AG2103" s="40"/>
      <c r="AN2103" s="37"/>
      <c r="AO2103" s="37"/>
      <c r="AP2103" s="37"/>
      <c r="AQ2103" s="37"/>
      <c r="AR2103" s="37"/>
      <c r="AS2103" s="37"/>
      <c r="AT2103" s="37"/>
      <c r="AU2103" s="37"/>
    </row>
    <row r="2104" spans="27:47" x14ac:dyDescent="0.2">
      <c r="AA2104" s="37"/>
      <c r="AB2104" s="37"/>
      <c r="AC2104" s="37"/>
      <c r="AD2104" s="37"/>
      <c r="AE2104" s="37"/>
      <c r="AF2104" s="39"/>
      <c r="AG2104" s="40"/>
      <c r="AN2104" s="37"/>
      <c r="AO2104" s="37"/>
      <c r="AP2104" s="37"/>
      <c r="AQ2104" s="37"/>
      <c r="AR2104" s="37"/>
      <c r="AS2104" s="37"/>
      <c r="AT2104" s="37"/>
      <c r="AU2104" s="37"/>
    </row>
    <row r="2105" spans="27:47" x14ac:dyDescent="0.2">
      <c r="AA2105" s="37"/>
      <c r="AB2105" s="37"/>
      <c r="AC2105" s="37"/>
      <c r="AD2105" s="37"/>
      <c r="AE2105" s="37"/>
      <c r="AF2105" s="39"/>
      <c r="AG2105" s="40"/>
      <c r="AN2105" s="37"/>
      <c r="AO2105" s="37"/>
      <c r="AP2105" s="37"/>
      <c r="AQ2105" s="37"/>
      <c r="AR2105" s="37"/>
      <c r="AS2105" s="37"/>
      <c r="AT2105" s="37"/>
      <c r="AU2105" s="37"/>
    </row>
    <row r="2106" spans="27:47" x14ac:dyDescent="0.2">
      <c r="AA2106" s="37"/>
      <c r="AB2106" s="37"/>
      <c r="AC2106" s="37"/>
      <c r="AD2106" s="37"/>
      <c r="AE2106" s="37"/>
      <c r="AF2106" s="39"/>
      <c r="AG2106" s="40"/>
      <c r="AN2106" s="37"/>
      <c r="AO2106" s="37"/>
      <c r="AP2106" s="37"/>
      <c r="AQ2106" s="37"/>
      <c r="AR2106" s="37"/>
      <c r="AS2106" s="37"/>
      <c r="AT2106" s="37"/>
      <c r="AU2106" s="37"/>
    </row>
    <row r="2107" spans="27:47" x14ac:dyDescent="0.2">
      <c r="AA2107" s="37"/>
      <c r="AB2107" s="37"/>
      <c r="AC2107" s="37"/>
      <c r="AD2107" s="37"/>
      <c r="AE2107" s="37"/>
      <c r="AF2107" s="39"/>
      <c r="AG2107" s="40"/>
      <c r="AN2107" s="37"/>
      <c r="AO2107" s="37"/>
      <c r="AP2107" s="37"/>
      <c r="AQ2107" s="37"/>
      <c r="AR2107" s="37"/>
      <c r="AS2107" s="37"/>
      <c r="AT2107" s="37"/>
      <c r="AU2107" s="37"/>
    </row>
    <row r="2108" spans="27:47" x14ac:dyDescent="0.2">
      <c r="AA2108" s="37"/>
      <c r="AB2108" s="37"/>
      <c r="AC2108" s="37"/>
      <c r="AD2108" s="37"/>
      <c r="AE2108" s="37"/>
      <c r="AF2108" s="39"/>
      <c r="AG2108" s="40"/>
      <c r="AN2108" s="37"/>
      <c r="AO2108" s="37"/>
      <c r="AP2108" s="37"/>
      <c r="AQ2108" s="37"/>
      <c r="AR2108" s="37"/>
      <c r="AS2108" s="37"/>
      <c r="AT2108" s="37"/>
      <c r="AU2108" s="37"/>
    </row>
    <row r="2109" spans="27:47" x14ac:dyDescent="0.2">
      <c r="AA2109" s="37"/>
      <c r="AB2109" s="37"/>
      <c r="AC2109" s="37"/>
      <c r="AD2109" s="37"/>
      <c r="AE2109" s="37"/>
      <c r="AF2109" s="39"/>
      <c r="AG2109" s="40"/>
      <c r="AN2109" s="37"/>
      <c r="AO2109" s="37"/>
      <c r="AP2109" s="37"/>
      <c r="AQ2109" s="37"/>
      <c r="AR2109" s="37"/>
      <c r="AS2109" s="37"/>
      <c r="AT2109" s="37"/>
      <c r="AU2109" s="37"/>
    </row>
    <row r="2110" spans="27:47" x14ac:dyDescent="0.2">
      <c r="AA2110" s="37"/>
      <c r="AB2110" s="37"/>
      <c r="AC2110" s="37"/>
      <c r="AD2110" s="37"/>
      <c r="AE2110" s="37"/>
      <c r="AF2110" s="39"/>
      <c r="AG2110" s="40"/>
      <c r="AN2110" s="37"/>
      <c r="AO2110" s="37"/>
      <c r="AP2110" s="37"/>
      <c r="AQ2110" s="37"/>
      <c r="AR2110" s="37"/>
      <c r="AS2110" s="37"/>
      <c r="AT2110" s="37"/>
      <c r="AU2110" s="37"/>
    </row>
    <row r="2111" spans="27:47" x14ac:dyDescent="0.2">
      <c r="AA2111" s="37"/>
      <c r="AB2111" s="37"/>
      <c r="AC2111" s="37"/>
      <c r="AD2111" s="37"/>
      <c r="AE2111" s="37"/>
      <c r="AF2111" s="39"/>
      <c r="AG2111" s="40"/>
      <c r="AN2111" s="37"/>
      <c r="AO2111" s="37"/>
      <c r="AP2111" s="37"/>
      <c r="AQ2111" s="37"/>
      <c r="AR2111" s="37"/>
      <c r="AS2111" s="37"/>
      <c r="AT2111" s="37"/>
      <c r="AU2111" s="37"/>
    </row>
    <row r="2112" spans="27:47" x14ac:dyDescent="0.2">
      <c r="AA2112" s="37"/>
      <c r="AB2112" s="37"/>
      <c r="AC2112" s="37"/>
      <c r="AD2112" s="37"/>
      <c r="AE2112" s="37"/>
      <c r="AF2112" s="39"/>
      <c r="AG2112" s="40"/>
      <c r="AN2112" s="37"/>
      <c r="AO2112" s="37"/>
      <c r="AP2112" s="37"/>
      <c r="AQ2112" s="37"/>
      <c r="AR2112" s="37"/>
      <c r="AS2112" s="37"/>
      <c r="AT2112" s="37"/>
      <c r="AU2112" s="37"/>
    </row>
    <row r="2113" spans="27:47" x14ac:dyDescent="0.2">
      <c r="AA2113" s="37"/>
      <c r="AB2113" s="37"/>
      <c r="AC2113" s="37"/>
      <c r="AD2113" s="37"/>
      <c r="AE2113" s="37"/>
      <c r="AF2113" s="39"/>
      <c r="AG2113" s="40"/>
      <c r="AN2113" s="37"/>
      <c r="AO2113" s="37"/>
      <c r="AP2113" s="37"/>
      <c r="AQ2113" s="37"/>
      <c r="AR2113" s="37"/>
      <c r="AS2113" s="37"/>
      <c r="AT2113" s="37"/>
      <c r="AU2113" s="37"/>
    </row>
    <row r="2114" spans="27:47" x14ac:dyDescent="0.2">
      <c r="AA2114" s="37"/>
      <c r="AB2114" s="37"/>
      <c r="AC2114" s="37"/>
      <c r="AD2114" s="37"/>
      <c r="AE2114" s="37"/>
      <c r="AF2114" s="39"/>
      <c r="AG2114" s="40"/>
      <c r="AN2114" s="37"/>
      <c r="AO2114" s="37"/>
      <c r="AP2114" s="37"/>
      <c r="AQ2114" s="37"/>
      <c r="AR2114" s="37"/>
      <c r="AS2114" s="37"/>
      <c r="AT2114" s="37"/>
      <c r="AU2114" s="37"/>
    </row>
    <row r="2115" spans="27:47" x14ac:dyDescent="0.2">
      <c r="AA2115" s="37"/>
      <c r="AB2115" s="37"/>
      <c r="AC2115" s="37"/>
      <c r="AD2115" s="37"/>
      <c r="AE2115" s="37"/>
      <c r="AF2115" s="39"/>
      <c r="AG2115" s="40"/>
      <c r="AN2115" s="37"/>
      <c r="AO2115" s="37"/>
      <c r="AP2115" s="37"/>
      <c r="AQ2115" s="37"/>
      <c r="AR2115" s="37"/>
      <c r="AS2115" s="37"/>
      <c r="AT2115" s="37"/>
      <c r="AU2115" s="37"/>
    </row>
    <row r="2116" spans="27:47" x14ac:dyDescent="0.2">
      <c r="AA2116" s="37"/>
      <c r="AB2116" s="37"/>
      <c r="AC2116" s="37"/>
      <c r="AD2116" s="37"/>
      <c r="AE2116" s="37"/>
      <c r="AF2116" s="39"/>
      <c r="AG2116" s="40"/>
      <c r="AN2116" s="37"/>
      <c r="AO2116" s="37"/>
      <c r="AP2116" s="37"/>
      <c r="AQ2116" s="37"/>
      <c r="AR2116" s="37"/>
      <c r="AS2116" s="37"/>
      <c r="AT2116" s="37"/>
      <c r="AU2116" s="37"/>
    </row>
    <row r="2117" spans="27:47" x14ac:dyDescent="0.2">
      <c r="AA2117" s="37"/>
      <c r="AB2117" s="37"/>
      <c r="AC2117" s="37"/>
      <c r="AD2117" s="37"/>
      <c r="AE2117" s="37"/>
      <c r="AF2117" s="39"/>
      <c r="AG2117" s="40"/>
      <c r="AN2117" s="37"/>
      <c r="AO2117" s="37"/>
      <c r="AP2117" s="37"/>
      <c r="AQ2117" s="37"/>
      <c r="AR2117" s="37"/>
      <c r="AS2117" s="37"/>
      <c r="AT2117" s="37"/>
      <c r="AU2117" s="37"/>
    </row>
    <row r="2118" spans="27:47" x14ac:dyDescent="0.2">
      <c r="AA2118" s="37"/>
      <c r="AB2118" s="37"/>
      <c r="AC2118" s="37"/>
      <c r="AD2118" s="37"/>
      <c r="AE2118" s="37"/>
      <c r="AF2118" s="39"/>
      <c r="AG2118" s="40"/>
      <c r="AN2118" s="37"/>
      <c r="AO2118" s="37"/>
      <c r="AP2118" s="37"/>
      <c r="AQ2118" s="37"/>
      <c r="AR2118" s="37"/>
      <c r="AS2118" s="37"/>
      <c r="AT2118" s="37"/>
      <c r="AU2118" s="37"/>
    </row>
    <row r="2119" spans="27:47" x14ac:dyDescent="0.2">
      <c r="AA2119" s="37"/>
      <c r="AB2119" s="37"/>
      <c r="AC2119" s="37"/>
      <c r="AD2119" s="37"/>
      <c r="AE2119" s="37"/>
      <c r="AF2119" s="39"/>
      <c r="AG2119" s="40"/>
      <c r="AN2119" s="37"/>
      <c r="AO2119" s="37"/>
      <c r="AP2119" s="37"/>
      <c r="AQ2119" s="37"/>
      <c r="AR2119" s="37"/>
      <c r="AS2119" s="37"/>
      <c r="AT2119" s="37"/>
      <c r="AU2119" s="37"/>
    </row>
    <row r="2120" spans="27:47" x14ac:dyDescent="0.2">
      <c r="AA2120" s="37"/>
      <c r="AB2120" s="37"/>
      <c r="AC2120" s="37"/>
      <c r="AD2120" s="37"/>
      <c r="AE2120" s="37"/>
      <c r="AF2120" s="39"/>
      <c r="AG2120" s="40"/>
      <c r="AN2120" s="37"/>
      <c r="AO2120" s="37"/>
      <c r="AP2120" s="37"/>
      <c r="AQ2120" s="37"/>
      <c r="AR2120" s="37"/>
      <c r="AS2120" s="37"/>
      <c r="AT2120" s="37"/>
      <c r="AU2120" s="37"/>
    </row>
    <row r="2121" spans="27:47" x14ac:dyDescent="0.2">
      <c r="AA2121" s="37"/>
      <c r="AB2121" s="37"/>
      <c r="AC2121" s="37"/>
      <c r="AD2121" s="37"/>
      <c r="AE2121" s="37"/>
      <c r="AF2121" s="39"/>
      <c r="AG2121" s="40"/>
      <c r="AN2121" s="37"/>
      <c r="AO2121" s="37"/>
      <c r="AP2121" s="37"/>
      <c r="AQ2121" s="37"/>
      <c r="AR2121" s="37"/>
      <c r="AS2121" s="37"/>
      <c r="AT2121" s="37"/>
      <c r="AU2121" s="37"/>
    </row>
    <row r="2122" spans="27:47" x14ac:dyDescent="0.2">
      <c r="AA2122" s="37"/>
      <c r="AB2122" s="37"/>
      <c r="AC2122" s="37"/>
      <c r="AD2122" s="37"/>
      <c r="AE2122" s="37"/>
      <c r="AF2122" s="39"/>
      <c r="AG2122" s="40"/>
      <c r="AN2122" s="37"/>
      <c r="AO2122" s="37"/>
      <c r="AP2122" s="37"/>
      <c r="AQ2122" s="37"/>
      <c r="AR2122" s="37"/>
      <c r="AS2122" s="37"/>
      <c r="AT2122" s="37"/>
      <c r="AU2122" s="37"/>
    </row>
    <row r="2123" spans="27:47" x14ac:dyDescent="0.2">
      <c r="AA2123" s="37"/>
      <c r="AB2123" s="37"/>
      <c r="AC2123" s="37"/>
      <c r="AD2123" s="37"/>
      <c r="AE2123" s="37"/>
      <c r="AF2123" s="39"/>
      <c r="AG2123" s="40"/>
      <c r="AN2123" s="37"/>
      <c r="AO2123" s="37"/>
      <c r="AP2123" s="37"/>
      <c r="AQ2123" s="37"/>
      <c r="AR2123" s="37"/>
      <c r="AS2123" s="37"/>
      <c r="AT2123" s="37"/>
      <c r="AU2123" s="37"/>
    </row>
    <row r="2124" spans="27:47" x14ac:dyDescent="0.2">
      <c r="AA2124" s="37"/>
      <c r="AB2124" s="37"/>
      <c r="AC2124" s="37"/>
      <c r="AD2124" s="37"/>
      <c r="AE2124" s="37"/>
      <c r="AF2124" s="39"/>
      <c r="AG2124" s="40"/>
      <c r="AN2124" s="37"/>
      <c r="AO2124" s="37"/>
      <c r="AP2124" s="37"/>
      <c r="AQ2124" s="37"/>
      <c r="AR2124" s="37"/>
      <c r="AS2124" s="37"/>
      <c r="AT2124" s="37"/>
      <c r="AU2124" s="37"/>
    </row>
    <row r="2125" spans="27:47" x14ac:dyDescent="0.2">
      <c r="AA2125" s="37"/>
      <c r="AB2125" s="37"/>
      <c r="AC2125" s="37"/>
      <c r="AD2125" s="37"/>
      <c r="AE2125" s="37"/>
      <c r="AF2125" s="39"/>
      <c r="AG2125" s="40"/>
      <c r="AN2125" s="37"/>
      <c r="AO2125" s="37"/>
      <c r="AP2125" s="37"/>
      <c r="AQ2125" s="37"/>
      <c r="AR2125" s="37"/>
      <c r="AS2125" s="37"/>
      <c r="AT2125" s="37"/>
      <c r="AU2125" s="37"/>
    </row>
    <row r="2126" spans="27:47" x14ac:dyDescent="0.2">
      <c r="AA2126" s="37"/>
      <c r="AB2126" s="37"/>
      <c r="AC2126" s="37"/>
      <c r="AD2126" s="37"/>
      <c r="AE2126" s="37"/>
      <c r="AF2126" s="39"/>
      <c r="AG2126" s="40"/>
      <c r="AN2126" s="37"/>
      <c r="AO2126" s="37"/>
      <c r="AP2126" s="37"/>
      <c r="AQ2126" s="37"/>
      <c r="AR2126" s="37"/>
      <c r="AS2126" s="37"/>
      <c r="AT2126" s="37"/>
      <c r="AU2126" s="37"/>
    </row>
    <row r="2127" spans="27:47" x14ac:dyDescent="0.2">
      <c r="AA2127" s="37"/>
      <c r="AB2127" s="37"/>
      <c r="AC2127" s="37"/>
      <c r="AD2127" s="37"/>
      <c r="AE2127" s="37"/>
      <c r="AF2127" s="39"/>
      <c r="AG2127" s="40"/>
      <c r="AN2127" s="37"/>
      <c r="AO2127" s="37"/>
      <c r="AP2127" s="37"/>
      <c r="AQ2127" s="37"/>
      <c r="AR2127" s="37"/>
      <c r="AS2127" s="37"/>
      <c r="AT2127" s="37"/>
      <c r="AU2127" s="37"/>
    </row>
    <row r="2128" spans="27:47" x14ac:dyDescent="0.2">
      <c r="AA2128" s="37"/>
      <c r="AB2128" s="37"/>
      <c r="AC2128" s="37"/>
      <c r="AD2128" s="37"/>
      <c r="AE2128" s="37"/>
      <c r="AF2128" s="39"/>
      <c r="AG2128" s="40"/>
      <c r="AN2128" s="37"/>
      <c r="AO2128" s="37"/>
      <c r="AP2128" s="37"/>
      <c r="AQ2128" s="37"/>
      <c r="AR2128" s="37"/>
      <c r="AS2128" s="37"/>
      <c r="AT2128" s="37"/>
      <c r="AU2128" s="37"/>
    </row>
    <row r="2129" spans="27:47" x14ac:dyDescent="0.2">
      <c r="AA2129" s="37"/>
      <c r="AB2129" s="37"/>
      <c r="AC2129" s="37"/>
      <c r="AD2129" s="37"/>
      <c r="AE2129" s="37"/>
      <c r="AF2129" s="39"/>
      <c r="AG2129" s="40"/>
      <c r="AN2129" s="37"/>
      <c r="AO2129" s="37"/>
      <c r="AP2129" s="37"/>
      <c r="AQ2129" s="37"/>
      <c r="AR2129" s="37"/>
      <c r="AS2129" s="37"/>
      <c r="AT2129" s="37"/>
      <c r="AU2129" s="37"/>
    </row>
    <row r="2130" spans="27:47" x14ac:dyDescent="0.2">
      <c r="AA2130" s="37"/>
      <c r="AB2130" s="37"/>
      <c r="AC2130" s="37"/>
      <c r="AD2130" s="37"/>
      <c r="AE2130" s="37"/>
      <c r="AF2130" s="39"/>
      <c r="AG2130" s="40"/>
      <c r="AN2130" s="37"/>
      <c r="AO2130" s="37"/>
      <c r="AP2130" s="37"/>
      <c r="AQ2130" s="37"/>
      <c r="AR2130" s="37"/>
      <c r="AS2130" s="37"/>
      <c r="AT2130" s="37"/>
      <c r="AU2130" s="37"/>
    </row>
    <row r="2131" spans="27:47" x14ac:dyDescent="0.2">
      <c r="AA2131" s="37"/>
      <c r="AB2131" s="37"/>
      <c r="AC2131" s="37"/>
      <c r="AD2131" s="37"/>
      <c r="AE2131" s="37"/>
      <c r="AF2131" s="39"/>
      <c r="AG2131" s="40"/>
      <c r="AN2131" s="37"/>
      <c r="AO2131" s="37"/>
      <c r="AP2131" s="37"/>
      <c r="AQ2131" s="37"/>
      <c r="AR2131" s="37"/>
      <c r="AS2131" s="37"/>
      <c r="AT2131" s="37"/>
      <c r="AU2131" s="37"/>
    </row>
    <row r="2132" spans="27:47" x14ac:dyDescent="0.2">
      <c r="AA2132" s="37"/>
      <c r="AB2132" s="37"/>
      <c r="AC2132" s="37"/>
      <c r="AD2132" s="37"/>
      <c r="AE2132" s="37"/>
      <c r="AF2132" s="39"/>
      <c r="AG2132" s="40"/>
      <c r="AN2132" s="37"/>
      <c r="AO2132" s="37"/>
      <c r="AP2132" s="37"/>
      <c r="AQ2132" s="37"/>
      <c r="AR2132" s="37"/>
      <c r="AS2132" s="37"/>
      <c r="AT2132" s="37"/>
      <c r="AU2132" s="37"/>
    </row>
    <row r="2133" spans="27:47" x14ac:dyDescent="0.2">
      <c r="AA2133" s="37"/>
      <c r="AB2133" s="37"/>
      <c r="AC2133" s="37"/>
      <c r="AD2133" s="37"/>
      <c r="AE2133" s="37"/>
      <c r="AF2133" s="39"/>
      <c r="AG2133" s="40"/>
      <c r="AN2133" s="37"/>
      <c r="AO2133" s="37"/>
      <c r="AP2133" s="37"/>
      <c r="AQ2133" s="37"/>
      <c r="AR2133" s="37"/>
      <c r="AS2133" s="37"/>
      <c r="AT2133" s="37"/>
      <c r="AU2133" s="37"/>
    </row>
    <row r="2134" spans="27:47" x14ac:dyDescent="0.2">
      <c r="AA2134" s="37"/>
      <c r="AB2134" s="37"/>
      <c r="AC2134" s="37"/>
      <c r="AD2134" s="37"/>
      <c r="AE2134" s="37"/>
      <c r="AF2134" s="39"/>
      <c r="AG2134" s="40"/>
      <c r="AN2134" s="37"/>
      <c r="AO2134" s="37"/>
      <c r="AP2134" s="37"/>
      <c r="AQ2134" s="37"/>
      <c r="AR2134" s="37"/>
      <c r="AS2134" s="37"/>
      <c r="AT2134" s="37"/>
      <c r="AU2134" s="37"/>
    </row>
    <row r="2135" spans="27:47" x14ac:dyDescent="0.2">
      <c r="AA2135" s="37"/>
      <c r="AB2135" s="37"/>
      <c r="AC2135" s="37"/>
      <c r="AD2135" s="37"/>
      <c r="AE2135" s="37"/>
      <c r="AF2135" s="39"/>
      <c r="AG2135" s="40"/>
      <c r="AN2135" s="37"/>
      <c r="AO2135" s="37"/>
      <c r="AP2135" s="37"/>
      <c r="AQ2135" s="37"/>
      <c r="AR2135" s="37"/>
      <c r="AS2135" s="37"/>
      <c r="AT2135" s="37"/>
      <c r="AU2135" s="37"/>
    </row>
    <row r="2136" spans="27:47" x14ac:dyDescent="0.2">
      <c r="AA2136" s="37"/>
      <c r="AB2136" s="37"/>
      <c r="AC2136" s="37"/>
      <c r="AD2136" s="37"/>
      <c r="AE2136" s="37"/>
      <c r="AF2136" s="39"/>
      <c r="AG2136" s="40"/>
      <c r="AN2136" s="37"/>
      <c r="AO2136" s="37"/>
      <c r="AP2136" s="37"/>
      <c r="AQ2136" s="37"/>
      <c r="AR2136" s="37"/>
      <c r="AS2136" s="37"/>
      <c r="AT2136" s="37"/>
      <c r="AU2136" s="37"/>
    </row>
    <row r="2137" spans="27:47" x14ac:dyDescent="0.2">
      <c r="AA2137" s="37"/>
      <c r="AB2137" s="37"/>
      <c r="AC2137" s="37"/>
      <c r="AD2137" s="37"/>
      <c r="AE2137" s="37"/>
      <c r="AF2137" s="39"/>
      <c r="AG2137" s="40"/>
      <c r="AN2137" s="37"/>
      <c r="AO2137" s="37"/>
      <c r="AP2137" s="37"/>
      <c r="AQ2137" s="37"/>
      <c r="AR2137" s="37"/>
      <c r="AS2137" s="37"/>
      <c r="AT2137" s="37"/>
      <c r="AU2137" s="37"/>
    </row>
    <row r="2138" spans="27:47" x14ac:dyDescent="0.2">
      <c r="AA2138" s="37"/>
      <c r="AB2138" s="37"/>
      <c r="AC2138" s="37"/>
      <c r="AD2138" s="37"/>
      <c r="AE2138" s="37"/>
      <c r="AF2138" s="39"/>
      <c r="AG2138" s="40"/>
      <c r="AN2138" s="37"/>
      <c r="AO2138" s="37"/>
      <c r="AP2138" s="37"/>
      <c r="AQ2138" s="37"/>
      <c r="AR2138" s="37"/>
      <c r="AS2138" s="37"/>
      <c r="AT2138" s="37"/>
      <c r="AU2138" s="37"/>
    </row>
    <row r="2139" spans="27:47" x14ac:dyDescent="0.2">
      <c r="AA2139" s="37"/>
      <c r="AB2139" s="37"/>
      <c r="AC2139" s="37"/>
      <c r="AD2139" s="37"/>
      <c r="AE2139" s="37"/>
      <c r="AF2139" s="39"/>
      <c r="AG2139" s="40"/>
      <c r="AN2139" s="37"/>
      <c r="AO2139" s="37"/>
      <c r="AP2139" s="37"/>
      <c r="AQ2139" s="37"/>
      <c r="AR2139" s="37"/>
      <c r="AS2139" s="37"/>
      <c r="AT2139" s="37"/>
      <c r="AU2139" s="37"/>
    </row>
    <row r="2140" spans="27:47" x14ac:dyDescent="0.2">
      <c r="AA2140" s="37"/>
      <c r="AB2140" s="37"/>
      <c r="AC2140" s="37"/>
      <c r="AD2140" s="37"/>
      <c r="AE2140" s="37"/>
      <c r="AF2140" s="39"/>
      <c r="AG2140" s="40"/>
      <c r="AN2140" s="37"/>
      <c r="AO2140" s="37"/>
      <c r="AP2140" s="37"/>
      <c r="AQ2140" s="37"/>
      <c r="AR2140" s="37"/>
      <c r="AS2140" s="37"/>
      <c r="AT2140" s="37"/>
      <c r="AU2140" s="37"/>
    </row>
    <row r="2141" spans="27:47" x14ac:dyDescent="0.2">
      <c r="AA2141" s="37"/>
      <c r="AB2141" s="37"/>
      <c r="AC2141" s="37"/>
      <c r="AD2141" s="37"/>
      <c r="AE2141" s="37"/>
      <c r="AF2141" s="39"/>
      <c r="AG2141" s="40"/>
      <c r="AN2141" s="37"/>
      <c r="AO2141" s="37"/>
      <c r="AP2141" s="37"/>
      <c r="AQ2141" s="37"/>
      <c r="AR2141" s="37"/>
      <c r="AS2141" s="37"/>
      <c r="AT2141" s="37"/>
      <c r="AU2141" s="37"/>
    </row>
    <row r="2142" spans="27:47" x14ac:dyDescent="0.2">
      <c r="AA2142" s="37"/>
      <c r="AB2142" s="37"/>
      <c r="AC2142" s="37"/>
      <c r="AD2142" s="37"/>
      <c r="AE2142" s="37"/>
      <c r="AF2142" s="39"/>
      <c r="AG2142" s="40"/>
      <c r="AN2142" s="37"/>
      <c r="AO2142" s="37"/>
      <c r="AP2142" s="37"/>
      <c r="AQ2142" s="37"/>
      <c r="AR2142" s="37"/>
      <c r="AS2142" s="37"/>
      <c r="AT2142" s="37"/>
      <c r="AU2142" s="37"/>
    </row>
    <row r="2143" spans="27:47" x14ac:dyDescent="0.2">
      <c r="AA2143" s="37"/>
      <c r="AB2143" s="37"/>
      <c r="AC2143" s="37"/>
      <c r="AD2143" s="37"/>
      <c r="AE2143" s="37"/>
      <c r="AF2143" s="39"/>
      <c r="AG2143" s="40"/>
      <c r="AN2143" s="37"/>
      <c r="AO2143" s="37"/>
      <c r="AP2143" s="37"/>
      <c r="AQ2143" s="37"/>
      <c r="AR2143" s="37"/>
      <c r="AS2143" s="37"/>
      <c r="AT2143" s="37"/>
      <c r="AU2143" s="37"/>
    </row>
    <row r="2144" spans="27:47" x14ac:dyDescent="0.2">
      <c r="AA2144" s="37"/>
      <c r="AB2144" s="37"/>
      <c r="AC2144" s="37"/>
      <c r="AD2144" s="37"/>
      <c r="AE2144" s="37"/>
      <c r="AF2144" s="39"/>
      <c r="AG2144" s="40"/>
      <c r="AN2144" s="37"/>
      <c r="AO2144" s="37"/>
      <c r="AP2144" s="37"/>
      <c r="AQ2144" s="37"/>
      <c r="AR2144" s="37"/>
      <c r="AS2144" s="37"/>
      <c r="AT2144" s="37"/>
      <c r="AU2144" s="37"/>
    </row>
    <row r="2145" spans="27:47" x14ac:dyDescent="0.2">
      <c r="AA2145" s="37"/>
      <c r="AB2145" s="37"/>
      <c r="AC2145" s="37"/>
      <c r="AD2145" s="37"/>
      <c r="AE2145" s="37"/>
      <c r="AF2145" s="39"/>
      <c r="AG2145" s="40"/>
      <c r="AN2145" s="37"/>
      <c r="AO2145" s="37"/>
      <c r="AP2145" s="37"/>
      <c r="AQ2145" s="37"/>
      <c r="AR2145" s="37"/>
      <c r="AS2145" s="37"/>
      <c r="AT2145" s="37"/>
      <c r="AU2145" s="37"/>
    </row>
    <row r="2146" spans="27:47" x14ac:dyDescent="0.2">
      <c r="AA2146" s="37"/>
      <c r="AB2146" s="37"/>
      <c r="AC2146" s="37"/>
      <c r="AD2146" s="37"/>
      <c r="AE2146" s="37"/>
      <c r="AF2146" s="39"/>
      <c r="AG2146" s="40"/>
      <c r="AN2146" s="37"/>
      <c r="AO2146" s="37"/>
      <c r="AP2146" s="37"/>
      <c r="AQ2146" s="37"/>
      <c r="AR2146" s="37"/>
      <c r="AS2146" s="37"/>
      <c r="AT2146" s="37"/>
      <c r="AU2146" s="37"/>
    </row>
    <row r="2147" spans="27:47" x14ac:dyDescent="0.2">
      <c r="AA2147" s="37"/>
      <c r="AB2147" s="37"/>
      <c r="AC2147" s="37"/>
      <c r="AD2147" s="37"/>
      <c r="AE2147" s="37"/>
      <c r="AF2147" s="39"/>
      <c r="AG2147" s="40"/>
      <c r="AN2147" s="37"/>
      <c r="AO2147" s="37"/>
      <c r="AP2147" s="37"/>
      <c r="AQ2147" s="37"/>
      <c r="AR2147" s="37"/>
      <c r="AS2147" s="37"/>
      <c r="AT2147" s="37"/>
      <c r="AU2147" s="37"/>
    </row>
    <row r="2148" spans="27:47" x14ac:dyDescent="0.2">
      <c r="AA2148" s="37"/>
      <c r="AB2148" s="37"/>
      <c r="AC2148" s="37"/>
      <c r="AD2148" s="37"/>
      <c r="AE2148" s="37"/>
      <c r="AF2148" s="39"/>
      <c r="AG2148" s="40"/>
      <c r="AN2148" s="37"/>
      <c r="AO2148" s="37"/>
      <c r="AP2148" s="37"/>
      <c r="AQ2148" s="37"/>
      <c r="AR2148" s="37"/>
      <c r="AS2148" s="37"/>
      <c r="AT2148" s="37"/>
      <c r="AU2148" s="37"/>
    </row>
    <row r="2149" spans="27:47" x14ac:dyDescent="0.2">
      <c r="AA2149" s="37"/>
      <c r="AB2149" s="37"/>
      <c r="AC2149" s="37"/>
      <c r="AD2149" s="37"/>
      <c r="AE2149" s="37"/>
      <c r="AF2149" s="39"/>
      <c r="AG2149" s="40"/>
      <c r="AN2149" s="37"/>
      <c r="AO2149" s="37"/>
      <c r="AP2149" s="37"/>
      <c r="AQ2149" s="37"/>
      <c r="AR2149" s="37"/>
      <c r="AS2149" s="37"/>
      <c r="AT2149" s="37"/>
      <c r="AU2149" s="37"/>
    </row>
    <row r="2150" spans="27:47" x14ac:dyDescent="0.2">
      <c r="AA2150" s="37"/>
      <c r="AB2150" s="37"/>
      <c r="AC2150" s="37"/>
      <c r="AD2150" s="37"/>
      <c r="AE2150" s="37"/>
      <c r="AF2150" s="39"/>
      <c r="AG2150" s="40"/>
      <c r="AN2150" s="37"/>
      <c r="AO2150" s="37"/>
      <c r="AP2150" s="37"/>
      <c r="AQ2150" s="37"/>
      <c r="AR2150" s="37"/>
      <c r="AS2150" s="37"/>
      <c r="AT2150" s="37"/>
      <c r="AU2150" s="37"/>
    </row>
    <row r="2151" spans="27:47" x14ac:dyDescent="0.2">
      <c r="AA2151" s="37"/>
      <c r="AB2151" s="37"/>
      <c r="AC2151" s="37"/>
      <c r="AD2151" s="37"/>
      <c r="AE2151" s="37"/>
      <c r="AF2151" s="39"/>
      <c r="AG2151" s="40"/>
      <c r="AN2151" s="37"/>
      <c r="AO2151" s="37"/>
      <c r="AP2151" s="37"/>
      <c r="AQ2151" s="37"/>
      <c r="AR2151" s="37"/>
      <c r="AS2151" s="37"/>
      <c r="AT2151" s="37"/>
      <c r="AU2151" s="37"/>
    </row>
    <row r="2152" spans="27:47" x14ac:dyDescent="0.2">
      <c r="AA2152" s="37"/>
      <c r="AB2152" s="37"/>
      <c r="AC2152" s="37"/>
      <c r="AD2152" s="37"/>
      <c r="AE2152" s="37"/>
      <c r="AF2152" s="39"/>
      <c r="AG2152" s="40"/>
      <c r="AN2152" s="37"/>
      <c r="AO2152" s="37"/>
      <c r="AP2152" s="37"/>
      <c r="AQ2152" s="37"/>
      <c r="AR2152" s="37"/>
      <c r="AS2152" s="37"/>
      <c r="AT2152" s="37"/>
      <c r="AU2152" s="37"/>
    </row>
    <row r="2153" spans="27:47" x14ac:dyDescent="0.2">
      <c r="AA2153" s="37"/>
      <c r="AB2153" s="37"/>
      <c r="AC2153" s="37"/>
      <c r="AD2153" s="37"/>
      <c r="AE2153" s="37"/>
      <c r="AF2153" s="39"/>
      <c r="AG2153" s="40"/>
      <c r="AN2153" s="37"/>
      <c r="AO2153" s="37"/>
      <c r="AP2153" s="37"/>
      <c r="AQ2153" s="37"/>
      <c r="AR2153" s="37"/>
      <c r="AS2153" s="37"/>
      <c r="AT2153" s="37"/>
      <c r="AU2153" s="37"/>
    </row>
    <row r="2154" spans="27:47" x14ac:dyDescent="0.2">
      <c r="AA2154" s="37"/>
      <c r="AB2154" s="37"/>
      <c r="AC2154" s="37"/>
      <c r="AD2154" s="37"/>
      <c r="AE2154" s="37"/>
      <c r="AF2154" s="39"/>
      <c r="AG2154" s="40"/>
      <c r="AN2154" s="37"/>
      <c r="AO2154" s="37"/>
      <c r="AP2154" s="37"/>
      <c r="AQ2154" s="37"/>
      <c r="AR2154" s="37"/>
      <c r="AS2154" s="37"/>
      <c r="AT2154" s="37"/>
      <c r="AU2154" s="37"/>
    </row>
    <row r="2155" spans="27:47" x14ac:dyDescent="0.2">
      <c r="AA2155" s="37"/>
      <c r="AB2155" s="37"/>
      <c r="AC2155" s="37"/>
      <c r="AD2155" s="37"/>
      <c r="AE2155" s="37"/>
      <c r="AF2155" s="39"/>
      <c r="AG2155" s="40"/>
      <c r="AN2155" s="37"/>
      <c r="AO2155" s="37"/>
      <c r="AP2155" s="37"/>
      <c r="AQ2155" s="37"/>
      <c r="AR2155" s="37"/>
      <c r="AS2155" s="37"/>
      <c r="AT2155" s="37"/>
      <c r="AU2155" s="37"/>
    </row>
    <row r="2156" spans="27:47" x14ac:dyDescent="0.2">
      <c r="AA2156" s="37"/>
      <c r="AB2156" s="37"/>
      <c r="AC2156" s="37"/>
      <c r="AD2156" s="37"/>
      <c r="AE2156" s="37"/>
      <c r="AF2156" s="39"/>
      <c r="AG2156" s="40"/>
      <c r="AN2156" s="37"/>
      <c r="AO2156" s="37"/>
      <c r="AP2156" s="37"/>
      <c r="AQ2156" s="37"/>
      <c r="AR2156" s="37"/>
      <c r="AS2156" s="37"/>
      <c r="AT2156" s="37"/>
      <c r="AU2156" s="37"/>
    </row>
    <row r="2157" spans="27:47" x14ac:dyDescent="0.2">
      <c r="AA2157" s="37"/>
      <c r="AB2157" s="37"/>
      <c r="AC2157" s="37"/>
      <c r="AD2157" s="37"/>
      <c r="AE2157" s="37"/>
      <c r="AF2157" s="39"/>
      <c r="AG2157" s="40"/>
      <c r="AN2157" s="37"/>
      <c r="AO2157" s="37"/>
      <c r="AP2157" s="37"/>
      <c r="AQ2157" s="37"/>
      <c r="AR2157" s="37"/>
      <c r="AS2157" s="37"/>
      <c r="AT2157" s="37"/>
      <c r="AU2157" s="37"/>
    </row>
    <row r="2158" spans="27:47" x14ac:dyDescent="0.2">
      <c r="AA2158" s="37"/>
      <c r="AB2158" s="37"/>
      <c r="AC2158" s="37"/>
      <c r="AD2158" s="37"/>
      <c r="AE2158" s="37"/>
      <c r="AF2158" s="39"/>
      <c r="AG2158" s="40"/>
      <c r="AN2158" s="37"/>
      <c r="AO2158" s="37"/>
      <c r="AP2158" s="37"/>
      <c r="AQ2158" s="37"/>
      <c r="AR2158" s="37"/>
      <c r="AS2158" s="37"/>
      <c r="AT2158" s="37"/>
      <c r="AU2158" s="37"/>
    </row>
    <row r="2159" spans="27:47" x14ac:dyDescent="0.2">
      <c r="AA2159" s="37"/>
      <c r="AB2159" s="37"/>
      <c r="AC2159" s="37"/>
      <c r="AD2159" s="37"/>
      <c r="AE2159" s="37"/>
      <c r="AF2159" s="39"/>
      <c r="AG2159" s="40"/>
      <c r="AN2159" s="37"/>
      <c r="AO2159" s="37"/>
      <c r="AP2159" s="37"/>
      <c r="AQ2159" s="37"/>
      <c r="AR2159" s="37"/>
      <c r="AS2159" s="37"/>
      <c r="AT2159" s="37"/>
      <c r="AU2159" s="37"/>
    </row>
    <row r="2160" spans="27:47" x14ac:dyDescent="0.2">
      <c r="AA2160" s="37"/>
      <c r="AB2160" s="37"/>
      <c r="AC2160" s="37"/>
      <c r="AD2160" s="37"/>
      <c r="AE2160" s="37"/>
      <c r="AF2160" s="39"/>
      <c r="AG2160" s="40"/>
      <c r="AN2160" s="37"/>
      <c r="AO2160" s="37"/>
      <c r="AP2160" s="37"/>
      <c r="AQ2160" s="37"/>
      <c r="AR2160" s="37"/>
      <c r="AS2160" s="37"/>
      <c r="AT2160" s="37"/>
      <c r="AU2160" s="37"/>
    </row>
    <row r="2161" spans="27:47" x14ac:dyDescent="0.2">
      <c r="AA2161" s="37"/>
      <c r="AB2161" s="37"/>
      <c r="AC2161" s="37"/>
      <c r="AD2161" s="37"/>
      <c r="AE2161" s="37"/>
      <c r="AF2161" s="39"/>
      <c r="AG2161" s="40"/>
      <c r="AN2161" s="37"/>
      <c r="AO2161" s="37"/>
      <c r="AP2161" s="37"/>
      <c r="AQ2161" s="37"/>
      <c r="AR2161" s="37"/>
      <c r="AS2161" s="37"/>
      <c r="AT2161" s="37"/>
      <c r="AU2161" s="37"/>
    </row>
    <row r="2162" spans="27:47" x14ac:dyDescent="0.2">
      <c r="AA2162" s="37"/>
      <c r="AB2162" s="37"/>
      <c r="AC2162" s="37"/>
      <c r="AD2162" s="37"/>
      <c r="AE2162" s="37"/>
      <c r="AF2162" s="39"/>
      <c r="AG2162" s="40"/>
      <c r="AN2162" s="37"/>
      <c r="AO2162" s="37"/>
      <c r="AP2162" s="37"/>
      <c r="AQ2162" s="37"/>
      <c r="AR2162" s="37"/>
      <c r="AS2162" s="37"/>
      <c r="AT2162" s="37"/>
      <c r="AU2162" s="37"/>
    </row>
    <row r="2163" spans="27:47" x14ac:dyDescent="0.2">
      <c r="AA2163" s="37"/>
      <c r="AB2163" s="37"/>
      <c r="AC2163" s="37"/>
      <c r="AD2163" s="37"/>
      <c r="AE2163" s="37"/>
      <c r="AF2163" s="39"/>
      <c r="AG2163" s="40"/>
      <c r="AN2163" s="37"/>
      <c r="AO2163" s="37"/>
      <c r="AP2163" s="37"/>
      <c r="AQ2163" s="37"/>
      <c r="AR2163" s="37"/>
      <c r="AS2163" s="37"/>
      <c r="AT2163" s="37"/>
      <c r="AU2163" s="37"/>
    </row>
    <row r="2164" spans="27:47" x14ac:dyDescent="0.2">
      <c r="AA2164" s="37"/>
      <c r="AB2164" s="37"/>
      <c r="AC2164" s="37"/>
      <c r="AD2164" s="37"/>
      <c r="AE2164" s="37"/>
      <c r="AF2164" s="39"/>
      <c r="AG2164" s="40"/>
      <c r="AN2164" s="37"/>
      <c r="AO2164" s="37"/>
      <c r="AP2164" s="37"/>
      <c r="AQ2164" s="37"/>
      <c r="AR2164" s="37"/>
      <c r="AS2164" s="37"/>
      <c r="AT2164" s="37"/>
      <c r="AU2164" s="37"/>
    </row>
    <row r="2165" spans="27:47" x14ac:dyDescent="0.2">
      <c r="AA2165" s="37"/>
      <c r="AB2165" s="37"/>
      <c r="AC2165" s="37"/>
      <c r="AD2165" s="37"/>
      <c r="AE2165" s="37"/>
      <c r="AF2165" s="39"/>
      <c r="AG2165" s="40"/>
      <c r="AN2165" s="37"/>
      <c r="AO2165" s="37"/>
      <c r="AP2165" s="37"/>
      <c r="AQ2165" s="37"/>
      <c r="AR2165" s="37"/>
      <c r="AS2165" s="37"/>
      <c r="AT2165" s="37"/>
      <c r="AU2165" s="37"/>
    </row>
    <row r="2166" spans="27:47" x14ac:dyDescent="0.2">
      <c r="AA2166" s="37"/>
      <c r="AB2166" s="37"/>
      <c r="AC2166" s="37"/>
      <c r="AD2166" s="37"/>
      <c r="AE2166" s="37"/>
      <c r="AF2166" s="39"/>
      <c r="AG2166" s="40"/>
      <c r="AN2166" s="37"/>
      <c r="AO2166" s="37"/>
      <c r="AP2166" s="37"/>
      <c r="AQ2166" s="37"/>
      <c r="AR2166" s="37"/>
      <c r="AS2166" s="37"/>
      <c r="AT2166" s="37"/>
      <c r="AU2166" s="37"/>
    </row>
    <row r="2167" spans="27:47" x14ac:dyDescent="0.2">
      <c r="AA2167" s="37"/>
      <c r="AB2167" s="37"/>
      <c r="AC2167" s="37"/>
      <c r="AD2167" s="37"/>
      <c r="AE2167" s="37"/>
      <c r="AF2167" s="39"/>
      <c r="AG2167" s="40"/>
      <c r="AN2167" s="37"/>
      <c r="AO2167" s="37"/>
      <c r="AP2167" s="37"/>
      <c r="AQ2167" s="37"/>
      <c r="AR2167" s="37"/>
      <c r="AS2167" s="37"/>
      <c r="AT2167" s="37"/>
      <c r="AU2167" s="37"/>
    </row>
    <row r="2168" spans="27:47" x14ac:dyDescent="0.2">
      <c r="AA2168" s="37"/>
      <c r="AB2168" s="37"/>
      <c r="AC2168" s="37"/>
      <c r="AD2168" s="37"/>
      <c r="AE2168" s="37"/>
      <c r="AF2168" s="39"/>
      <c r="AG2168" s="40"/>
      <c r="AN2168" s="37"/>
      <c r="AO2168" s="37"/>
      <c r="AP2168" s="37"/>
      <c r="AQ2168" s="37"/>
      <c r="AR2168" s="37"/>
      <c r="AS2168" s="37"/>
      <c r="AT2168" s="37"/>
      <c r="AU2168" s="37"/>
    </row>
    <row r="2169" spans="27:47" x14ac:dyDescent="0.2">
      <c r="AA2169" s="37"/>
      <c r="AB2169" s="37"/>
      <c r="AC2169" s="37"/>
      <c r="AD2169" s="37"/>
      <c r="AE2169" s="37"/>
      <c r="AF2169" s="39"/>
      <c r="AG2169" s="40"/>
      <c r="AN2169" s="37"/>
      <c r="AO2169" s="37"/>
      <c r="AP2169" s="37"/>
      <c r="AQ2169" s="37"/>
      <c r="AR2169" s="37"/>
      <c r="AS2169" s="37"/>
      <c r="AT2169" s="37"/>
      <c r="AU2169" s="37"/>
    </row>
    <row r="2170" spans="27:47" x14ac:dyDescent="0.2">
      <c r="AA2170" s="37"/>
      <c r="AB2170" s="37"/>
      <c r="AC2170" s="37"/>
      <c r="AD2170" s="37"/>
      <c r="AE2170" s="37"/>
      <c r="AF2170" s="39"/>
      <c r="AG2170" s="40"/>
      <c r="AN2170" s="37"/>
      <c r="AO2170" s="37"/>
      <c r="AP2170" s="37"/>
      <c r="AQ2170" s="37"/>
      <c r="AR2170" s="37"/>
      <c r="AS2170" s="37"/>
      <c r="AT2170" s="37"/>
      <c r="AU2170" s="37"/>
    </row>
    <row r="2171" spans="27:47" x14ac:dyDescent="0.2">
      <c r="AA2171" s="37"/>
      <c r="AB2171" s="37"/>
      <c r="AC2171" s="37"/>
      <c r="AD2171" s="37"/>
      <c r="AE2171" s="37"/>
      <c r="AF2171" s="39"/>
      <c r="AG2171" s="40"/>
      <c r="AN2171" s="37"/>
      <c r="AO2171" s="37"/>
      <c r="AP2171" s="37"/>
      <c r="AQ2171" s="37"/>
      <c r="AR2171" s="37"/>
      <c r="AS2171" s="37"/>
      <c r="AT2171" s="37"/>
      <c r="AU2171" s="37"/>
    </row>
    <row r="2172" spans="27:47" x14ac:dyDescent="0.2">
      <c r="AA2172" s="37"/>
      <c r="AB2172" s="37"/>
      <c r="AC2172" s="37"/>
      <c r="AD2172" s="37"/>
      <c r="AE2172" s="37"/>
      <c r="AF2172" s="39"/>
      <c r="AG2172" s="40"/>
      <c r="AN2172" s="37"/>
      <c r="AO2172" s="37"/>
      <c r="AP2172" s="37"/>
      <c r="AQ2172" s="37"/>
      <c r="AR2172" s="37"/>
      <c r="AS2172" s="37"/>
      <c r="AT2172" s="37"/>
      <c r="AU2172" s="37"/>
    </row>
    <row r="2173" spans="27:47" x14ac:dyDescent="0.2">
      <c r="AA2173" s="37"/>
      <c r="AB2173" s="37"/>
      <c r="AC2173" s="37"/>
      <c r="AD2173" s="37"/>
      <c r="AE2173" s="37"/>
      <c r="AF2173" s="39"/>
      <c r="AG2173" s="40"/>
      <c r="AN2173" s="37"/>
      <c r="AO2173" s="37"/>
      <c r="AP2173" s="37"/>
      <c r="AQ2173" s="37"/>
      <c r="AR2173" s="37"/>
      <c r="AS2173" s="37"/>
      <c r="AT2173" s="37"/>
      <c r="AU2173" s="37"/>
    </row>
    <row r="2174" spans="27:47" x14ac:dyDescent="0.2">
      <c r="AA2174" s="37"/>
      <c r="AB2174" s="37"/>
      <c r="AC2174" s="37"/>
      <c r="AD2174" s="37"/>
      <c r="AE2174" s="37"/>
      <c r="AF2174" s="39"/>
      <c r="AG2174" s="40"/>
      <c r="AN2174" s="37"/>
      <c r="AO2174" s="37"/>
      <c r="AP2174" s="37"/>
      <c r="AQ2174" s="37"/>
      <c r="AR2174" s="37"/>
      <c r="AS2174" s="37"/>
      <c r="AT2174" s="37"/>
      <c r="AU2174" s="37"/>
    </row>
    <row r="2175" spans="27:47" x14ac:dyDescent="0.2">
      <c r="AA2175" s="37"/>
      <c r="AB2175" s="37"/>
      <c r="AC2175" s="37"/>
      <c r="AD2175" s="37"/>
      <c r="AE2175" s="37"/>
      <c r="AF2175" s="39"/>
      <c r="AG2175" s="40"/>
      <c r="AN2175" s="37"/>
      <c r="AO2175" s="37"/>
      <c r="AP2175" s="37"/>
      <c r="AQ2175" s="37"/>
      <c r="AR2175" s="37"/>
      <c r="AS2175" s="37"/>
      <c r="AT2175" s="37"/>
      <c r="AU2175" s="37"/>
    </row>
    <row r="2176" spans="27:47" x14ac:dyDescent="0.2">
      <c r="AA2176" s="37"/>
      <c r="AB2176" s="37"/>
      <c r="AC2176" s="37"/>
      <c r="AD2176" s="37"/>
      <c r="AE2176" s="37"/>
      <c r="AF2176" s="39"/>
      <c r="AG2176" s="40"/>
      <c r="AN2176" s="37"/>
      <c r="AO2176" s="37"/>
      <c r="AP2176" s="37"/>
      <c r="AQ2176" s="37"/>
      <c r="AR2176" s="37"/>
      <c r="AS2176" s="37"/>
      <c r="AT2176" s="37"/>
      <c r="AU2176" s="37"/>
    </row>
    <row r="2177" spans="27:47" x14ac:dyDescent="0.2">
      <c r="AA2177" s="37"/>
      <c r="AB2177" s="37"/>
      <c r="AC2177" s="37"/>
      <c r="AD2177" s="37"/>
      <c r="AE2177" s="37"/>
      <c r="AF2177" s="39"/>
      <c r="AG2177" s="40"/>
      <c r="AN2177" s="37"/>
      <c r="AO2177" s="37"/>
      <c r="AP2177" s="37"/>
      <c r="AQ2177" s="37"/>
      <c r="AR2177" s="37"/>
      <c r="AS2177" s="37"/>
      <c r="AT2177" s="37"/>
      <c r="AU2177" s="37"/>
    </row>
    <row r="2178" spans="27:47" x14ac:dyDescent="0.2">
      <c r="AA2178" s="37"/>
      <c r="AB2178" s="37"/>
      <c r="AC2178" s="37"/>
      <c r="AD2178" s="37"/>
      <c r="AE2178" s="37"/>
      <c r="AF2178" s="39"/>
      <c r="AG2178" s="40"/>
      <c r="AN2178" s="37"/>
      <c r="AO2178" s="37"/>
      <c r="AP2178" s="37"/>
      <c r="AQ2178" s="37"/>
      <c r="AR2178" s="37"/>
      <c r="AS2178" s="37"/>
      <c r="AT2178" s="37"/>
      <c r="AU2178" s="37"/>
    </row>
    <row r="2179" spans="27:47" x14ac:dyDescent="0.2">
      <c r="AA2179" s="37"/>
      <c r="AB2179" s="37"/>
      <c r="AC2179" s="37"/>
      <c r="AD2179" s="37"/>
      <c r="AE2179" s="37"/>
      <c r="AF2179" s="39"/>
      <c r="AG2179" s="40"/>
      <c r="AN2179" s="37"/>
      <c r="AO2179" s="37"/>
      <c r="AP2179" s="37"/>
      <c r="AQ2179" s="37"/>
      <c r="AR2179" s="37"/>
      <c r="AS2179" s="37"/>
      <c r="AT2179" s="37"/>
      <c r="AU2179" s="37"/>
    </row>
    <row r="2180" spans="27:47" x14ac:dyDescent="0.2">
      <c r="AA2180" s="37"/>
      <c r="AB2180" s="37"/>
      <c r="AC2180" s="37"/>
      <c r="AD2180" s="37"/>
      <c r="AE2180" s="37"/>
      <c r="AF2180" s="39"/>
      <c r="AG2180" s="40"/>
      <c r="AN2180" s="37"/>
      <c r="AO2180" s="37"/>
      <c r="AP2180" s="37"/>
      <c r="AQ2180" s="37"/>
      <c r="AR2180" s="37"/>
      <c r="AS2180" s="37"/>
      <c r="AT2180" s="37"/>
      <c r="AU2180" s="37"/>
    </row>
    <row r="2181" spans="27:47" x14ac:dyDescent="0.2">
      <c r="AA2181" s="37"/>
      <c r="AB2181" s="37"/>
      <c r="AC2181" s="37"/>
      <c r="AD2181" s="37"/>
      <c r="AE2181" s="37"/>
      <c r="AF2181" s="39"/>
      <c r="AG2181" s="40"/>
      <c r="AN2181" s="37"/>
      <c r="AO2181" s="37"/>
      <c r="AP2181" s="37"/>
      <c r="AQ2181" s="37"/>
      <c r="AR2181" s="37"/>
      <c r="AS2181" s="37"/>
      <c r="AT2181" s="37"/>
      <c r="AU2181" s="37"/>
    </row>
    <row r="2182" spans="27:47" x14ac:dyDescent="0.2">
      <c r="AA2182" s="37"/>
      <c r="AB2182" s="37"/>
      <c r="AC2182" s="37"/>
      <c r="AD2182" s="37"/>
      <c r="AE2182" s="37"/>
      <c r="AF2182" s="39"/>
      <c r="AG2182" s="40"/>
      <c r="AN2182" s="37"/>
      <c r="AO2182" s="37"/>
      <c r="AP2182" s="37"/>
      <c r="AQ2182" s="37"/>
      <c r="AR2182" s="37"/>
      <c r="AS2182" s="37"/>
      <c r="AT2182" s="37"/>
      <c r="AU2182" s="37"/>
    </row>
    <row r="2183" spans="27:47" x14ac:dyDescent="0.2">
      <c r="AA2183" s="37"/>
      <c r="AB2183" s="37"/>
      <c r="AC2183" s="37"/>
      <c r="AD2183" s="37"/>
      <c r="AE2183" s="37"/>
      <c r="AF2183" s="39"/>
      <c r="AG2183" s="40"/>
      <c r="AN2183" s="37"/>
      <c r="AO2183" s="37"/>
      <c r="AP2183" s="37"/>
      <c r="AQ2183" s="37"/>
      <c r="AR2183" s="37"/>
      <c r="AS2183" s="37"/>
      <c r="AT2183" s="37"/>
      <c r="AU2183" s="37"/>
    </row>
    <row r="2184" spans="27:47" x14ac:dyDescent="0.2">
      <c r="AA2184" s="37"/>
      <c r="AB2184" s="37"/>
      <c r="AC2184" s="37"/>
      <c r="AD2184" s="37"/>
      <c r="AE2184" s="37"/>
      <c r="AF2184" s="39"/>
      <c r="AG2184" s="40"/>
      <c r="AN2184" s="37"/>
      <c r="AO2184" s="37"/>
      <c r="AP2184" s="37"/>
      <c r="AQ2184" s="37"/>
      <c r="AR2184" s="37"/>
      <c r="AS2184" s="37"/>
      <c r="AT2184" s="37"/>
      <c r="AU2184" s="37"/>
    </row>
    <row r="2185" spans="27:47" x14ac:dyDescent="0.2">
      <c r="AA2185" s="37"/>
      <c r="AB2185" s="37"/>
      <c r="AC2185" s="37"/>
      <c r="AD2185" s="37"/>
      <c r="AE2185" s="37"/>
      <c r="AF2185" s="39"/>
      <c r="AG2185" s="40"/>
      <c r="AN2185" s="37"/>
      <c r="AO2185" s="37"/>
      <c r="AP2185" s="37"/>
      <c r="AQ2185" s="37"/>
      <c r="AR2185" s="37"/>
      <c r="AS2185" s="37"/>
      <c r="AT2185" s="37"/>
      <c r="AU2185" s="37"/>
    </row>
    <row r="2186" spans="27:47" x14ac:dyDescent="0.2">
      <c r="AA2186" s="37"/>
      <c r="AB2186" s="37"/>
      <c r="AC2186" s="37"/>
      <c r="AD2186" s="37"/>
      <c r="AE2186" s="37"/>
      <c r="AF2186" s="39"/>
      <c r="AG2186" s="40"/>
      <c r="AN2186" s="37"/>
      <c r="AO2186" s="37"/>
      <c r="AP2186" s="37"/>
      <c r="AQ2186" s="37"/>
      <c r="AR2186" s="37"/>
      <c r="AS2186" s="37"/>
      <c r="AT2186" s="37"/>
      <c r="AU2186" s="37"/>
    </row>
    <row r="2187" spans="27:47" x14ac:dyDescent="0.2">
      <c r="AA2187" s="37"/>
      <c r="AB2187" s="37"/>
      <c r="AC2187" s="37"/>
      <c r="AD2187" s="37"/>
      <c r="AE2187" s="37"/>
      <c r="AF2187" s="39"/>
      <c r="AG2187" s="40"/>
      <c r="AN2187" s="37"/>
      <c r="AO2187" s="37"/>
      <c r="AP2187" s="37"/>
      <c r="AQ2187" s="37"/>
      <c r="AR2187" s="37"/>
      <c r="AS2187" s="37"/>
      <c r="AT2187" s="37"/>
      <c r="AU2187" s="37"/>
    </row>
    <row r="2188" spans="27:47" x14ac:dyDescent="0.2">
      <c r="AA2188" s="37"/>
      <c r="AB2188" s="37"/>
      <c r="AC2188" s="37"/>
      <c r="AD2188" s="37"/>
      <c r="AE2188" s="37"/>
      <c r="AF2188" s="39"/>
      <c r="AG2188" s="40"/>
      <c r="AN2188" s="37"/>
      <c r="AO2188" s="37"/>
      <c r="AP2188" s="37"/>
      <c r="AQ2188" s="37"/>
      <c r="AR2188" s="37"/>
      <c r="AS2188" s="37"/>
      <c r="AT2188" s="37"/>
      <c r="AU2188" s="37"/>
    </row>
    <row r="2189" spans="27:47" x14ac:dyDescent="0.2">
      <c r="AA2189" s="37"/>
      <c r="AB2189" s="37"/>
      <c r="AC2189" s="37"/>
      <c r="AD2189" s="37"/>
      <c r="AE2189" s="37"/>
      <c r="AF2189" s="39"/>
      <c r="AG2189" s="40"/>
      <c r="AN2189" s="37"/>
      <c r="AO2189" s="37"/>
      <c r="AP2189" s="37"/>
      <c r="AQ2189" s="37"/>
      <c r="AR2189" s="37"/>
      <c r="AS2189" s="37"/>
      <c r="AT2189" s="37"/>
      <c r="AU2189" s="37"/>
    </row>
    <row r="2190" spans="27:47" x14ac:dyDescent="0.2">
      <c r="AA2190" s="37"/>
      <c r="AB2190" s="37"/>
      <c r="AC2190" s="37"/>
      <c r="AD2190" s="37"/>
      <c r="AE2190" s="37"/>
      <c r="AF2190" s="39"/>
      <c r="AG2190" s="40"/>
      <c r="AN2190" s="37"/>
      <c r="AO2190" s="37"/>
      <c r="AP2190" s="37"/>
      <c r="AQ2190" s="37"/>
      <c r="AR2190" s="37"/>
      <c r="AS2190" s="37"/>
      <c r="AT2190" s="37"/>
      <c r="AU2190" s="37"/>
    </row>
    <row r="2191" spans="27:47" x14ac:dyDescent="0.2">
      <c r="AA2191" s="37"/>
      <c r="AB2191" s="37"/>
      <c r="AC2191" s="37"/>
      <c r="AD2191" s="37"/>
      <c r="AE2191" s="37"/>
      <c r="AF2191" s="39"/>
      <c r="AG2191" s="40"/>
      <c r="AN2191" s="37"/>
      <c r="AO2191" s="37"/>
      <c r="AP2191" s="37"/>
      <c r="AQ2191" s="37"/>
      <c r="AR2191" s="37"/>
      <c r="AS2191" s="37"/>
      <c r="AT2191" s="37"/>
      <c r="AU2191" s="37"/>
    </row>
    <row r="2192" spans="27:47" x14ac:dyDescent="0.2">
      <c r="AA2192" s="37"/>
      <c r="AB2192" s="37"/>
      <c r="AC2192" s="37"/>
      <c r="AD2192" s="37"/>
      <c r="AE2192" s="37"/>
      <c r="AF2192" s="39"/>
      <c r="AG2192" s="40"/>
      <c r="AN2192" s="37"/>
      <c r="AO2192" s="37"/>
      <c r="AP2192" s="37"/>
      <c r="AQ2192" s="37"/>
      <c r="AR2192" s="37"/>
      <c r="AS2192" s="37"/>
      <c r="AT2192" s="37"/>
      <c r="AU2192" s="37"/>
    </row>
    <row r="2193" spans="27:47" x14ac:dyDescent="0.2">
      <c r="AA2193" s="37"/>
      <c r="AB2193" s="37"/>
      <c r="AC2193" s="37"/>
      <c r="AD2193" s="37"/>
      <c r="AE2193" s="37"/>
      <c r="AF2193" s="39"/>
      <c r="AG2193" s="40"/>
      <c r="AN2193" s="37"/>
      <c r="AO2193" s="37"/>
      <c r="AP2193" s="37"/>
      <c r="AQ2193" s="37"/>
      <c r="AR2193" s="37"/>
      <c r="AS2193" s="37"/>
      <c r="AT2193" s="37"/>
      <c r="AU2193" s="37"/>
    </row>
    <row r="2194" spans="27:47" x14ac:dyDescent="0.2">
      <c r="AA2194" s="37"/>
      <c r="AB2194" s="37"/>
      <c r="AC2194" s="37"/>
      <c r="AD2194" s="37"/>
      <c r="AE2194" s="37"/>
      <c r="AF2194" s="39"/>
      <c r="AG2194" s="40"/>
      <c r="AN2194" s="37"/>
      <c r="AO2194" s="37"/>
      <c r="AP2194" s="37"/>
      <c r="AQ2194" s="37"/>
      <c r="AR2194" s="37"/>
      <c r="AS2194" s="37"/>
      <c r="AT2194" s="37"/>
      <c r="AU2194" s="37"/>
    </row>
    <row r="2195" spans="27:47" x14ac:dyDescent="0.2">
      <c r="AA2195" s="37"/>
      <c r="AB2195" s="37"/>
      <c r="AC2195" s="37"/>
      <c r="AD2195" s="37"/>
      <c r="AE2195" s="37"/>
      <c r="AF2195" s="39"/>
      <c r="AG2195" s="40"/>
      <c r="AN2195" s="37"/>
      <c r="AO2195" s="37"/>
      <c r="AP2195" s="37"/>
      <c r="AQ2195" s="37"/>
      <c r="AR2195" s="37"/>
      <c r="AS2195" s="37"/>
      <c r="AT2195" s="37"/>
      <c r="AU2195" s="37"/>
    </row>
    <row r="2196" spans="27:47" x14ac:dyDescent="0.2">
      <c r="AA2196" s="37"/>
      <c r="AB2196" s="37"/>
      <c r="AC2196" s="37"/>
      <c r="AD2196" s="37"/>
      <c r="AE2196" s="37"/>
      <c r="AF2196" s="39"/>
      <c r="AG2196" s="40"/>
      <c r="AN2196" s="37"/>
      <c r="AO2196" s="37"/>
      <c r="AP2196" s="37"/>
      <c r="AQ2196" s="37"/>
      <c r="AR2196" s="37"/>
      <c r="AS2196" s="37"/>
      <c r="AT2196" s="37"/>
      <c r="AU2196" s="37"/>
    </row>
    <row r="2197" spans="27:47" x14ac:dyDescent="0.2">
      <c r="AA2197" s="37"/>
      <c r="AB2197" s="37"/>
      <c r="AC2197" s="37"/>
      <c r="AD2197" s="37"/>
      <c r="AE2197" s="37"/>
      <c r="AF2197" s="39"/>
      <c r="AG2197" s="40"/>
      <c r="AN2197" s="37"/>
      <c r="AO2197" s="37"/>
      <c r="AP2197" s="37"/>
      <c r="AQ2197" s="37"/>
      <c r="AR2197" s="37"/>
      <c r="AS2197" s="37"/>
      <c r="AT2197" s="37"/>
      <c r="AU2197" s="37"/>
    </row>
    <row r="2198" spans="27:47" x14ac:dyDescent="0.2">
      <c r="AA2198" s="37"/>
      <c r="AB2198" s="37"/>
      <c r="AC2198" s="37"/>
      <c r="AD2198" s="37"/>
      <c r="AE2198" s="37"/>
      <c r="AF2198" s="39"/>
      <c r="AG2198" s="40"/>
      <c r="AN2198" s="37"/>
      <c r="AO2198" s="37"/>
      <c r="AP2198" s="37"/>
      <c r="AQ2198" s="37"/>
      <c r="AR2198" s="37"/>
      <c r="AS2198" s="37"/>
      <c r="AT2198" s="37"/>
      <c r="AU2198" s="37"/>
    </row>
    <row r="2199" spans="27:47" x14ac:dyDescent="0.2">
      <c r="AA2199" s="37"/>
      <c r="AB2199" s="37"/>
      <c r="AC2199" s="37"/>
      <c r="AD2199" s="37"/>
      <c r="AE2199" s="37"/>
      <c r="AF2199" s="39"/>
      <c r="AG2199" s="40"/>
      <c r="AN2199" s="37"/>
      <c r="AO2199" s="37"/>
      <c r="AP2199" s="37"/>
      <c r="AQ2199" s="37"/>
      <c r="AR2199" s="37"/>
      <c r="AS2199" s="37"/>
      <c r="AT2199" s="37"/>
      <c r="AU2199" s="37"/>
    </row>
    <row r="2200" spans="27:47" x14ac:dyDescent="0.2">
      <c r="AA2200" s="37"/>
      <c r="AB2200" s="37"/>
      <c r="AC2200" s="37"/>
      <c r="AD2200" s="37"/>
      <c r="AE2200" s="37"/>
      <c r="AF2200" s="39"/>
      <c r="AG2200" s="40"/>
      <c r="AN2200" s="37"/>
      <c r="AO2200" s="37"/>
      <c r="AP2200" s="37"/>
      <c r="AQ2200" s="37"/>
      <c r="AR2200" s="37"/>
      <c r="AS2200" s="37"/>
      <c r="AT2200" s="37"/>
      <c r="AU2200" s="37"/>
    </row>
    <row r="2201" spans="27:47" x14ac:dyDescent="0.2">
      <c r="AA2201" s="37"/>
      <c r="AB2201" s="37"/>
      <c r="AC2201" s="37"/>
      <c r="AD2201" s="37"/>
      <c r="AE2201" s="37"/>
      <c r="AF2201" s="39"/>
      <c r="AG2201" s="40"/>
      <c r="AN2201" s="37"/>
      <c r="AO2201" s="37"/>
      <c r="AP2201" s="37"/>
      <c r="AQ2201" s="37"/>
      <c r="AR2201" s="37"/>
      <c r="AS2201" s="37"/>
      <c r="AT2201" s="37"/>
      <c r="AU2201" s="37"/>
    </row>
    <row r="2202" spans="27:47" x14ac:dyDescent="0.2">
      <c r="AA2202" s="37"/>
      <c r="AB2202" s="37"/>
      <c r="AC2202" s="37"/>
      <c r="AD2202" s="37"/>
      <c r="AE2202" s="37"/>
      <c r="AF2202" s="39"/>
      <c r="AG2202" s="40"/>
      <c r="AN2202" s="37"/>
      <c r="AO2202" s="37"/>
      <c r="AP2202" s="37"/>
      <c r="AQ2202" s="37"/>
      <c r="AR2202" s="37"/>
      <c r="AS2202" s="37"/>
      <c r="AT2202" s="37"/>
      <c r="AU2202" s="37"/>
    </row>
    <row r="2203" spans="27:47" x14ac:dyDescent="0.2">
      <c r="AA2203" s="37"/>
      <c r="AB2203" s="37"/>
      <c r="AC2203" s="37"/>
      <c r="AD2203" s="37"/>
      <c r="AE2203" s="37"/>
      <c r="AF2203" s="39"/>
      <c r="AG2203" s="40"/>
      <c r="AN2203" s="37"/>
      <c r="AO2203" s="37"/>
      <c r="AP2203" s="37"/>
      <c r="AQ2203" s="37"/>
      <c r="AR2203" s="37"/>
      <c r="AS2203" s="37"/>
      <c r="AT2203" s="37"/>
      <c r="AU2203" s="37"/>
    </row>
    <row r="2204" spans="27:47" x14ac:dyDescent="0.2">
      <c r="AA2204" s="37"/>
      <c r="AB2204" s="37"/>
      <c r="AC2204" s="37"/>
      <c r="AD2204" s="37"/>
      <c r="AE2204" s="37"/>
      <c r="AF2204" s="39"/>
      <c r="AG2204" s="40"/>
      <c r="AN2204" s="37"/>
      <c r="AO2204" s="37"/>
      <c r="AP2204" s="37"/>
      <c r="AQ2204" s="37"/>
      <c r="AR2204" s="37"/>
      <c r="AS2204" s="37"/>
      <c r="AT2204" s="37"/>
      <c r="AU2204" s="37"/>
    </row>
    <row r="2205" spans="27:47" x14ac:dyDescent="0.2">
      <c r="AA2205" s="37"/>
      <c r="AB2205" s="37"/>
      <c r="AC2205" s="37"/>
      <c r="AD2205" s="37"/>
      <c r="AE2205" s="37"/>
      <c r="AF2205" s="39"/>
      <c r="AG2205" s="40"/>
      <c r="AN2205" s="37"/>
      <c r="AO2205" s="37"/>
      <c r="AP2205" s="37"/>
      <c r="AQ2205" s="37"/>
      <c r="AR2205" s="37"/>
      <c r="AS2205" s="37"/>
      <c r="AT2205" s="37"/>
      <c r="AU2205" s="37"/>
    </row>
    <row r="2206" spans="27:47" x14ac:dyDescent="0.2">
      <c r="AA2206" s="37"/>
      <c r="AB2206" s="37"/>
      <c r="AC2206" s="37"/>
      <c r="AD2206" s="37"/>
      <c r="AE2206" s="37"/>
      <c r="AF2206" s="39"/>
      <c r="AG2206" s="40"/>
      <c r="AN2206" s="37"/>
      <c r="AO2206" s="37"/>
      <c r="AP2206" s="37"/>
      <c r="AQ2206" s="37"/>
      <c r="AR2206" s="37"/>
      <c r="AS2206" s="37"/>
      <c r="AT2206" s="37"/>
      <c r="AU2206" s="37"/>
    </row>
    <row r="2207" spans="27:47" x14ac:dyDescent="0.2">
      <c r="AA2207" s="37"/>
      <c r="AB2207" s="37"/>
      <c r="AC2207" s="37"/>
      <c r="AD2207" s="37"/>
      <c r="AE2207" s="37"/>
      <c r="AF2207" s="39"/>
      <c r="AG2207" s="40"/>
      <c r="AN2207" s="37"/>
      <c r="AO2207" s="37"/>
      <c r="AP2207" s="37"/>
      <c r="AQ2207" s="37"/>
      <c r="AR2207" s="37"/>
      <c r="AS2207" s="37"/>
      <c r="AT2207" s="37"/>
      <c r="AU2207" s="37"/>
    </row>
    <row r="2208" spans="27:47" x14ac:dyDescent="0.2">
      <c r="AA2208" s="37"/>
      <c r="AB2208" s="37"/>
      <c r="AC2208" s="37"/>
      <c r="AD2208" s="37"/>
      <c r="AE2208" s="37"/>
      <c r="AF2208" s="39"/>
      <c r="AG2208" s="40"/>
      <c r="AN2208" s="37"/>
      <c r="AO2208" s="37"/>
      <c r="AP2208" s="37"/>
      <c r="AQ2208" s="37"/>
      <c r="AR2208" s="37"/>
      <c r="AS2208" s="37"/>
      <c r="AT2208" s="37"/>
      <c r="AU2208" s="37"/>
    </row>
    <row r="2209" spans="27:47" x14ac:dyDescent="0.2">
      <c r="AA2209" s="37"/>
      <c r="AB2209" s="37"/>
      <c r="AC2209" s="37"/>
      <c r="AD2209" s="37"/>
      <c r="AE2209" s="37"/>
      <c r="AF2209" s="39"/>
      <c r="AG2209" s="40"/>
      <c r="AN2209" s="37"/>
      <c r="AO2209" s="37"/>
      <c r="AP2209" s="37"/>
      <c r="AQ2209" s="37"/>
      <c r="AR2209" s="37"/>
      <c r="AS2209" s="37"/>
      <c r="AT2209" s="37"/>
      <c r="AU2209" s="37"/>
    </row>
    <row r="2210" spans="27:47" x14ac:dyDescent="0.2">
      <c r="AA2210" s="37"/>
      <c r="AB2210" s="37"/>
      <c r="AC2210" s="37"/>
      <c r="AD2210" s="37"/>
      <c r="AE2210" s="37"/>
      <c r="AF2210" s="39"/>
      <c r="AG2210" s="40"/>
      <c r="AN2210" s="37"/>
      <c r="AO2210" s="37"/>
      <c r="AP2210" s="37"/>
      <c r="AQ2210" s="37"/>
      <c r="AR2210" s="37"/>
      <c r="AS2210" s="37"/>
      <c r="AT2210" s="37"/>
      <c r="AU2210" s="37"/>
    </row>
    <row r="2211" spans="27:47" x14ac:dyDescent="0.2">
      <c r="AA2211" s="37"/>
      <c r="AB2211" s="37"/>
      <c r="AC2211" s="37"/>
      <c r="AD2211" s="37"/>
      <c r="AE2211" s="37"/>
      <c r="AF2211" s="39"/>
      <c r="AG2211" s="40"/>
      <c r="AN2211" s="37"/>
      <c r="AO2211" s="37"/>
      <c r="AP2211" s="37"/>
      <c r="AQ2211" s="37"/>
      <c r="AR2211" s="37"/>
      <c r="AS2211" s="37"/>
      <c r="AT2211" s="37"/>
      <c r="AU2211" s="37"/>
    </row>
    <row r="2212" spans="27:47" x14ac:dyDescent="0.2">
      <c r="AA2212" s="37"/>
      <c r="AB2212" s="37"/>
      <c r="AC2212" s="37"/>
      <c r="AD2212" s="37"/>
      <c r="AE2212" s="37"/>
      <c r="AF2212" s="39"/>
      <c r="AG2212" s="40"/>
      <c r="AN2212" s="37"/>
      <c r="AO2212" s="37"/>
      <c r="AP2212" s="37"/>
      <c r="AQ2212" s="37"/>
      <c r="AR2212" s="37"/>
      <c r="AS2212" s="37"/>
      <c r="AT2212" s="37"/>
      <c r="AU2212" s="37"/>
    </row>
    <row r="2213" spans="27:47" x14ac:dyDescent="0.2">
      <c r="AA2213" s="37"/>
      <c r="AB2213" s="37"/>
      <c r="AC2213" s="37"/>
      <c r="AD2213" s="37"/>
      <c r="AE2213" s="37"/>
      <c r="AF2213" s="39"/>
      <c r="AG2213" s="40"/>
      <c r="AN2213" s="37"/>
      <c r="AO2213" s="37"/>
      <c r="AP2213" s="37"/>
      <c r="AQ2213" s="37"/>
      <c r="AR2213" s="37"/>
      <c r="AS2213" s="37"/>
      <c r="AT2213" s="37"/>
      <c r="AU2213" s="37"/>
    </row>
    <row r="2214" spans="27:47" x14ac:dyDescent="0.2">
      <c r="AA2214" s="37"/>
      <c r="AB2214" s="37"/>
      <c r="AC2214" s="37"/>
      <c r="AD2214" s="37"/>
      <c r="AE2214" s="37"/>
      <c r="AF2214" s="39"/>
      <c r="AG2214" s="40"/>
      <c r="AN2214" s="37"/>
      <c r="AO2214" s="37"/>
      <c r="AP2214" s="37"/>
      <c r="AQ2214" s="37"/>
      <c r="AR2214" s="37"/>
      <c r="AS2214" s="37"/>
      <c r="AT2214" s="37"/>
      <c r="AU2214" s="37"/>
    </row>
    <row r="2215" spans="27:47" x14ac:dyDescent="0.2">
      <c r="AA2215" s="37"/>
      <c r="AB2215" s="37"/>
      <c r="AC2215" s="37"/>
      <c r="AD2215" s="37"/>
      <c r="AE2215" s="37"/>
      <c r="AF2215" s="39"/>
      <c r="AG2215" s="40"/>
      <c r="AN2215" s="37"/>
      <c r="AO2215" s="37"/>
      <c r="AP2215" s="37"/>
      <c r="AQ2215" s="37"/>
      <c r="AR2215" s="37"/>
      <c r="AS2215" s="37"/>
      <c r="AT2215" s="37"/>
      <c r="AU2215" s="37"/>
    </row>
    <row r="2216" spans="27:47" x14ac:dyDescent="0.2">
      <c r="AA2216" s="37"/>
      <c r="AB2216" s="37"/>
      <c r="AC2216" s="37"/>
      <c r="AD2216" s="37"/>
      <c r="AE2216" s="37"/>
      <c r="AF2216" s="39"/>
      <c r="AG2216" s="40"/>
      <c r="AN2216" s="37"/>
      <c r="AO2216" s="37"/>
      <c r="AP2216" s="37"/>
      <c r="AQ2216" s="37"/>
      <c r="AR2216" s="37"/>
      <c r="AS2216" s="37"/>
      <c r="AT2216" s="37"/>
      <c r="AU2216" s="37"/>
    </row>
    <row r="2217" spans="27:47" x14ac:dyDescent="0.2">
      <c r="AA2217" s="37"/>
      <c r="AB2217" s="37"/>
      <c r="AC2217" s="37"/>
      <c r="AD2217" s="37"/>
      <c r="AE2217" s="37"/>
      <c r="AF2217" s="39"/>
      <c r="AG2217" s="40"/>
      <c r="AN2217" s="37"/>
      <c r="AO2217" s="37"/>
      <c r="AP2217" s="37"/>
      <c r="AQ2217" s="37"/>
      <c r="AR2217" s="37"/>
      <c r="AS2217" s="37"/>
      <c r="AT2217" s="37"/>
      <c r="AU2217" s="37"/>
    </row>
    <row r="2218" spans="27:47" x14ac:dyDescent="0.2">
      <c r="AA2218" s="37"/>
      <c r="AB2218" s="37"/>
      <c r="AC2218" s="37"/>
      <c r="AD2218" s="37"/>
      <c r="AE2218" s="37"/>
      <c r="AF2218" s="39"/>
      <c r="AG2218" s="40"/>
      <c r="AN2218" s="37"/>
      <c r="AO2218" s="37"/>
      <c r="AP2218" s="37"/>
      <c r="AQ2218" s="37"/>
      <c r="AR2218" s="37"/>
      <c r="AS2218" s="37"/>
      <c r="AT2218" s="37"/>
      <c r="AU2218" s="37"/>
    </row>
    <row r="2219" spans="27:47" x14ac:dyDescent="0.2">
      <c r="AA2219" s="37"/>
      <c r="AB2219" s="37"/>
      <c r="AC2219" s="37"/>
      <c r="AD2219" s="37"/>
      <c r="AE2219" s="37"/>
      <c r="AF2219" s="39"/>
      <c r="AG2219" s="40"/>
      <c r="AN2219" s="37"/>
      <c r="AO2219" s="37"/>
      <c r="AP2219" s="37"/>
      <c r="AQ2219" s="37"/>
      <c r="AR2219" s="37"/>
      <c r="AS2219" s="37"/>
      <c r="AT2219" s="37"/>
      <c r="AU2219" s="37"/>
    </row>
    <row r="2220" spans="27:47" x14ac:dyDescent="0.2">
      <c r="AA2220" s="37"/>
      <c r="AB2220" s="37"/>
      <c r="AC2220" s="37"/>
      <c r="AD2220" s="37"/>
      <c r="AE2220" s="37"/>
      <c r="AF2220" s="39"/>
      <c r="AG2220" s="40"/>
      <c r="AN2220" s="37"/>
      <c r="AO2220" s="37"/>
      <c r="AP2220" s="37"/>
      <c r="AQ2220" s="37"/>
      <c r="AR2220" s="37"/>
      <c r="AS2220" s="37"/>
      <c r="AT2220" s="37"/>
      <c r="AU2220" s="37"/>
    </row>
    <row r="2221" spans="27:47" x14ac:dyDescent="0.2">
      <c r="AA2221" s="37"/>
      <c r="AB2221" s="37"/>
      <c r="AC2221" s="37"/>
      <c r="AD2221" s="37"/>
      <c r="AE2221" s="37"/>
      <c r="AF2221" s="39"/>
      <c r="AG2221" s="40"/>
      <c r="AN2221" s="37"/>
      <c r="AO2221" s="37"/>
      <c r="AP2221" s="37"/>
      <c r="AQ2221" s="37"/>
      <c r="AR2221" s="37"/>
      <c r="AS2221" s="37"/>
      <c r="AT2221" s="37"/>
      <c r="AU2221" s="37"/>
    </row>
    <row r="2222" spans="27:47" x14ac:dyDescent="0.2">
      <c r="AA2222" s="37"/>
      <c r="AB2222" s="37"/>
      <c r="AC2222" s="37"/>
      <c r="AD2222" s="37"/>
      <c r="AE2222" s="37"/>
      <c r="AF2222" s="39"/>
      <c r="AG2222" s="40"/>
      <c r="AN2222" s="37"/>
      <c r="AO2222" s="37"/>
      <c r="AP2222" s="37"/>
      <c r="AQ2222" s="37"/>
      <c r="AR2222" s="37"/>
      <c r="AS2222" s="37"/>
      <c r="AT2222" s="37"/>
      <c r="AU2222" s="37"/>
    </row>
    <row r="2223" spans="27:47" x14ac:dyDescent="0.2">
      <c r="AA2223" s="37"/>
      <c r="AB2223" s="37"/>
      <c r="AC2223" s="37"/>
      <c r="AD2223" s="37"/>
      <c r="AE2223" s="37"/>
      <c r="AF2223" s="39"/>
      <c r="AG2223" s="40"/>
      <c r="AN2223" s="37"/>
      <c r="AO2223" s="37"/>
      <c r="AP2223" s="37"/>
      <c r="AQ2223" s="37"/>
      <c r="AR2223" s="37"/>
      <c r="AS2223" s="37"/>
      <c r="AT2223" s="37"/>
      <c r="AU2223" s="37"/>
    </row>
    <row r="2224" spans="27:47" x14ac:dyDescent="0.2">
      <c r="AA2224" s="37"/>
      <c r="AB2224" s="37"/>
      <c r="AC2224" s="37"/>
      <c r="AD2224" s="37"/>
      <c r="AE2224" s="37"/>
      <c r="AF2224" s="39"/>
      <c r="AG2224" s="40"/>
      <c r="AN2224" s="37"/>
      <c r="AO2224" s="37"/>
      <c r="AP2224" s="37"/>
      <c r="AQ2224" s="37"/>
      <c r="AR2224" s="37"/>
      <c r="AS2224" s="37"/>
      <c r="AT2224" s="37"/>
      <c r="AU2224" s="37"/>
    </row>
    <row r="2225" spans="27:47" x14ac:dyDescent="0.2">
      <c r="AA2225" s="37"/>
      <c r="AB2225" s="37"/>
      <c r="AC2225" s="37"/>
      <c r="AD2225" s="37"/>
      <c r="AE2225" s="37"/>
      <c r="AF2225" s="39"/>
      <c r="AG2225" s="40"/>
      <c r="AN2225" s="37"/>
      <c r="AO2225" s="37"/>
      <c r="AP2225" s="37"/>
      <c r="AQ2225" s="37"/>
      <c r="AR2225" s="37"/>
      <c r="AS2225" s="37"/>
      <c r="AT2225" s="37"/>
      <c r="AU2225" s="37"/>
    </row>
    <row r="2226" spans="27:47" x14ac:dyDescent="0.2">
      <c r="AA2226" s="37"/>
      <c r="AB2226" s="37"/>
      <c r="AC2226" s="37"/>
      <c r="AD2226" s="37"/>
      <c r="AE2226" s="37"/>
      <c r="AF2226" s="39"/>
      <c r="AG2226" s="40"/>
      <c r="AN2226" s="37"/>
      <c r="AO2226" s="37"/>
      <c r="AP2226" s="37"/>
      <c r="AQ2226" s="37"/>
      <c r="AR2226" s="37"/>
      <c r="AS2226" s="37"/>
      <c r="AT2226" s="37"/>
      <c r="AU2226" s="37"/>
    </row>
    <row r="2227" spans="27:47" x14ac:dyDescent="0.2">
      <c r="AA2227" s="37"/>
      <c r="AB2227" s="37"/>
      <c r="AC2227" s="37"/>
      <c r="AD2227" s="37"/>
      <c r="AE2227" s="37"/>
      <c r="AF2227" s="39"/>
      <c r="AG2227" s="40"/>
      <c r="AN2227" s="37"/>
      <c r="AO2227" s="37"/>
      <c r="AP2227" s="37"/>
      <c r="AQ2227" s="37"/>
      <c r="AR2227" s="37"/>
      <c r="AS2227" s="37"/>
      <c r="AT2227" s="37"/>
      <c r="AU2227" s="37"/>
    </row>
    <row r="2228" spans="27:47" x14ac:dyDescent="0.2">
      <c r="AA2228" s="37"/>
      <c r="AB2228" s="37"/>
      <c r="AC2228" s="37"/>
      <c r="AD2228" s="37"/>
      <c r="AE2228" s="37"/>
      <c r="AF2228" s="39"/>
      <c r="AG2228" s="40"/>
      <c r="AN2228" s="37"/>
      <c r="AO2228" s="37"/>
      <c r="AP2228" s="37"/>
      <c r="AQ2228" s="37"/>
      <c r="AR2228" s="37"/>
      <c r="AS2228" s="37"/>
      <c r="AT2228" s="37"/>
      <c r="AU2228" s="37"/>
    </row>
    <row r="2229" spans="27:47" x14ac:dyDescent="0.2">
      <c r="AA2229" s="37"/>
      <c r="AB2229" s="37"/>
      <c r="AC2229" s="37"/>
      <c r="AD2229" s="37"/>
      <c r="AE2229" s="37"/>
      <c r="AF2229" s="39"/>
      <c r="AG2229" s="40"/>
      <c r="AN2229" s="37"/>
      <c r="AO2229" s="37"/>
      <c r="AP2229" s="37"/>
      <c r="AQ2229" s="37"/>
      <c r="AR2229" s="37"/>
      <c r="AS2229" s="37"/>
      <c r="AT2229" s="37"/>
      <c r="AU2229" s="37"/>
    </row>
    <row r="2230" spans="27:47" x14ac:dyDescent="0.2">
      <c r="AA2230" s="37"/>
      <c r="AB2230" s="37"/>
      <c r="AC2230" s="37"/>
      <c r="AD2230" s="37"/>
      <c r="AE2230" s="37"/>
      <c r="AF2230" s="39"/>
      <c r="AG2230" s="40"/>
      <c r="AN2230" s="37"/>
      <c r="AO2230" s="37"/>
      <c r="AP2230" s="37"/>
      <c r="AQ2230" s="37"/>
      <c r="AR2230" s="37"/>
      <c r="AS2230" s="37"/>
      <c r="AT2230" s="37"/>
      <c r="AU2230" s="37"/>
    </row>
    <row r="2231" spans="27:47" x14ac:dyDescent="0.2">
      <c r="AA2231" s="37"/>
      <c r="AB2231" s="37"/>
      <c r="AC2231" s="37"/>
      <c r="AD2231" s="37"/>
      <c r="AE2231" s="37"/>
      <c r="AF2231" s="39"/>
      <c r="AG2231" s="40"/>
      <c r="AN2231" s="37"/>
      <c r="AO2231" s="37"/>
      <c r="AP2231" s="37"/>
      <c r="AQ2231" s="37"/>
      <c r="AR2231" s="37"/>
      <c r="AS2231" s="37"/>
      <c r="AT2231" s="37"/>
      <c r="AU2231" s="37"/>
    </row>
    <row r="2232" spans="27:47" x14ac:dyDescent="0.2">
      <c r="AA2232" s="37"/>
      <c r="AB2232" s="37"/>
      <c r="AC2232" s="37"/>
      <c r="AD2232" s="37"/>
      <c r="AE2232" s="37"/>
      <c r="AF2232" s="39"/>
      <c r="AG2232" s="40"/>
      <c r="AN2232" s="37"/>
      <c r="AO2232" s="37"/>
      <c r="AP2232" s="37"/>
      <c r="AQ2232" s="37"/>
      <c r="AR2232" s="37"/>
      <c r="AS2232" s="37"/>
      <c r="AT2232" s="37"/>
      <c r="AU2232" s="37"/>
    </row>
    <row r="2233" spans="27:47" x14ac:dyDescent="0.2">
      <c r="AA2233" s="37"/>
      <c r="AB2233" s="37"/>
      <c r="AC2233" s="37"/>
      <c r="AD2233" s="37"/>
      <c r="AE2233" s="37"/>
      <c r="AF2233" s="39"/>
      <c r="AG2233" s="40"/>
      <c r="AN2233" s="37"/>
      <c r="AO2233" s="37"/>
      <c r="AP2233" s="37"/>
      <c r="AQ2233" s="37"/>
      <c r="AR2233" s="37"/>
      <c r="AS2233" s="37"/>
      <c r="AT2233" s="37"/>
      <c r="AU2233" s="37"/>
    </row>
    <row r="2234" spans="27:47" x14ac:dyDescent="0.2">
      <c r="AA2234" s="37"/>
      <c r="AB2234" s="37"/>
      <c r="AC2234" s="37"/>
      <c r="AD2234" s="37"/>
      <c r="AE2234" s="37"/>
      <c r="AF2234" s="39"/>
      <c r="AG2234" s="40"/>
      <c r="AN2234" s="37"/>
      <c r="AO2234" s="37"/>
      <c r="AP2234" s="37"/>
      <c r="AQ2234" s="37"/>
      <c r="AR2234" s="37"/>
      <c r="AS2234" s="37"/>
      <c r="AT2234" s="37"/>
      <c r="AU2234" s="37"/>
    </row>
    <row r="2235" spans="27:47" x14ac:dyDescent="0.2">
      <c r="AA2235" s="37"/>
      <c r="AB2235" s="37"/>
      <c r="AC2235" s="37"/>
      <c r="AD2235" s="37"/>
      <c r="AE2235" s="37"/>
      <c r="AF2235" s="39"/>
      <c r="AG2235" s="40"/>
      <c r="AN2235" s="37"/>
      <c r="AO2235" s="37"/>
      <c r="AP2235" s="37"/>
      <c r="AQ2235" s="37"/>
      <c r="AR2235" s="37"/>
      <c r="AS2235" s="37"/>
      <c r="AT2235" s="37"/>
      <c r="AU2235" s="37"/>
    </row>
    <row r="2236" spans="27:47" x14ac:dyDescent="0.2">
      <c r="AA2236" s="37"/>
      <c r="AB2236" s="37"/>
      <c r="AC2236" s="37"/>
      <c r="AD2236" s="37"/>
      <c r="AE2236" s="37"/>
      <c r="AF2236" s="39"/>
      <c r="AG2236" s="40"/>
      <c r="AN2236" s="37"/>
      <c r="AO2236" s="37"/>
      <c r="AP2236" s="37"/>
      <c r="AQ2236" s="37"/>
      <c r="AR2236" s="37"/>
      <c r="AS2236" s="37"/>
      <c r="AT2236" s="37"/>
      <c r="AU2236" s="37"/>
    </row>
    <row r="2237" spans="27:47" x14ac:dyDescent="0.2">
      <c r="AA2237" s="37"/>
      <c r="AB2237" s="37"/>
      <c r="AC2237" s="37"/>
      <c r="AD2237" s="37"/>
      <c r="AE2237" s="37"/>
      <c r="AF2237" s="39"/>
      <c r="AG2237" s="40"/>
      <c r="AN2237" s="37"/>
      <c r="AO2237" s="37"/>
      <c r="AP2237" s="37"/>
      <c r="AQ2237" s="37"/>
      <c r="AR2237" s="37"/>
      <c r="AS2237" s="37"/>
      <c r="AT2237" s="37"/>
      <c r="AU2237" s="37"/>
    </row>
    <row r="2238" spans="27:47" x14ac:dyDescent="0.2">
      <c r="AA2238" s="37"/>
      <c r="AB2238" s="37"/>
      <c r="AC2238" s="37"/>
      <c r="AD2238" s="37"/>
      <c r="AE2238" s="37"/>
      <c r="AF2238" s="39"/>
      <c r="AG2238" s="40"/>
      <c r="AN2238" s="37"/>
      <c r="AO2238" s="37"/>
      <c r="AP2238" s="37"/>
      <c r="AQ2238" s="37"/>
      <c r="AR2238" s="37"/>
      <c r="AS2238" s="37"/>
      <c r="AT2238" s="37"/>
      <c r="AU2238" s="37"/>
    </row>
    <row r="2239" spans="27:47" x14ac:dyDescent="0.2">
      <c r="AA2239" s="37"/>
      <c r="AB2239" s="37"/>
      <c r="AC2239" s="37"/>
      <c r="AD2239" s="37"/>
      <c r="AE2239" s="37"/>
      <c r="AF2239" s="39"/>
      <c r="AG2239" s="40"/>
      <c r="AN2239" s="37"/>
      <c r="AO2239" s="37"/>
      <c r="AP2239" s="37"/>
      <c r="AQ2239" s="37"/>
      <c r="AR2239" s="37"/>
      <c r="AS2239" s="37"/>
      <c r="AT2239" s="37"/>
      <c r="AU2239" s="37"/>
    </row>
    <row r="2240" spans="27:47" x14ac:dyDescent="0.2">
      <c r="AA2240" s="37"/>
      <c r="AB2240" s="37"/>
      <c r="AC2240" s="37"/>
      <c r="AD2240" s="37"/>
      <c r="AE2240" s="37"/>
      <c r="AF2240" s="39"/>
      <c r="AG2240" s="40"/>
      <c r="AN2240" s="37"/>
      <c r="AO2240" s="37"/>
      <c r="AP2240" s="37"/>
      <c r="AQ2240" s="37"/>
      <c r="AR2240" s="37"/>
      <c r="AS2240" s="37"/>
      <c r="AT2240" s="37"/>
      <c r="AU2240" s="37"/>
    </row>
    <row r="2241" spans="27:47" x14ac:dyDescent="0.2">
      <c r="AA2241" s="37"/>
      <c r="AB2241" s="37"/>
      <c r="AC2241" s="37"/>
      <c r="AD2241" s="37"/>
      <c r="AE2241" s="37"/>
      <c r="AF2241" s="39"/>
      <c r="AG2241" s="40"/>
      <c r="AN2241" s="37"/>
      <c r="AO2241" s="37"/>
      <c r="AP2241" s="37"/>
      <c r="AQ2241" s="37"/>
      <c r="AR2241" s="37"/>
      <c r="AS2241" s="37"/>
      <c r="AT2241" s="37"/>
      <c r="AU2241" s="37"/>
    </row>
    <row r="2242" spans="27:47" x14ac:dyDescent="0.2">
      <c r="AA2242" s="37"/>
      <c r="AB2242" s="37"/>
      <c r="AC2242" s="37"/>
      <c r="AD2242" s="37"/>
      <c r="AE2242" s="37"/>
      <c r="AF2242" s="39"/>
      <c r="AG2242" s="40"/>
      <c r="AN2242" s="37"/>
      <c r="AO2242" s="37"/>
      <c r="AP2242" s="37"/>
      <c r="AQ2242" s="37"/>
      <c r="AR2242" s="37"/>
      <c r="AS2242" s="37"/>
      <c r="AT2242" s="37"/>
      <c r="AU2242" s="37"/>
    </row>
    <row r="2243" spans="27:47" x14ac:dyDescent="0.2">
      <c r="AA2243" s="37"/>
      <c r="AB2243" s="37"/>
      <c r="AC2243" s="37"/>
      <c r="AD2243" s="37"/>
      <c r="AE2243" s="37"/>
      <c r="AF2243" s="39"/>
      <c r="AG2243" s="40"/>
      <c r="AN2243" s="37"/>
      <c r="AO2243" s="37"/>
      <c r="AP2243" s="37"/>
      <c r="AQ2243" s="37"/>
      <c r="AR2243" s="37"/>
      <c r="AS2243" s="37"/>
      <c r="AT2243" s="37"/>
      <c r="AU2243" s="37"/>
    </row>
    <row r="2244" spans="27:47" x14ac:dyDescent="0.2">
      <c r="AA2244" s="37"/>
      <c r="AB2244" s="37"/>
      <c r="AC2244" s="37"/>
      <c r="AD2244" s="37"/>
      <c r="AE2244" s="37"/>
      <c r="AF2244" s="39"/>
      <c r="AG2244" s="40"/>
      <c r="AN2244" s="37"/>
      <c r="AO2244" s="37"/>
      <c r="AP2244" s="37"/>
      <c r="AQ2244" s="37"/>
      <c r="AR2244" s="37"/>
      <c r="AS2244" s="37"/>
      <c r="AT2244" s="37"/>
      <c r="AU2244" s="37"/>
    </row>
    <row r="2245" spans="27:47" x14ac:dyDescent="0.2">
      <c r="AA2245" s="37"/>
      <c r="AB2245" s="37"/>
      <c r="AC2245" s="37"/>
      <c r="AD2245" s="37"/>
      <c r="AE2245" s="37"/>
      <c r="AF2245" s="39"/>
      <c r="AG2245" s="40"/>
      <c r="AN2245" s="37"/>
      <c r="AO2245" s="37"/>
      <c r="AP2245" s="37"/>
      <c r="AQ2245" s="37"/>
      <c r="AR2245" s="37"/>
      <c r="AS2245" s="37"/>
      <c r="AT2245" s="37"/>
      <c r="AU2245" s="37"/>
    </row>
    <row r="2246" spans="27:47" x14ac:dyDescent="0.2">
      <c r="AA2246" s="37"/>
      <c r="AB2246" s="37"/>
      <c r="AC2246" s="37"/>
      <c r="AD2246" s="37"/>
      <c r="AE2246" s="37"/>
      <c r="AF2246" s="39"/>
      <c r="AG2246" s="40"/>
      <c r="AN2246" s="37"/>
      <c r="AO2246" s="37"/>
      <c r="AP2246" s="37"/>
      <c r="AQ2246" s="37"/>
      <c r="AR2246" s="37"/>
      <c r="AS2246" s="37"/>
      <c r="AT2246" s="37"/>
      <c r="AU2246" s="37"/>
    </row>
    <row r="2247" spans="27:47" x14ac:dyDescent="0.2">
      <c r="AA2247" s="37"/>
      <c r="AB2247" s="37"/>
      <c r="AC2247" s="37"/>
      <c r="AD2247" s="37"/>
      <c r="AE2247" s="37"/>
      <c r="AF2247" s="39"/>
      <c r="AG2247" s="40"/>
      <c r="AN2247" s="37"/>
      <c r="AO2247" s="37"/>
      <c r="AP2247" s="37"/>
      <c r="AQ2247" s="37"/>
      <c r="AR2247" s="37"/>
      <c r="AS2247" s="37"/>
      <c r="AT2247" s="37"/>
      <c r="AU2247" s="37"/>
    </row>
    <row r="2248" spans="27:47" x14ac:dyDescent="0.2">
      <c r="AA2248" s="37"/>
      <c r="AB2248" s="37"/>
      <c r="AC2248" s="37"/>
      <c r="AD2248" s="37"/>
      <c r="AE2248" s="37"/>
      <c r="AF2248" s="39"/>
      <c r="AG2248" s="40"/>
      <c r="AN2248" s="37"/>
      <c r="AO2248" s="37"/>
      <c r="AP2248" s="37"/>
      <c r="AQ2248" s="37"/>
      <c r="AR2248" s="37"/>
      <c r="AS2248" s="37"/>
      <c r="AT2248" s="37"/>
      <c r="AU2248" s="37"/>
    </row>
    <row r="2249" spans="27:47" x14ac:dyDescent="0.2">
      <c r="AA2249" s="37"/>
      <c r="AB2249" s="37"/>
      <c r="AC2249" s="37"/>
      <c r="AD2249" s="37"/>
      <c r="AE2249" s="37"/>
      <c r="AF2249" s="39"/>
      <c r="AG2249" s="40"/>
      <c r="AN2249" s="37"/>
      <c r="AO2249" s="37"/>
      <c r="AP2249" s="37"/>
      <c r="AQ2249" s="37"/>
      <c r="AR2249" s="37"/>
      <c r="AS2249" s="37"/>
      <c r="AT2249" s="37"/>
      <c r="AU2249" s="37"/>
    </row>
    <row r="2250" spans="27:47" x14ac:dyDescent="0.2">
      <c r="AA2250" s="37"/>
      <c r="AB2250" s="37"/>
      <c r="AC2250" s="37"/>
      <c r="AD2250" s="37"/>
      <c r="AE2250" s="37"/>
      <c r="AF2250" s="39"/>
      <c r="AG2250" s="40"/>
      <c r="AN2250" s="37"/>
      <c r="AO2250" s="37"/>
      <c r="AP2250" s="37"/>
      <c r="AQ2250" s="37"/>
      <c r="AR2250" s="37"/>
      <c r="AS2250" s="37"/>
      <c r="AT2250" s="37"/>
      <c r="AU2250" s="37"/>
    </row>
    <row r="2251" spans="27:47" x14ac:dyDescent="0.2">
      <c r="AA2251" s="37"/>
      <c r="AB2251" s="37"/>
      <c r="AC2251" s="37"/>
      <c r="AD2251" s="37"/>
      <c r="AE2251" s="37"/>
      <c r="AF2251" s="39"/>
      <c r="AG2251" s="40"/>
      <c r="AN2251" s="37"/>
      <c r="AO2251" s="37"/>
      <c r="AP2251" s="37"/>
      <c r="AQ2251" s="37"/>
      <c r="AR2251" s="37"/>
      <c r="AS2251" s="37"/>
      <c r="AT2251" s="37"/>
      <c r="AU2251" s="37"/>
    </row>
    <row r="2252" spans="27:47" x14ac:dyDescent="0.2">
      <c r="AA2252" s="37"/>
      <c r="AB2252" s="37"/>
      <c r="AC2252" s="37"/>
      <c r="AD2252" s="37"/>
      <c r="AE2252" s="37"/>
      <c r="AF2252" s="39"/>
      <c r="AG2252" s="40"/>
      <c r="AN2252" s="37"/>
      <c r="AO2252" s="37"/>
      <c r="AP2252" s="37"/>
      <c r="AQ2252" s="37"/>
      <c r="AR2252" s="37"/>
      <c r="AS2252" s="37"/>
      <c r="AT2252" s="37"/>
      <c r="AU2252" s="37"/>
    </row>
    <row r="2253" spans="27:47" x14ac:dyDescent="0.2">
      <c r="AA2253" s="37"/>
      <c r="AB2253" s="37"/>
      <c r="AC2253" s="37"/>
      <c r="AD2253" s="37"/>
      <c r="AE2253" s="37"/>
      <c r="AF2253" s="39"/>
      <c r="AG2253" s="40"/>
      <c r="AN2253" s="37"/>
      <c r="AO2253" s="37"/>
      <c r="AP2253" s="37"/>
      <c r="AQ2253" s="37"/>
      <c r="AR2253" s="37"/>
      <c r="AS2253" s="37"/>
      <c r="AT2253" s="37"/>
      <c r="AU2253" s="37"/>
    </row>
    <row r="2254" spans="27:47" x14ac:dyDescent="0.2">
      <c r="AA2254" s="37"/>
      <c r="AB2254" s="37"/>
      <c r="AC2254" s="37"/>
      <c r="AD2254" s="37"/>
      <c r="AE2254" s="37"/>
      <c r="AF2254" s="39"/>
      <c r="AG2254" s="40"/>
      <c r="AN2254" s="37"/>
      <c r="AO2254" s="37"/>
      <c r="AP2254" s="37"/>
      <c r="AQ2254" s="37"/>
      <c r="AR2254" s="37"/>
      <c r="AS2254" s="37"/>
      <c r="AT2254" s="37"/>
      <c r="AU2254" s="37"/>
    </row>
    <row r="2255" spans="27:47" x14ac:dyDescent="0.2">
      <c r="AA2255" s="37"/>
      <c r="AB2255" s="37"/>
      <c r="AC2255" s="37"/>
      <c r="AD2255" s="37"/>
      <c r="AE2255" s="37"/>
      <c r="AF2255" s="39"/>
      <c r="AG2255" s="40"/>
      <c r="AN2255" s="37"/>
      <c r="AO2255" s="37"/>
      <c r="AP2255" s="37"/>
      <c r="AQ2255" s="37"/>
      <c r="AR2255" s="37"/>
      <c r="AS2255" s="37"/>
      <c r="AT2255" s="37"/>
      <c r="AU2255" s="37"/>
    </row>
    <row r="2256" spans="27:47" x14ac:dyDescent="0.2">
      <c r="AA2256" s="37"/>
      <c r="AB2256" s="37"/>
      <c r="AC2256" s="37"/>
      <c r="AD2256" s="37"/>
      <c r="AE2256" s="37"/>
      <c r="AF2256" s="39"/>
      <c r="AG2256" s="40"/>
      <c r="AN2256" s="37"/>
      <c r="AO2256" s="37"/>
      <c r="AP2256" s="37"/>
      <c r="AQ2256" s="37"/>
      <c r="AR2256" s="37"/>
      <c r="AS2256" s="37"/>
      <c r="AT2256" s="37"/>
      <c r="AU2256" s="37"/>
    </row>
    <row r="2257" spans="27:47" x14ac:dyDescent="0.2">
      <c r="AA2257" s="37"/>
      <c r="AB2257" s="37"/>
      <c r="AC2257" s="37"/>
      <c r="AD2257" s="37"/>
      <c r="AE2257" s="37"/>
      <c r="AF2257" s="39"/>
      <c r="AG2257" s="40"/>
      <c r="AN2257" s="37"/>
      <c r="AO2257" s="37"/>
      <c r="AP2257" s="37"/>
      <c r="AQ2257" s="37"/>
      <c r="AR2257" s="37"/>
      <c r="AS2257" s="37"/>
      <c r="AT2257" s="37"/>
      <c r="AU2257" s="37"/>
    </row>
    <row r="2258" spans="27:47" x14ac:dyDescent="0.2">
      <c r="AA2258" s="37"/>
      <c r="AB2258" s="37"/>
      <c r="AC2258" s="37"/>
      <c r="AD2258" s="37"/>
      <c r="AE2258" s="37"/>
      <c r="AF2258" s="39"/>
      <c r="AG2258" s="40"/>
      <c r="AN2258" s="37"/>
      <c r="AO2258" s="37"/>
      <c r="AP2258" s="37"/>
      <c r="AQ2258" s="37"/>
      <c r="AR2258" s="37"/>
      <c r="AS2258" s="37"/>
      <c r="AT2258" s="37"/>
      <c r="AU2258" s="37"/>
    </row>
    <row r="2259" spans="27:47" x14ac:dyDescent="0.2">
      <c r="AA2259" s="37"/>
      <c r="AB2259" s="37"/>
      <c r="AC2259" s="37"/>
      <c r="AD2259" s="37"/>
      <c r="AE2259" s="37"/>
      <c r="AF2259" s="39"/>
      <c r="AG2259" s="40"/>
      <c r="AN2259" s="37"/>
      <c r="AO2259" s="37"/>
      <c r="AP2259" s="37"/>
      <c r="AQ2259" s="37"/>
      <c r="AR2259" s="37"/>
      <c r="AS2259" s="37"/>
      <c r="AT2259" s="37"/>
      <c r="AU2259" s="37"/>
    </row>
    <row r="2260" spans="27:47" x14ac:dyDescent="0.2">
      <c r="AA2260" s="37"/>
      <c r="AB2260" s="37"/>
      <c r="AC2260" s="37"/>
      <c r="AD2260" s="37"/>
      <c r="AE2260" s="37"/>
      <c r="AF2260" s="39"/>
      <c r="AG2260" s="40"/>
      <c r="AN2260" s="37"/>
      <c r="AO2260" s="37"/>
      <c r="AP2260" s="37"/>
      <c r="AQ2260" s="37"/>
      <c r="AR2260" s="37"/>
      <c r="AS2260" s="37"/>
      <c r="AT2260" s="37"/>
      <c r="AU2260" s="37"/>
    </row>
    <row r="2261" spans="27:47" x14ac:dyDescent="0.2">
      <c r="AA2261" s="37"/>
      <c r="AB2261" s="37"/>
      <c r="AC2261" s="37"/>
      <c r="AD2261" s="37"/>
      <c r="AE2261" s="37"/>
      <c r="AF2261" s="39"/>
      <c r="AG2261" s="40"/>
      <c r="AN2261" s="37"/>
      <c r="AO2261" s="37"/>
      <c r="AP2261" s="37"/>
      <c r="AQ2261" s="37"/>
      <c r="AR2261" s="37"/>
      <c r="AS2261" s="37"/>
      <c r="AT2261" s="37"/>
      <c r="AU2261" s="37"/>
    </row>
    <row r="2262" spans="27:47" x14ac:dyDescent="0.2">
      <c r="AA2262" s="37"/>
      <c r="AB2262" s="37"/>
      <c r="AC2262" s="37"/>
      <c r="AD2262" s="37"/>
      <c r="AE2262" s="37"/>
      <c r="AF2262" s="39"/>
      <c r="AG2262" s="40"/>
      <c r="AN2262" s="37"/>
      <c r="AO2262" s="37"/>
      <c r="AP2262" s="37"/>
      <c r="AQ2262" s="37"/>
      <c r="AR2262" s="37"/>
      <c r="AS2262" s="37"/>
      <c r="AT2262" s="37"/>
      <c r="AU2262" s="37"/>
    </row>
    <row r="2263" spans="27:47" x14ac:dyDescent="0.2">
      <c r="AA2263" s="37"/>
      <c r="AB2263" s="37"/>
      <c r="AC2263" s="37"/>
      <c r="AD2263" s="37"/>
      <c r="AE2263" s="37"/>
      <c r="AF2263" s="39"/>
      <c r="AG2263" s="40"/>
      <c r="AN2263" s="37"/>
      <c r="AO2263" s="37"/>
      <c r="AP2263" s="37"/>
      <c r="AQ2263" s="37"/>
      <c r="AR2263" s="37"/>
      <c r="AS2263" s="37"/>
      <c r="AT2263" s="37"/>
      <c r="AU2263" s="37"/>
    </row>
    <row r="2264" spans="27:47" x14ac:dyDescent="0.2">
      <c r="AA2264" s="37"/>
      <c r="AB2264" s="37"/>
      <c r="AC2264" s="37"/>
      <c r="AD2264" s="37"/>
      <c r="AE2264" s="37"/>
      <c r="AF2264" s="39"/>
      <c r="AG2264" s="40"/>
      <c r="AN2264" s="37"/>
      <c r="AO2264" s="37"/>
      <c r="AP2264" s="37"/>
      <c r="AQ2264" s="37"/>
      <c r="AR2264" s="37"/>
      <c r="AS2264" s="37"/>
      <c r="AT2264" s="37"/>
      <c r="AU2264" s="37"/>
    </row>
    <row r="2265" spans="27:47" x14ac:dyDescent="0.2">
      <c r="AA2265" s="37"/>
      <c r="AB2265" s="37"/>
      <c r="AC2265" s="37"/>
      <c r="AD2265" s="37"/>
      <c r="AE2265" s="37"/>
      <c r="AF2265" s="39"/>
      <c r="AG2265" s="40"/>
      <c r="AN2265" s="37"/>
      <c r="AO2265" s="37"/>
      <c r="AP2265" s="37"/>
      <c r="AQ2265" s="37"/>
      <c r="AR2265" s="37"/>
      <c r="AS2265" s="37"/>
      <c r="AT2265" s="37"/>
      <c r="AU2265" s="37"/>
    </row>
    <row r="2266" spans="27:47" x14ac:dyDescent="0.2">
      <c r="AA2266" s="37"/>
      <c r="AB2266" s="37"/>
      <c r="AC2266" s="37"/>
      <c r="AD2266" s="37"/>
      <c r="AE2266" s="37"/>
      <c r="AF2266" s="39"/>
      <c r="AG2266" s="40"/>
      <c r="AN2266" s="37"/>
      <c r="AO2266" s="37"/>
      <c r="AP2266" s="37"/>
      <c r="AQ2266" s="37"/>
      <c r="AR2266" s="37"/>
      <c r="AS2266" s="37"/>
      <c r="AT2266" s="37"/>
      <c r="AU2266" s="37"/>
    </row>
    <row r="2267" spans="27:47" x14ac:dyDescent="0.2">
      <c r="AA2267" s="37"/>
      <c r="AB2267" s="37"/>
      <c r="AC2267" s="37"/>
      <c r="AD2267" s="37"/>
      <c r="AE2267" s="37"/>
      <c r="AF2267" s="39"/>
      <c r="AG2267" s="40"/>
      <c r="AN2267" s="37"/>
      <c r="AO2267" s="37"/>
      <c r="AP2267" s="37"/>
      <c r="AQ2267" s="37"/>
      <c r="AR2267" s="37"/>
      <c r="AS2267" s="37"/>
      <c r="AT2267" s="37"/>
      <c r="AU2267" s="37"/>
    </row>
    <row r="2268" spans="27:47" x14ac:dyDescent="0.2">
      <c r="AA2268" s="37"/>
      <c r="AB2268" s="37"/>
      <c r="AC2268" s="37"/>
      <c r="AD2268" s="37"/>
      <c r="AE2268" s="37"/>
      <c r="AF2268" s="39"/>
      <c r="AG2268" s="40"/>
      <c r="AN2268" s="37"/>
      <c r="AO2268" s="37"/>
      <c r="AP2268" s="37"/>
      <c r="AQ2268" s="37"/>
      <c r="AR2268" s="37"/>
      <c r="AS2268" s="37"/>
      <c r="AT2268" s="37"/>
      <c r="AU2268" s="37"/>
    </row>
    <row r="2269" spans="27:47" x14ac:dyDescent="0.2">
      <c r="AA2269" s="37"/>
      <c r="AB2269" s="37"/>
      <c r="AC2269" s="37"/>
      <c r="AD2269" s="37"/>
      <c r="AE2269" s="37"/>
      <c r="AF2269" s="39"/>
      <c r="AG2269" s="40"/>
      <c r="AN2269" s="37"/>
      <c r="AO2269" s="37"/>
      <c r="AP2269" s="37"/>
      <c r="AQ2269" s="37"/>
      <c r="AR2269" s="37"/>
      <c r="AS2269" s="37"/>
      <c r="AT2269" s="37"/>
      <c r="AU2269" s="37"/>
    </row>
    <row r="2270" spans="27:47" x14ac:dyDescent="0.2">
      <c r="AA2270" s="37"/>
      <c r="AB2270" s="37"/>
      <c r="AC2270" s="37"/>
      <c r="AD2270" s="37"/>
      <c r="AE2270" s="37"/>
      <c r="AF2270" s="39"/>
      <c r="AG2270" s="40"/>
      <c r="AN2270" s="37"/>
      <c r="AO2270" s="37"/>
      <c r="AP2270" s="37"/>
      <c r="AQ2270" s="37"/>
      <c r="AR2270" s="37"/>
      <c r="AS2270" s="37"/>
      <c r="AT2270" s="37"/>
      <c r="AU2270" s="37"/>
    </row>
    <row r="2271" spans="27:47" x14ac:dyDescent="0.2">
      <c r="AA2271" s="37"/>
      <c r="AB2271" s="37"/>
      <c r="AC2271" s="37"/>
      <c r="AD2271" s="37"/>
      <c r="AE2271" s="37"/>
      <c r="AF2271" s="39"/>
      <c r="AG2271" s="40"/>
      <c r="AN2271" s="37"/>
      <c r="AO2271" s="37"/>
      <c r="AP2271" s="37"/>
      <c r="AQ2271" s="37"/>
      <c r="AR2271" s="37"/>
      <c r="AS2271" s="37"/>
      <c r="AT2271" s="37"/>
      <c r="AU2271" s="37"/>
    </row>
    <row r="2272" spans="27:47" x14ac:dyDescent="0.2">
      <c r="AA2272" s="37"/>
      <c r="AB2272" s="37"/>
      <c r="AC2272" s="37"/>
      <c r="AD2272" s="37"/>
      <c r="AE2272" s="37"/>
      <c r="AF2272" s="39"/>
      <c r="AG2272" s="40"/>
      <c r="AN2272" s="37"/>
      <c r="AO2272" s="37"/>
      <c r="AP2272" s="37"/>
      <c r="AQ2272" s="37"/>
      <c r="AR2272" s="37"/>
      <c r="AS2272" s="37"/>
      <c r="AT2272" s="37"/>
      <c r="AU2272" s="37"/>
    </row>
    <row r="2273" spans="27:47" x14ac:dyDescent="0.2">
      <c r="AA2273" s="37"/>
      <c r="AB2273" s="37"/>
      <c r="AC2273" s="37"/>
      <c r="AD2273" s="37"/>
      <c r="AE2273" s="37"/>
      <c r="AF2273" s="39"/>
      <c r="AG2273" s="40"/>
      <c r="AN2273" s="37"/>
      <c r="AO2273" s="37"/>
      <c r="AP2273" s="37"/>
      <c r="AQ2273" s="37"/>
      <c r="AR2273" s="37"/>
      <c r="AS2273" s="37"/>
      <c r="AT2273" s="37"/>
      <c r="AU2273" s="37"/>
    </row>
    <row r="2274" spans="27:47" x14ac:dyDescent="0.2">
      <c r="AA2274" s="37"/>
      <c r="AB2274" s="37"/>
      <c r="AC2274" s="37"/>
      <c r="AD2274" s="37"/>
      <c r="AE2274" s="37"/>
      <c r="AF2274" s="39"/>
      <c r="AG2274" s="40"/>
      <c r="AN2274" s="37"/>
      <c r="AO2274" s="37"/>
      <c r="AP2274" s="37"/>
      <c r="AQ2274" s="37"/>
      <c r="AR2274" s="37"/>
      <c r="AS2274" s="37"/>
      <c r="AT2274" s="37"/>
      <c r="AU2274" s="37"/>
    </row>
    <row r="2275" spans="27:47" x14ac:dyDescent="0.2">
      <c r="AA2275" s="37"/>
      <c r="AB2275" s="37"/>
      <c r="AC2275" s="37"/>
      <c r="AD2275" s="37"/>
      <c r="AE2275" s="37"/>
      <c r="AF2275" s="39"/>
      <c r="AG2275" s="40"/>
      <c r="AN2275" s="37"/>
      <c r="AO2275" s="37"/>
      <c r="AP2275" s="37"/>
      <c r="AQ2275" s="37"/>
      <c r="AR2275" s="37"/>
      <c r="AS2275" s="37"/>
      <c r="AT2275" s="37"/>
      <c r="AU2275" s="37"/>
    </row>
    <row r="2276" spans="27:47" x14ac:dyDescent="0.2">
      <c r="AA2276" s="37"/>
      <c r="AB2276" s="37"/>
      <c r="AC2276" s="37"/>
      <c r="AD2276" s="37"/>
      <c r="AE2276" s="37"/>
      <c r="AF2276" s="39"/>
      <c r="AG2276" s="40"/>
      <c r="AN2276" s="37"/>
      <c r="AO2276" s="37"/>
      <c r="AP2276" s="37"/>
      <c r="AQ2276" s="37"/>
      <c r="AR2276" s="37"/>
      <c r="AS2276" s="37"/>
      <c r="AT2276" s="37"/>
      <c r="AU2276" s="37"/>
    </row>
    <row r="2277" spans="27:47" x14ac:dyDescent="0.2">
      <c r="AA2277" s="37"/>
      <c r="AB2277" s="37"/>
      <c r="AC2277" s="37"/>
      <c r="AD2277" s="37"/>
      <c r="AE2277" s="37"/>
      <c r="AF2277" s="39"/>
      <c r="AG2277" s="40"/>
      <c r="AN2277" s="37"/>
      <c r="AO2277" s="37"/>
      <c r="AP2277" s="37"/>
      <c r="AQ2277" s="37"/>
      <c r="AR2277" s="37"/>
      <c r="AS2277" s="37"/>
      <c r="AT2277" s="37"/>
      <c r="AU2277" s="37"/>
    </row>
    <row r="2278" spans="27:47" x14ac:dyDescent="0.2">
      <c r="AA2278" s="37"/>
      <c r="AB2278" s="37"/>
      <c r="AC2278" s="37"/>
      <c r="AD2278" s="37"/>
      <c r="AE2278" s="37"/>
      <c r="AF2278" s="39"/>
      <c r="AG2278" s="40"/>
      <c r="AN2278" s="37"/>
      <c r="AO2278" s="37"/>
      <c r="AP2278" s="37"/>
      <c r="AQ2278" s="37"/>
      <c r="AR2278" s="37"/>
      <c r="AS2278" s="37"/>
      <c r="AT2278" s="37"/>
      <c r="AU2278" s="37"/>
    </row>
    <row r="2279" spans="27:47" x14ac:dyDescent="0.2">
      <c r="AA2279" s="37"/>
      <c r="AB2279" s="37"/>
      <c r="AC2279" s="37"/>
      <c r="AD2279" s="37"/>
      <c r="AE2279" s="37"/>
      <c r="AF2279" s="39"/>
      <c r="AG2279" s="40"/>
      <c r="AN2279" s="37"/>
      <c r="AO2279" s="37"/>
      <c r="AP2279" s="37"/>
      <c r="AQ2279" s="37"/>
      <c r="AR2279" s="37"/>
      <c r="AS2279" s="37"/>
      <c r="AT2279" s="37"/>
      <c r="AU2279" s="37"/>
    </row>
    <row r="2280" spans="27:47" x14ac:dyDescent="0.2">
      <c r="AA2280" s="37"/>
      <c r="AB2280" s="37"/>
      <c r="AC2280" s="37"/>
      <c r="AD2280" s="37"/>
      <c r="AE2280" s="37"/>
      <c r="AF2280" s="39"/>
      <c r="AG2280" s="40"/>
      <c r="AN2280" s="37"/>
      <c r="AO2280" s="37"/>
      <c r="AP2280" s="37"/>
      <c r="AQ2280" s="37"/>
      <c r="AR2280" s="37"/>
      <c r="AS2280" s="37"/>
      <c r="AT2280" s="37"/>
      <c r="AU2280" s="37"/>
    </row>
    <row r="2281" spans="27:47" x14ac:dyDescent="0.2">
      <c r="AA2281" s="37"/>
      <c r="AB2281" s="37"/>
      <c r="AC2281" s="37"/>
      <c r="AD2281" s="37"/>
      <c r="AE2281" s="37"/>
      <c r="AF2281" s="39"/>
      <c r="AG2281" s="40"/>
      <c r="AN2281" s="37"/>
      <c r="AO2281" s="37"/>
      <c r="AP2281" s="37"/>
      <c r="AQ2281" s="37"/>
      <c r="AR2281" s="37"/>
      <c r="AS2281" s="37"/>
      <c r="AT2281" s="37"/>
      <c r="AU2281" s="37"/>
    </row>
    <row r="2282" spans="27:47" x14ac:dyDescent="0.2">
      <c r="AA2282" s="37"/>
      <c r="AB2282" s="37"/>
      <c r="AC2282" s="37"/>
      <c r="AD2282" s="37"/>
      <c r="AE2282" s="37"/>
      <c r="AF2282" s="39"/>
      <c r="AG2282" s="40"/>
      <c r="AN2282" s="37"/>
      <c r="AO2282" s="37"/>
      <c r="AP2282" s="37"/>
      <c r="AQ2282" s="37"/>
      <c r="AR2282" s="37"/>
      <c r="AS2282" s="37"/>
      <c r="AT2282" s="37"/>
      <c r="AU2282" s="37"/>
    </row>
    <row r="2283" spans="27:47" x14ac:dyDescent="0.2">
      <c r="AA2283" s="37"/>
      <c r="AB2283" s="37"/>
      <c r="AC2283" s="37"/>
      <c r="AD2283" s="37"/>
      <c r="AE2283" s="37"/>
      <c r="AF2283" s="39"/>
      <c r="AG2283" s="40"/>
      <c r="AN2283" s="37"/>
      <c r="AO2283" s="37"/>
      <c r="AP2283" s="37"/>
      <c r="AQ2283" s="37"/>
      <c r="AR2283" s="37"/>
      <c r="AS2283" s="37"/>
      <c r="AT2283" s="37"/>
      <c r="AU2283" s="37"/>
    </row>
    <row r="2284" spans="27:47" x14ac:dyDescent="0.2">
      <c r="AA2284" s="37"/>
      <c r="AB2284" s="37"/>
      <c r="AC2284" s="37"/>
      <c r="AD2284" s="37"/>
      <c r="AE2284" s="37"/>
      <c r="AF2284" s="39"/>
      <c r="AG2284" s="40"/>
      <c r="AN2284" s="37"/>
      <c r="AO2284" s="37"/>
      <c r="AP2284" s="37"/>
      <c r="AQ2284" s="37"/>
      <c r="AR2284" s="37"/>
      <c r="AS2284" s="37"/>
      <c r="AT2284" s="37"/>
      <c r="AU2284" s="37"/>
    </row>
    <row r="2285" spans="27:47" x14ac:dyDescent="0.2">
      <c r="AA2285" s="37"/>
      <c r="AB2285" s="37"/>
      <c r="AC2285" s="37"/>
      <c r="AD2285" s="37"/>
      <c r="AE2285" s="37"/>
      <c r="AF2285" s="39"/>
      <c r="AG2285" s="40"/>
      <c r="AN2285" s="37"/>
      <c r="AO2285" s="37"/>
      <c r="AP2285" s="37"/>
      <c r="AQ2285" s="37"/>
      <c r="AR2285" s="37"/>
      <c r="AS2285" s="37"/>
      <c r="AT2285" s="37"/>
      <c r="AU2285" s="37"/>
    </row>
    <row r="2286" spans="27:47" x14ac:dyDescent="0.2">
      <c r="AA2286" s="37"/>
      <c r="AB2286" s="37"/>
      <c r="AC2286" s="37"/>
      <c r="AD2286" s="37"/>
      <c r="AE2286" s="37"/>
      <c r="AF2286" s="39"/>
      <c r="AG2286" s="40"/>
      <c r="AN2286" s="37"/>
      <c r="AO2286" s="37"/>
      <c r="AP2286" s="37"/>
      <c r="AQ2286" s="37"/>
      <c r="AR2286" s="37"/>
      <c r="AS2286" s="37"/>
      <c r="AT2286" s="37"/>
      <c r="AU2286" s="37"/>
    </row>
    <row r="2287" spans="27:47" x14ac:dyDescent="0.2">
      <c r="AA2287" s="37"/>
      <c r="AB2287" s="37"/>
      <c r="AC2287" s="37"/>
      <c r="AD2287" s="37"/>
      <c r="AE2287" s="37"/>
      <c r="AF2287" s="39"/>
      <c r="AG2287" s="40"/>
      <c r="AN2287" s="37"/>
      <c r="AO2287" s="37"/>
      <c r="AP2287" s="37"/>
      <c r="AQ2287" s="37"/>
      <c r="AR2287" s="37"/>
      <c r="AS2287" s="37"/>
      <c r="AT2287" s="37"/>
      <c r="AU2287" s="37"/>
    </row>
    <row r="2288" spans="27:47" x14ac:dyDescent="0.2">
      <c r="AA2288" s="37"/>
      <c r="AB2288" s="37"/>
      <c r="AC2288" s="37"/>
      <c r="AD2288" s="37"/>
      <c r="AE2288" s="37"/>
      <c r="AF2288" s="39"/>
      <c r="AG2288" s="40"/>
      <c r="AN2288" s="37"/>
      <c r="AO2288" s="37"/>
      <c r="AP2288" s="37"/>
      <c r="AQ2288" s="37"/>
      <c r="AR2288" s="37"/>
      <c r="AS2288" s="37"/>
      <c r="AT2288" s="37"/>
      <c r="AU2288" s="37"/>
    </row>
    <row r="2289" spans="27:47" x14ac:dyDescent="0.2">
      <c r="AA2289" s="37"/>
      <c r="AB2289" s="37"/>
      <c r="AC2289" s="37"/>
      <c r="AD2289" s="37"/>
      <c r="AE2289" s="37"/>
      <c r="AF2289" s="39"/>
      <c r="AG2289" s="40"/>
      <c r="AN2289" s="37"/>
      <c r="AO2289" s="37"/>
      <c r="AP2289" s="37"/>
      <c r="AQ2289" s="37"/>
      <c r="AR2289" s="37"/>
      <c r="AS2289" s="37"/>
      <c r="AT2289" s="37"/>
      <c r="AU2289" s="37"/>
    </row>
    <row r="2290" spans="27:47" x14ac:dyDescent="0.2">
      <c r="AA2290" s="37"/>
      <c r="AB2290" s="37"/>
      <c r="AC2290" s="37"/>
      <c r="AD2290" s="37"/>
      <c r="AE2290" s="37"/>
      <c r="AF2290" s="39"/>
      <c r="AG2290" s="40"/>
      <c r="AN2290" s="37"/>
      <c r="AO2290" s="37"/>
      <c r="AP2290" s="37"/>
      <c r="AQ2290" s="37"/>
      <c r="AR2290" s="37"/>
      <c r="AS2290" s="37"/>
      <c r="AT2290" s="37"/>
      <c r="AU2290" s="37"/>
    </row>
    <row r="2291" spans="27:47" x14ac:dyDescent="0.2">
      <c r="AA2291" s="37"/>
      <c r="AB2291" s="37"/>
      <c r="AC2291" s="37"/>
      <c r="AD2291" s="37"/>
      <c r="AE2291" s="37"/>
      <c r="AF2291" s="39"/>
      <c r="AG2291" s="40"/>
      <c r="AN2291" s="37"/>
      <c r="AO2291" s="37"/>
      <c r="AP2291" s="37"/>
      <c r="AQ2291" s="37"/>
      <c r="AR2291" s="37"/>
      <c r="AS2291" s="37"/>
      <c r="AT2291" s="37"/>
      <c r="AU2291" s="37"/>
    </row>
    <row r="2292" spans="27:47" x14ac:dyDescent="0.2">
      <c r="AA2292" s="37"/>
      <c r="AB2292" s="37"/>
      <c r="AC2292" s="37"/>
      <c r="AD2292" s="37"/>
      <c r="AE2292" s="37"/>
      <c r="AF2292" s="39"/>
      <c r="AG2292" s="40"/>
      <c r="AN2292" s="37"/>
      <c r="AO2292" s="37"/>
      <c r="AP2292" s="37"/>
      <c r="AQ2292" s="37"/>
      <c r="AR2292" s="37"/>
      <c r="AS2292" s="37"/>
      <c r="AT2292" s="37"/>
      <c r="AU2292" s="37"/>
    </row>
    <row r="2293" spans="27:47" x14ac:dyDescent="0.2">
      <c r="AA2293" s="37"/>
      <c r="AB2293" s="37"/>
      <c r="AC2293" s="37"/>
      <c r="AD2293" s="37"/>
      <c r="AE2293" s="37"/>
      <c r="AF2293" s="39"/>
      <c r="AG2293" s="40"/>
      <c r="AN2293" s="37"/>
      <c r="AO2293" s="37"/>
      <c r="AP2293" s="37"/>
      <c r="AQ2293" s="37"/>
      <c r="AR2293" s="37"/>
      <c r="AS2293" s="37"/>
      <c r="AT2293" s="37"/>
      <c r="AU2293" s="37"/>
    </row>
    <row r="2294" spans="27:47" x14ac:dyDescent="0.2">
      <c r="AA2294" s="37"/>
      <c r="AB2294" s="37"/>
      <c r="AC2294" s="37"/>
      <c r="AD2294" s="37"/>
      <c r="AE2294" s="37"/>
      <c r="AF2294" s="39"/>
      <c r="AG2294" s="40"/>
      <c r="AN2294" s="37"/>
      <c r="AO2294" s="37"/>
      <c r="AP2294" s="37"/>
      <c r="AQ2294" s="37"/>
      <c r="AR2294" s="37"/>
      <c r="AS2294" s="37"/>
      <c r="AT2294" s="37"/>
      <c r="AU2294" s="37"/>
    </row>
    <row r="2295" spans="27:47" x14ac:dyDescent="0.2">
      <c r="AA2295" s="37"/>
      <c r="AB2295" s="37"/>
      <c r="AC2295" s="37"/>
      <c r="AD2295" s="37"/>
      <c r="AE2295" s="37"/>
      <c r="AF2295" s="39"/>
      <c r="AG2295" s="40"/>
      <c r="AN2295" s="37"/>
      <c r="AO2295" s="37"/>
      <c r="AP2295" s="37"/>
      <c r="AQ2295" s="37"/>
      <c r="AR2295" s="37"/>
      <c r="AS2295" s="37"/>
      <c r="AT2295" s="37"/>
      <c r="AU2295" s="37"/>
    </row>
    <row r="2296" spans="27:47" x14ac:dyDescent="0.2">
      <c r="AA2296" s="37"/>
      <c r="AB2296" s="37"/>
      <c r="AC2296" s="37"/>
      <c r="AD2296" s="37"/>
      <c r="AE2296" s="37"/>
      <c r="AF2296" s="39"/>
      <c r="AG2296" s="40"/>
      <c r="AN2296" s="37"/>
      <c r="AO2296" s="37"/>
      <c r="AP2296" s="37"/>
      <c r="AQ2296" s="37"/>
      <c r="AR2296" s="37"/>
      <c r="AS2296" s="37"/>
      <c r="AT2296" s="37"/>
      <c r="AU2296" s="37"/>
    </row>
    <row r="2297" spans="27:47" x14ac:dyDescent="0.2">
      <c r="AA2297" s="37"/>
      <c r="AB2297" s="37"/>
      <c r="AC2297" s="37"/>
      <c r="AD2297" s="37"/>
      <c r="AE2297" s="37"/>
      <c r="AF2297" s="39"/>
      <c r="AG2297" s="40"/>
      <c r="AN2297" s="37"/>
      <c r="AO2297" s="37"/>
      <c r="AP2297" s="37"/>
      <c r="AQ2297" s="37"/>
      <c r="AR2297" s="37"/>
      <c r="AS2297" s="37"/>
      <c r="AT2297" s="37"/>
      <c r="AU2297" s="37"/>
    </row>
    <row r="2298" spans="27:47" x14ac:dyDescent="0.2">
      <c r="AA2298" s="37"/>
      <c r="AB2298" s="37"/>
      <c r="AC2298" s="37"/>
      <c r="AD2298" s="37"/>
      <c r="AE2298" s="37"/>
      <c r="AF2298" s="39"/>
      <c r="AG2298" s="40"/>
      <c r="AN2298" s="37"/>
      <c r="AO2298" s="37"/>
      <c r="AP2298" s="37"/>
      <c r="AQ2298" s="37"/>
      <c r="AR2298" s="37"/>
      <c r="AS2298" s="37"/>
      <c r="AT2298" s="37"/>
      <c r="AU2298" s="37"/>
    </row>
    <row r="2299" spans="27:47" x14ac:dyDescent="0.2">
      <c r="AA2299" s="37"/>
      <c r="AB2299" s="37"/>
      <c r="AC2299" s="37"/>
      <c r="AD2299" s="37"/>
      <c r="AE2299" s="37"/>
      <c r="AF2299" s="39"/>
      <c r="AG2299" s="40"/>
      <c r="AN2299" s="37"/>
      <c r="AO2299" s="37"/>
      <c r="AP2299" s="37"/>
      <c r="AQ2299" s="37"/>
      <c r="AR2299" s="37"/>
      <c r="AS2299" s="37"/>
      <c r="AT2299" s="37"/>
      <c r="AU2299" s="37"/>
    </row>
    <row r="2300" spans="27:47" x14ac:dyDescent="0.2">
      <c r="AA2300" s="37"/>
      <c r="AB2300" s="37"/>
      <c r="AC2300" s="37"/>
      <c r="AD2300" s="37"/>
      <c r="AE2300" s="37"/>
      <c r="AF2300" s="39"/>
      <c r="AG2300" s="40"/>
      <c r="AN2300" s="37"/>
      <c r="AO2300" s="37"/>
      <c r="AP2300" s="37"/>
      <c r="AQ2300" s="37"/>
      <c r="AR2300" s="37"/>
      <c r="AS2300" s="37"/>
      <c r="AT2300" s="37"/>
      <c r="AU2300" s="37"/>
    </row>
    <row r="2301" spans="27:47" x14ac:dyDescent="0.2">
      <c r="AA2301" s="37"/>
      <c r="AB2301" s="37"/>
      <c r="AC2301" s="37"/>
      <c r="AD2301" s="37"/>
      <c r="AE2301" s="37"/>
      <c r="AF2301" s="39"/>
      <c r="AG2301" s="40"/>
      <c r="AN2301" s="37"/>
      <c r="AO2301" s="37"/>
      <c r="AP2301" s="37"/>
      <c r="AQ2301" s="37"/>
      <c r="AR2301" s="37"/>
      <c r="AS2301" s="37"/>
      <c r="AT2301" s="37"/>
      <c r="AU2301" s="37"/>
    </row>
    <row r="2302" spans="27:47" x14ac:dyDescent="0.2">
      <c r="AA2302" s="37"/>
      <c r="AB2302" s="37"/>
      <c r="AC2302" s="37"/>
      <c r="AD2302" s="37"/>
      <c r="AE2302" s="37"/>
      <c r="AF2302" s="39"/>
      <c r="AG2302" s="40"/>
      <c r="AN2302" s="37"/>
      <c r="AO2302" s="37"/>
      <c r="AP2302" s="37"/>
      <c r="AQ2302" s="37"/>
      <c r="AR2302" s="37"/>
      <c r="AS2302" s="37"/>
      <c r="AT2302" s="37"/>
      <c r="AU2302" s="37"/>
    </row>
    <row r="2303" spans="27:47" x14ac:dyDescent="0.2">
      <c r="AA2303" s="37"/>
      <c r="AB2303" s="37"/>
      <c r="AC2303" s="37"/>
      <c r="AD2303" s="37"/>
      <c r="AE2303" s="37"/>
      <c r="AF2303" s="39"/>
      <c r="AG2303" s="40"/>
      <c r="AN2303" s="37"/>
      <c r="AO2303" s="37"/>
      <c r="AP2303" s="37"/>
      <c r="AQ2303" s="37"/>
      <c r="AR2303" s="37"/>
      <c r="AS2303" s="37"/>
      <c r="AT2303" s="37"/>
      <c r="AU2303" s="37"/>
    </row>
    <row r="2304" spans="27:47" x14ac:dyDescent="0.2">
      <c r="AA2304" s="37"/>
      <c r="AB2304" s="37"/>
      <c r="AC2304" s="37"/>
      <c r="AD2304" s="37"/>
      <c r="AE2304" s="37"/>
      <c r="AF2304" s="39"/>
      <c r="AG2304" s="40"/>
      <c r="AN2304" s="37"/>
      <c r="AO2304" s="37"/>
      <c r="AP2304" s="37"/>
      <c r="AQ2304" s="37"/>
      <c r="AR2304" s="37"/>
      <c r="AS2304" s="37"/>
      <c r="AT2304" s="37"/>
      <c r="AU2304" s="37"/>
    </row>
    <row r="2305" spans="27:47" x14ac:dyDescent="0.2">
      <c r="AA2305" s="37"/>
      <c r="AB2305" s="37"/>
      <c r="AC2305" s="37"/>
      <c r="AD2305" s="37"/>
      <c r="AE2305" s="37"/>
      <c r="AF2305" s="39"/>
      <c r="AG2305" s="40"/>
      <c r="AN2305" s="37"/>
      <c r="AO2305" s="37"/>
      <c r="AP2305" s="37"/>
      <c r="AQ2305" s="37"/>
      <c r="AR2305" s="37"/>
      <c r="AS2305" s="37"/>
      <c r="AT2305" s="37"/>
      <c r="AU2305" s="37"/>
    </row>
    <row r="2306" spans="27:47" x14ac:dyDescent="0.2">
      <c r="AA2306" s="37"/>
      <c r="AB2306" s="37"/>
      <c r="AC2306" s="37"/>
      <c r="AD2306" s="37"/>
      <c r="AE2306" s="37"/>
      <c r="AF2306" s="39"/>
      <c r="AG2306" s="40"/>
      <c r="AN2306" s="37"/>
      <c r="AO2306" s="37"/>
      <c r="AP2306" s="37"/>
      <c r="AQ2306" s="37"/>
      <c r="AR2306" s="37"/>
      <c r="AS2306" s="37"/>
      <c r="AT2306" s="37"/>
      <c r="AU2306" s="37"/>
    </row>
    <row r="2307" spans="27:47" x14ac:dyDescent="0.2">
      <c r="AA2307" s="37"/>
      <c r="AB2307" s="37"/>
      <c r="AC2307" s="37"/>
      <c r="AD2307" s="37"/>
      <c r="AE2307" s="37"/>
      <c r="AF2307" s="39"/>
      <c r="AG2307" s="40"/>
      <c r="AN2307" s="37"/>
      <c r="AO2307" s="37"/>
      <c r="AP2307" s="37"/>
      <c r="AQ2307" s="37"/>
      <c r="AR2307" s="37"/>
      <c r="AS2307" s="37"/>
      <c r="AT2307" s="37"/>
      <c r="AU2307" s="37"/>
    </row>
    <row r="2308" spans="27:47" x14ac:dyDescent="0.2">
      <c r="AA2308" s="37"/>
      <c r="AB2308" s="37"/>
      <c r="AC2308" s="37"/>
      <c r="AD2308" s="37"/>
      <c r="AE2308" s="37"/>
      <c r="AF2308" s="39"/>
      <c r="AG2308" s="40"/>
      <c r="AN2308" s="37"/>
      <c r="AO2308" s="37"/>
      <c r="AP2308" s="37"/>
      <c r="AQ2308" s="37"/>
      <c r="AR2308" s="37"/>
      <c r="AS2308" s="37"/>
      <c r="AT2308" s="37"/>
      <c r="AU2308" s="37"/>
    </row>
    <row r="2309" spans="27:47" x14ac:dyDescent="0.2">
      <c r="AA2309" s="37"/>
      <c r="AB2309" s="37"/>
      <c r="AC2309" s="37"/>
      <c r="AD2309" s="37"/>
      <c r="AE2309" s="37"/>
      <c r="AF2309" s="39"/>
      <c r="AG2309" s="40"/>
      <c r="AN2309" s="37"/>
      <c r="AO2309" s="37"/>
      <c r="AP2309" s="37"/>
      <c r="AQ2309" s="37"/>
      <c r="AR2309" s="37"/>
      <c r="AS2309" s="37"/>
      <c r="AT2309" s="37"/>
      <c r="AU2309" s="37"/>
    </row>
    <row r="2310" spans="27:47" x14ac:dyDescent="0.2">
      <c r="AA2310" s="37"/>
      <c r="AB2310" s="37"/>
      <c r="AC2310" s="37"/>
      <c r="AD2310" s="37"/>
      <c r="AE2310" s="37"/>
      <c r="AF2310" s="39"/>
      <c r="AG2310" s="40"/>
      <c r="AN2310" s="37"/>
      <c r="AO2310" s="37"/>
      <c r="AP2310" s="37"/>
      <c r="AQ2310" s="37"/>
      <c r="AR2310" s="37"/>
      <c r="AS2310" s="37"/>
      <c r="AT2310" s="37"/>
      <c r="AU2310" s="37"/>
    </row>
    <row r="2311" spans="27:47" x14ac:dyDescent="0.2">
      <c r="AA2311" s="37"/>
      <c r="AB2311" s="37"/>
      <c r="AC2311" s="37"/>
      <c r="AD2311" s="37"/>
      <c r="AE2311" s="37"/>
      <c r="AF2311" s="39"/>
      <c r="AG2311" s="40"/>
      <c r="AN2311" s="37"/>
      <c r="AO2311" s="37"/>
      <c r="AP2311" s="37"/>
      <c r="AQ2311" s="37"/>
      <c r="AR2311" s="37"/>
      <c r="AS2311" s="37"/>
      <c r="AT2311" s="37"/>
      <c r="AU2311" s="37"/>
    </row>
    <row r="2312" spans="27:47" x14ac:dyDescent="0.2">
      <c r="AA2312" s="37"/>
      <c r="AB2312" s="37"/>
      <c r="AC2312" s="37"/>
      <c r="AD2312" s="37"/>
      <c r="AE2312" s="37"/>
      <c r="AF2312" s="39"/>
      <c r="AG2312" s="40"/>
      <c r="AN2312" s="37"/>
      <c r="AO2312" s="37"/>
      <c r="AP2312" s="37"/>
      <c r="AQ2312" s="37"/>
      <c r="AR2312" s="37"/>
      <c r="AS2312" s="37"/>
      <c r="AT2312" s="37"/>
      <c r="AU2312" s="37"/>
    </row>
    <row r="2313" spans="27:47" x14ac:dyDescent="0.2">
      <c r="AA2313" s="37"/>
      <c r="AB2313" s="37"/>
      <c r="AC2313" s="37"/>
      <c r="AD2313" s="37"/>
      <c r="AE2313" s="37"/>
      <c r="AF2313" s="39"/>
      <c r="AG2313" s="40"/>
      <c r="AN2313" s="37"/>
      <c r="AO2313" s="37"/>
      <c r="AP2313" s="37"/>
      <c r="AQ2313" s="37"/>
      <c r="AR2313" s="37"/>
      <c r="AS2313" s="37"/>
      <c r="AT2313" s="37"/>
      <c r="AU2313" s="37"/>
    </row>
    <row r="2314" spans="27:47" x14ac:dyDescent="0.2">
      <c r="AA2314" s="37"/>
      <c r="AB2314" s="37"/>
      <c r="AC2314" s="37"/>
      <c r="AD2314" s="37"/>
      <c r="AE2314" s="37"/>
      <c r="AF2314" s="39"/>
      <c r="AG2314" s="40"/>
      <c r="AN2314" s="37"/>
      <c r="AO2314" s="37"/>
      <c r="AP2314" s="37"/>
      <c r="AQ2314" s="37"/>
      <c r="AR2314" s="37"/>
      <c r="AS2314" s="37"/>
      <c r="AT2314" s="37"/>
      <c r="AU2314" s="37"/>
    </row>
    <row r="2315" spans="27:47" x14ac:dyDescent="0.2">
      <c r="AA2315" s="37"/>
      <c r="AB2315" s="37"/>
      <c r="AC2315" s="37"/>
      <c r="AD2315" s="37"/>
      <c r="AE2315" s="37"/>
      <c r="AF2315" s="39"/>
      <c r="AG2315" s="40"/>
      <c r="AN2315" s="37"/>
      <c r="AO2315" s="37"/>
      <c r="AP2315" s="37"/>
      <c r="AQ2315" s="37"/>
      <c r="AR2315" s="37"/>
      <c r="AS2315" s="37"/>
      <c r="AT2315" s="37"/>
      <c r="AU2315" s="37"/>
    </row>
    <row r="2316" spans="27:47" x14ac:dyDescent="0.2">
      <c r="AA2316" s="37"/>
      <c r="AB2316" s="37"/>
      <c r="AC2316" s="37"/>
      <c r="AD2316" s="37"/>
      <c r="AE2316" s="37"/>
      <c r="AF2316" s="39"/>
      <c r="AG2316" s="40"/>
      <c r="AN2316" s="37"/>
      <c r="AO2316" s="37"/>
      <c r="AP2316" s="37"/>
      <c r="AQ2316" s="37"/>
      <c r="AR2316" s="37"/>
      <c r="AS2316" s="37"/>
      <c r="AT2316" s="37"/>
      <c r="AU2316" s="37"/>
    </row>
    <row r="2317" spans="27:47" x14ac:dyDescent="0.2">
      <c r="AA2317" s="37"/>
      <c r="AB2317" s="37"/>
      <c r="AC2317" s="37"/>
      <c r="AD2317" s="37"/>
      <c r="AE2317" s="37"/>
      <c r="AF2317" s="39"/>
      <c r="AG2317" s="40"/>
      <c r="AN2317" s="37"/>
      <c r="AO2317" s="37"/>
      <c r="AP2317" s="37"/>
      <c r="AQ2317" s="37"/>
      <c r="AR2317" s="37"/>
      <c r="AS2317" s="37"/>
      <c r="AT2317" s="37"/>
      <c r="AU2317" s="37"/>
    </row>
    <row r="2318" spans="27:47" x14ac:dyDescent="0.2">
      <c r="AA2318" s="37"/>
      <c r="AB2318" s="37"/>
      <c r="AC2318" s="37"/>
      <c r="AD2318" s="37"/>
      <c r="AE2318" s="37"/>
      <c r="AF2318" s="39"/>
      <c r="AG2318" s="40"/>
      <c r="AN2318" s="37"/>
      <c r="AO2318" s="37"/>
      <c r="AP2318" s="37"/>
      <c r="AQ2318" s="37"/>
      <c r="AR2318" s="37"/>
      <c r="AS2318" s="37"/>
      <c r="AT2318" s="37"/>
      <c r="AU2318" s="37"/>
    </row>
    <row r="2319" spans="27:47" x14ac:dyDescent="0.2">
      <c r="AA2319" s="37"/>
      <c r="AB2319" s="37"/>
      <c r="AC2319" s="37"/>
      <c r="AD2319" s="37"/>
      <c r="AE2319" s="37"/>
      <c r="AF2319" s="39"/>
      <c r="AG2319" s="40"/>
      <c r="AN2319" s="37"/>
      <c r="AO2319" s="37"/>
      <c r="AP2319" s="37"/>
      <c r="AQ2319" s="37"/>
      <c r="AR2319" s="37"/>
      <c r="AS2319" s="37"/>
      <c r="AT2319" s="37"/>
      <c r="AU2319" s="37"/>
    </row>
    <row r="2320" spans="27:47" x14ac:dyDescent="0.2">
      <c r="AA2320" s="37"/>
      <c r="AB2320" s="37"/>
      <c r="AC2320" s="37"/>
      <c r="AD2320" s="37"/>
      <c r="AE2320" s="37"/>
      <c r="AF2320" s="39"/>
      <c r="AG2320" s="40"/>
      <c r="AN2320" s="37"/>
      <c r="AO2320" s="37"/>
      <c r="AP2320" s="37"/>
      <c r="AQ2320" s="37"/>
      <c r="AR2320" s="37"/>
      <c r="AS2320" s="37"/>
      <c r="AT2320" s="37"/>
      <c r="AU2320" s="37"/>
    </row>
    <row r="2321" spans="27:47" x14ac:dyDescent="0.2">
      <c r="AA2321" s="37"/>
      <c r="AB2321" s="37"/>
      <c r="AC2321" s="37"/>
      <c r="AD2321" s="37"/>
      <c r="AE2321" s="37"/>
      <c r="AF2321" s="39"/>
      <c r="AG2321" s="40"/>
      <c r="AN2321" s="37"/>
      <c r="AO2321" s="37"/>
      <c r="AP2321" s="37"/>
      <c r="AQ2321" s="37"/>
      <c r="AR2321" s="37"/>
      <c r="AS2321" s="37"/>
      <c r="AT2321" s="37"/>
      <c r="AU2321" s="37"/>
    </row>
    <row r="2322" spans="27:47" x14ac:dyDescent="0.2">
      <c r="AA2322" s="37"/>
      <c r="AB2322" s="37"/>
      <c r="AC2322" s="37"/>
      <c r="AD2322" s="37"/>
      <c r="AE2322" s="37"/>
      <c r="AF2322" s="39"/>
      <c r="AG2322" s="40"/>
      <c r="AN2322" s="37"/>
      <c r="AO2322" s="37"/>
      <c r="AP2322" s="37"/>
      <c r="AQ2322" s="37"/>
      <c r="AR2322" s="37"/>
      <c r="AS2322" s="37"/>
      <c r="AT2322" s="37"/>
      <c r="AU2322" s="37"/>
    </row>
    <row r="2323" spans="27:47" x14ac:dyDescent="0.2">
      <c r="AA2323" s="37"/>
      <c r="AB2323" s="37"/>
      <c r="AC2323" s="37"/>
      <c r="AD2323" s="37"/>
      <c r="AE2323" s="37"/>
      <c r="AF2323" s="39"/>
      <c r="AG2323" s="40"/>
      <c r="AN2323" s="37"/>
      <c r="AO2323" s="37"/>
      <c r="AP2323" s="37"/>
      <c r="AQ2323" s="37"/>
      <c r="AR2323" s="37"/>
      <c r="AS2323" s="37"/>
      <c r="AT2323" s="37"/>
      <c r="AU2323" s="37"/>
    </row>
    <row r="2324" spans="27:47" x14ac:dyDescent="0.2">
      <c r="AA2324" s="37"/>
      <c r="AB2324" s="37"/>
      <c r="AC2324" s="37"/>
      <c r="AD2324" s="37"/>
      <c r="AE2324" s="37"/>
      <c r="AF2324" s="39"/>
      <c r="AG2324" s="40"/>
      <c r="AN2324" s="37"/>
      <c r="AO2324" s="37"/>
      <c r="AP2324" s="37"/>
      <c r="AQ2324" s="37"/>
      <c r="AR2324" s="37"/>
      <c r="AS2324" s="37"/>
      <c r="AT2324" s="37"/>
      <c r="AU2324" s="37"/>
    </row>
    <row r="2325" spans="27:47" x14ac:dyDescent="0.2">
      <c r="AA2325" s="37"/>
      <c r="AB2325" s="37"/>
      <c r="AC2325" s="37"/>
      <c r="AD2325" s="37"/>
      <c r="AE2325" s="37"/>
      <c r="AF2325" s="39"/>
      <c r="AG2325" s="40"/>
      <c r="AN2325" s="37"/>
      <c r="AO2325" s="37"/>
      <c r="AP2325" s="37"/>
      <c r="AQ2325" s="37"/>
      <c r="AR2325" s="37"/>
      <c r="AS2325" s="37"/>
      <c r="AT2325" s="37"/>
      <c r="AU2325" s="37"/>
    </row>
    <row r="2326" spans="27:47" x14ac:dyDescent="0.2">
      <c r="AA2326" s="37"/>
      <c r="AB2326" s="37"/>
      <c r="AC2326" s="37"/>
      <c r="AD2326" s="37"/>
      <c r="AE2326" s="37"/>
      <c r="AF2326" s="39"/>
      <c r="AG2326" s="40"/>
      <c r="AN2326" s="37"/>
      <c r="AO2326" s="37"/>
      <c r="AP2326" s="37"/>
      <c r="AQ2326" s="37"/>
      <c r="AR2326" s="37"/>
      <c r="AS2326" s="37"/>
      <c r="AT2326" s="37"/>
      <c r="AU2326" s="37"/>
    </row>
    <row r="2327" spans="27:47" x14ac:dyDescent="0.2">
      <c r="AA2327" s="37"/>
      <c r="AB2327" s="37"/>
      <c r="AC2327" s="37"/>
      <c r="AD2327" s="37"/>
      <c r="AE2327" s="37"/>
      <c r="AF2327" s="39"/>
      <c r="AG2327" s="40"/>
      <c r="AN2327" s="37"/>
      <c r="AO2327" s="37"/>
      <c r="AP2327" s="37"/>
      <c r="AQ2327" s="37"/>
      <c r="AR2327" s="37"/>
      <c r="AS2327" s="37"/>
      <c r="AT2327" s="37"/>
      <c r="AU2327" s="37"/>
    </row>
    <row r="2328" spans="27:47" x14ac:dyDescent="0.2">
      <c r="AA2328" s="37"/>
      <c r="AB2328" s="37"/>
      <c r="AC2328" s="37"/>
      <c r="AD2328" s="37"/>
      <c r="AE2328" s="37"/>
      <c r="AF2328" s="39"/>
      <c r="AG2328" s="40"/>
      <c r="AN2328" s="37"/>
      <c r="AO2328" s="37"/>
      <c r="AP2328" s="37"/>
      <c r="AQ2328" s="37"/>
      <c r="AR2328" s="37"/>
      <c r="AS2328" s="37"/>
      <c r="AT2328" s="37"/>
      <c r="AU2328" s="37"/>
    </row>
    <row r="2329" spans="27:47" x14ac:dyDescent="0.2">
      <c r="AA2329" s="37"/>
      <c r="AB2329" s="37"/>
      <c r="AC2329" s="37"/>
      <c r="AD2329" s="37"/>
      <c r="AE2329" s="37"/>
      <c r="AF2329" s="39"/>
      <c r="AG2329" s="40"/>
      <c r="AN2329" s="37"/>
      <c r="AO2329" s="37"/>
      <c r="AP2329" s="37"/>
      <c r="AQ2329" s="37"/>
      <c r="AR2329" s="37"/>
      <c r="AS2329" s="37"/>
      <c r="AT2329" s="37"/>
      <c r="AU2329" s="37"/>
    </row>
    <row r="2330" spans="27:47" x14ac:dyDescent="0.2">
      <c r="AA2330" s="37"/>
      <c r="AB2330" s="37"/>
      <c r="AC2330" s="37"/>
      <c r="AD2330" s="37"/>
      <c r="AE2330" s="37"/>
      <c r="AF2330" s="39"/>
      <c r="AG2330" s="40"/>
      <c r="AN2330" s="37"/>
      <c r="AO2330" s="37"/>
      <c r="AP2330" s="37"/>
      <c r="AQ2330" s="37"/>
      <c r="AR2330" s="37"/>
      <c r="AS2330" s="37"/>
      <c r="AT2330" s="37"/>
      <c r="AU2330" s="37"/>
    </row>
    <row r="2331" spans="27:47" x14ac:dyDescent="0.2">
      <c r="AA2331" s="37"/>
      <c r="AB2331" s="37"/>
      <c r="AC2331" s="37"/>
      <c r="AD2331" s="37"/>
      <c r="AE2331" s="37"/>
      <c r="AF2331" s="39"/>
      <c r="AG2331" s="40"/>
      <c r="AN2331" s="37"/>
      <c r="AO2331" s="37"/>
      <c r="AP2331" s="37"/>
      <c r="AQ2331" s="37"/>
      <c r="AR2331" s="37"/>
      <c r="AS2331" s="37"/>
      <c r="AT2331" s="37"/>
      <c r="AU2331" s="37"/>
    </row>
    <row r="2332" spans="27:47" x14ac:dyDescent="0.2">
      <c r="AA2332" s="37"/>
      <c r="AB2332" s="37"/>
      <c r="AC2332" s="37"/>
      <c r="AD2332" s="37"/>
      <c r="AE2332" s="37"/>
      <c r="AF2332" s="39"/>
      <c r="AG2332" s="40"/>
      <c r="AN2332" s="37"/>
      <c r="AO2332" s="37"/>
      <c r="AP2332" s="37"/>
      <c r="AQ2332" s="37"/>
      <c r="AR2332" s="37"/>
      <c r="AS2332" s="37"/>
      <c r="AT2332" s="37"/>
      <c r="AU2332" s="37"/>
    </row>
    <row r="2333" spans="27:47" x14ac:dyDescent="0.2">
      <c r="AA2333" s="37"/>
      <c r="AB2333" s="37"/>
      <c r="AC2333" s="37"/>
      <c r="AD2333" s="37"/>
      <c r="AE2333" s="37"/>
      <c r="AF2333" s="39"/>
      <c r="AG2333" s="40"/>
      <c r="AN2333" s="37"/>
      <c r="AO2333" s="37"/>
      <c r="AP2333" s="37"/>
      <c r="AQ2333" s="37"/>
      <c r="AR2333" s="37"/>
      <c r="AS2333" s="37"/>
      <c r="AT2333" s="37"/>
      <c r="AU2333" s="37"/>
    </row>
    <row r="2334" spans="27:47" x14ac:dyDescent="0.2">
      <c r="AA2334" s="37"/>
      <c r="AB2334" s="37"/>
      <c r="AC2334" s="37"/>
      <c r="AD2334" s="37"/>
      <c r="AE2334" s="37"/>
      <c r="AF2334" s="39"/>
      <c r="AG2334" s="40"/>
      <c r="AN2334" s="37"/>
      <c r="AO2334" s="37"/>
      <c r="AP2334" s="37"/>
      <c r="AQ2334" s="37"/>
      <c r="AR2334" s="37"/>
      <c r="AS2334" s="37"/>
      <c r="AT2334" s="37"/>
      <c r="AU2334" s="37"/>
    </row>
    <row r="2335" spans="27:47" x14ac:dyDescent="0.2">
      <c r="AA2335" s="37"/>
      <c r="AB2335" s="37"/>
      <c r="AC2335" s="37"/>
      <c r="AD2335" s="37"/>
      <c r="AE2335" s="37"/>
      <c r="AF2335" s="39"/>
      <c r="AG2335" s="40"/>
      <c r="AN2335" s="37"/>
      <c r="AO2335" s="37"/>
      <c r="AP2335" s="37"/>
      <c r="AQ2335" s="37"/>
      <c r="AR2335" s="37"/>
      <c r="AS2335" s="37"/>
      <c r="AT2335" s="37"/>
      <c r="AU2335" s="37"/>
    </row>
    <row r="2336" spans="27:47" x14ac:dyDescent="0.2">
      <c r="AA2336" s="37"/>
      <c r="AB2336" s="37"/>
      <c r="AC2336" s="37"/>
      <c r="AD2336" s="37"/>
      <c r="AE2336" s="37"/>
      <c r="AF2336" s="39"/>
      <c r="AG2336" s="40"/>
      <c r="AN2336" s="37"/>
      <c r="AO2336" s="37"/>
      <c r="AP2336" s="37"/>
      <c r="AQ2336" s="37"/>
      <c r="AR2336" s="37"/>
      <c r="AS2336" s="37"/>
      <c r="AT2336" s="37"/>
      <c r="AU2336" s="37"/>
    </row>
    <row r="2337" spans="27:47" x14ac:dyDescent="0.2">
      <c r="AA2337" s="37"/>
      <c r="AB2337" s="37"/>
      <c r="AC2337" s="37"/>
      <c r="AD2337" s="37"/>
      <c r="AE2337" s="37"/>
      <c r="AF2337" s="39"/>
      <c r="AG2337" s="40"/>
      <c r="AN2337" s="37"/>
      <c r="AO2337" s="37"/>
      <c r="AP2337" s="37"/>
      <c r="AQ2337" s="37"/>
      <c r="AR2337" s="37"/>
      <c r="AS2337" s="37"/>
      <c r="AT2337" s="37"/>
      <c r="AU2337" s="37"/>
    </row>
    <row r="2338" spans="27:47" x14ac:dyDescent="0.2">
      <c r="AA2338" s="37"/>
      <c r="AB2338" s="37"/>
      <c r="AC2338" s="37"/>
      <c r="AD2338" s="37"/>
      <c r="AE2338" s="37"/>
      <c r="AF2338" s="39"/>
      <c r="AG2338" s="40"/>
      <c r="AN2338" s="37"/>
      <c r="AO2338" s="37"/>
      <c r="AP2338" s="37"/>
      <c r="AQ2338" s="37"/>
      <c r="AR2338" s="37"/>
      <c r="AS2338" s="37"/>
      <c r="AT2338" s="37"/>
      <c r="AU2338" s="37"/>
    </row>
    <row r="2339" spans="27:47" x14ac:dyDescent="0.2">
      <c r="AA2339" s="37"/>
      <c r="AB2339" s="37"/>
      <c r="AC2339" s="37"/>
      <c r="AD2339" s="37"/>
      <c r="AE2339" s="37"/>
      <c r="AF2339" s="39"/>
      <c r="AG2339" s="40"/>
      <c r="AN2339" s="37"/>
      <c r="AO2339" s="37"/>
      <c r="AP2339" s="37"/>
      <c r="AQ2339" s="37"/>
      <c r="AR2339" s="37"/>
      <c r="AS2339" s="37"/>
      <c r="AT2339" s="37"/>
      <c r="AU2339" s="37"/>
    </row>
    <row r="2340" spans="27:47" x14ac:dyDescent="0.2">
      <c r="AA2340" s="37"/>
      <c r="AB2340" s="37"/>
      <c r="AC2340" s="37"/>
      <c r="AD2340" s="37"/>
      <c r="AE2340" s="37"/>
      <c r="AF2340" s="39"/>
      <c r="AG2340" s="40"/>
      <c r="AN2340" s="37"/>
      <c r="AO2340" s="37"/>
      <c r="AP2340" s="37"/>
      <c r="AQ2340" s="37"/>
      <c r="AR2340" s="37"/>
      <c r="AS2340" s="37"/>
      <c r="AT2340" s="37"/>
      <c r="AU2340" s="37"/>
    </row>
    <row r="2341" spans="27:47" x14ac:dyDescent="0.2">
      <c r="AA2341" s="37"/>
      <c r="AB2341" s="37"/>
      <c r="AC2341" s="37"/>
      <c r="AD2341" s="37"/>
      <c r="AE2341" s="37"/>
      <c r="AF2341" s="39"/>
      <c r="AG2341" s="40"/>
      <c r="AN2341" s="37"/>
      <c r="AO2341" s="37"/>
      <c r="AP2341" s="37"/>
      <c r="AQ2341" s="37"/>
      <c r="AR2341" s="37"/>
      <c r="AS2341" s="37"/>
      <c r="AT2341" s="37"/>
      <c r="AU2341" s="37"/>
    </row>
    <row r="2342" spans="27:47" x14ac:dyDescent="0.2">
      <c r="AA2342" s="37"/>
      <c r="AB2342" s="37"/>
      <c r="AC2342" s="37"/>
      <c r="AD2342" s="37"/>
      <c r="AE2342" s="37"/>
      <c r="AF2342" s="39"/>
      <c r="AG2342" s="40"/>
      <c r="AN2342" s="37"/>
      <c r="AO2342" s="37"/>
      <c r="AP2342" s="37"/>
      <c r="AQ2342" s="37"/>
      <c r="AR2342" s="37"/>
      <c r="AS2342" s="37"/>
      <c r="AT2342" s="37"/>
      <c r="AU2342" s="37"/>
    </row>
    <row r="2343" spans="27:47" x14ac:dyDescent="0.2">
      <c r="AA2343" s="37"/>
      <c r="AB2343" s="37"/>
      <c r="AC2343" s="37"/>
      <c r="AD2343" s="37"/>
      <c r="AE2343" s="37"/>
      <c r="AF2343" s="39"/>
      <c r="AG2343" s="40"/>
      <c r="AN2343" s="37"/>
      <c r="AO2343" s="37"/>
      <c r="AP2343" s="37"/>
      <c r="AQ2343" s="37"/>
      <c r="AR2343" s="37"/>
      <c r="AS2343" s="37"/>
      <c r="AT2343" s="37"/>
      <c r="AU2343" s="37"/>
    </row>
    <row r="2344" spans="27:47" x14ac:dyDescent="0.2">
      <c r="AA2344" s="37"/>
      <c r="AB2344" s="37"/>
      <c r="AC2344" s="37"/>
      <c r="AD2344" s="37"/>
      <c r="AE2344" s="37"/>
      <c r="AF2344" s="39"/>
      <c r="AG2344" s="40"/>
      <c r="AN2344" s="37"/>
      <c r="AO2344" s="37"/>
      <c r="AP2344" s="37"/>
      <c r="AQ2344" s="37"/>
      <c r="AR2344" s="37"/>
      <c r="AS2344" s="37"/>
      <c r="AT2344" s="37"/>
      <c r="AU2344" s="37"/>
    </row>
    <row r="2345" spans="27:47" x14ac:dyDescent="0.2">
      <c r="AA2345" s="37"/>
      <c r="AB2345" s="37"/>
      <c r="AC2345" s="37"/>
      <c r="AD2345" s="37"/>
      <c r="AE2345" s="37"/>
      <c r="AF2345" s="39"/>
      <c r="AG2345" s="40"/>
      <c r="AN2345" s="37"/>
      <c r="AO2345" s="37"/>
      <c r="AP2345" s="37"/>
      <c r="AQ2345" s="37"/>
      <c r="AR2345" s="37"/>
      <c r="AS2345" s="37"/>
      <c r="AT2345" s="37"/>
      <c r="AU2345" s="37"/>
    </row>
    <row r="2346" spans="27:47" x14ac:dyDescent="0.2">
      <c r="AA2346" s="37"/>
      <c r="AB2346" s="37"/>
      <c r="AC2346" s="37"/>
      <c r="AD2346" s="37"/>
      <c r="AE2346" s="37"/>
      <c r="AF2346" s="39"/>
      <c r="AG2346" s="40"/>
      <c r="AN2346" s="37"/>
      <c r="AO2346" s="37"/>
      <c r="AP2346" s="37"/>
      <c r="AQ2346" s="37"/>
      <c r="AR2346" s="37"/>
      <c r="AS2346" s="37"/>
      <c r="AT2346" s="37"/>
      <c r="AU2346" s="37"/>
    </row>
    <row r="2347" spans="27:47" x14ac:dyDescent="0.2">
      <c r="AA2347" s="37"/>
      <c r="AB2347" s="37"/>
      <c r="AC2347" s="37"/>
      <c r="AD2347" s="37"/>
      <c r="AE2347" s="37"/>
      <c r="AF2347" s="39"/>
      <c r="AG2347" s="40"/>
      <c r="AN2347" s="37"/>
      <c r="AO2347" s="37"/>
      <c r="AP2347" s="37"/>
      <c r="AQ2347" s="37"/>
      <c r="AR2347" s="37"/>
      <c r="AS2347" s="37"/>
      <c r="AT2347" s="37"/>
      <c r="AU2347" s="37"/>
    </row>
    <row r="2348" spans="27:47" x14ac:dyDescent="0.2">
      <c r="AA2348" s="37"/>
      <c r="AB2348" s="37"/>
      <c r="AC2348" s="37"/>
      <c r="AD2348" s="37"/>
      <c r="AE2348" s="37"/>
      <c r="AF2348" s="39"/>
      <c r="AG2348" s="40"/>
      <c r="AN2348" s="37"/>
      <c r="AO2348" s="37"/>
      <c r="AP2348" s="37"/>
      <c r="AQ2348" s="37"/>
      <c r="AR2348" s="37"/>
      <c r="AS2348" s="37"/>
      <c r="AT2348" s="37"/>
      <c r="AU2348" s="37"/>
    </row>
    <row r="2349" spans="27:47" x14ac:dyDescent="0.2">
      <c r="AA2349" s="37"/>
      <c r="AB2349" s="37"/>
      <c r="AC2349" s="37"/>
      <c r="AD2349" s="37"/>
      <c r="AE2349" s="37"/>
      <c r="AF2349" s="39"/>
      <c r="AG2349" s="40"/>
      <c r="AN2349" s="37"/>
      <c r="AO2349" s="37"/>
      <c r="AP2349" s="37"/>
      <c r="AQ2349" s="37"/>
      <c r="AR2349" s="37"/>
      <c r="AS2349" s="37"/>
      <c r="AT2349" s="37"/>
      <c r="AU2349" s="37"/>
    </row>
    <row r="2350" spans="27:47" x14ac:dyDescent="0.2">
      <c r="AA2350" s="37"/>
      <c r="AB2350" s="37"/>
      <c r="AC2350" s="37"/>
      <c r="AD2350" s="37"/>
      <c r="AE2350" s="37"/>
      <c r="AF2350" s="39"/>
      <c r="AG2350" s="40"/>
      <c r="AN2350" s="37"/>
      <c r="AO2350" s="37"/>
      <c r="AP2350" s="37"/>
      <c r="AQ2350" s="37"/>
      <c r="AR2350" s="37"/>
      <c r="AS2350" s="37"/>
      <c r="AT2350" s="37"/>
      <c r="AU2350" s="37"/>
    </row>
    <row r="2351" spans="27:47" x14ac:dyDescent="0.2">
      <c r="AA2351" s="37"/>
      <c r="AB2351" s="37"/>
      <c r="AC2351" s="37"/>
      <c r="AD2351" s="37"/>
      <c r="AE2351" s="37"/>
      <c r="AF2351" s="39"/>
      <c r="AG2351" s="40"/>
      <c r="AN2351" s="37"/>
      <c r="AO2351" s="37"/>
      <c r="AP2351" s="37"/>
      <c r="AQ2351" s="37"/>
      <c r="AR2351" s="37"/>
      <c r="AS2351" s="37"/>
      <c r="AT2351" s="37"/>
      <c r="AU2351" s="37"/>
    </row>
    <row r="2352" spans="27:47" x14ac:dyDescent="0.2">
      <c r="AA2352" s="37"/>
      <c r="AB2352" s="37"/>
      <c r="AC2352" s="37"/>
      <c r="AD2352" s="37"/>
      <c r="AE2352" s="37"/>
      <c r="AF2352" s="39"/>
      <c r="AG2352" s="40"/>
      <c r="AN2352" s="37"/>
      <c r="AO2352" s="37"/>
      <c r="AP2352" s="37"/>
      <c r="AQ2352" s="37"/>
      <c r="AR2352" s="37"/>
      <c r="AS2352" s="37"/>
      <c r="AT2352" s="37"/>
      <c r="AU2352" s="37"/>
    </row>
    <row r="2353" spans="27:47" x14ac:dyDescent="0.2">
      <c r="AA2353" s="37"/>
      <c r="AB2353" s="37"/>
      <c r="AC2353" s="37"/>
      <c r="AD2353" s="37"/>
      <c r="AE2353" s="37"/>
      <c r="AF2353" s="39"/>
      <c r="AG2353" s="40"/>
      <c r="AN2353" s="37"/>
      <c r="AO2353" s="37"/>
      <c r="AP2353" s="37"/>
      <c r="AQ2353" s="37"/>
      <c r="AR2353" s="37"/>
      <c r="AS2353" s="37"/>
      <c r="AT2353" s="37"/>
      <c r="AU2353" s="37"/>
    </row>
    <row r="2354" spans="27:47" x14ac:dyDescent="0.2">
      <c r="AA2354" s="37"/>
      <c r="AB2354" s="37"/>
      <c r="AC2354" s="37"/>
      <c r="AD2354" s="37"/>
      <c r="AE2354" s="37"/>
      <c r="AF2354" s="39"/>
      <c r="AG2354" s="40"/>
      <c r="AN2354" s="37"/>
      <c r="AO2354" s="37"/>
      <c r="AP2354" s="37"/>
      <c r="AQ2354" s="37"/>
      <c r="AR2354" s="37"/>
      <c r="AS2354" s="37"/>
      <c r="AT2354" s="37"/>
      <c r="AU2354" s="37"/>
    </row>
    <row r="2355" spans="27:47" x14ac:dyDescent="0.2">
      <c r="AA2355" s="37"/>
      <c r="AB2355" s="37"/>
      <c r="AC2355" s="37"/>
      <c r="AD2355" s="37"/>
      <c r="AE2355" s="37"/>
      <c r="AF2355" s="39"/>
      <c r="AG2355" s="40"/>
      <c r="AN2355" s="37"/>
      <c r="AO2355" s="37"/>
      <c r="AP2355" s="37"/>
      <c r="AQ2355" s="37"/>
      <c r="AR2355" s="37"/>
      <c r="AS2355" s="37"/>
      <c r="AT2355" s="37"/>
      <c r="AU2355" s="37"/>
    </row>
    <row r="2356" spans="27:47" x14ac:dyDescent="0.2">
      <c r="AA2356" s="37"/>
      <c r="AB2356" s="37"/>
      <c r="AC2356" s="37"/>
      <c r="AD2356" s="37"/>
      <c r="AE2356" s="37"/>
      <c r="AF2356" s="39"/>
      <c r="AG2356" s="40"/>
      <c r="AN2356" s="37"/>
      <c r="AO2356" s="37"/>
      <c r="AP2356" s="37"/>
      <c r="AQ2356" s="37"/>
      <c r="AR2356" s="37"/>
      <c r="AS2356" s="37"/>
      <c r="AT2356" s="37"/>
      <c r="AU2356" s="37"/>
    </row>
    <row r="2357" spans="27:47" x14ac:dyDescent="0.2">
      <c r="AA2357" s="37"/>
      <c r="AB2357" s="37"/>
      <c r="AC2357" s="37"/>
      <c r="AD2357" s="37"/>
      <c r="AE2357" s="37"/>
      <c r="AF2357" s="39"/>
      <c r="AG2357" s="40"/>
      <c r="AN2357" s="37"/>
      <c r="AO2357" s="37"/>
      <c r="AP2357" s="37"/>
      <c r="AQ2357" s="37"/>
      <c r="AR2357" s="37"/>
      <c r="AS2357" s="37"/>
      <c r="AT2357" s="37"/>
      <c r="AU2357" s="37"/>
    </row>
    <row r="2358" spans="27:47" x14ac:dyDescent="0.2">
      <c r="AA2358" s="37"/>
      <c r="AB2358" s="37"/>
      <c r="AC2358" s="37"/>
      <c r="AD2358" s="37"/>
      <c r="AE2358" s="37"/>
      <c r="AF2358" s="39"/>
      <c r="AG2358" s="40"/>
      <c r="AN2358" s="37"/>
      <c r="AO2358" s="37"/>
      <c r="AP2358" s="37"/>
      <c r="AQ2358" s="37"/>
      <c r="AR2358" s="37"/>
      <c r="AS2358" s="37"/>
      <c r="AT2358" s="37"/>
      <c r="AU2358" s="37"/>
    </row>
    <row r="2359" spans="27:47" x14ac:dyDescent="0.2">
      <c r="AA2359" s="37"/>
      <c r="AB2359" s="37"/>
      <c r="AC2359" s="37"/>
      <c r="AD2359" s="37"/>
      <c r="AE2359" s="37"/>
      <c r="AF2359" s="39"/>
      <c r="AG2359" s="40"/>
      <c r="AN2359" s="37"/>
      <c r="AO2359" s="37"/>
      <c r="AP2359" s="37"/>
      <c r="AQ2359" s="37"/>
      <c r="AR2359" s="37"/>
      <c r="AS2359" s="37"/>
      <c r="AT2359" s="37"/>
      <c r="AU2359" s="37"/>
    </row>
    <row r="2360" spans="27:47" x14ac:dyDescent="0.2">
      <c r="AA2360" s="37"/>
      <c r="AB2360" s="37"/>
      <c r="AC2360" s="37"/>
      <c r="AD2360" s="37"/>
      <c r="AE2360" s="37"/>
      <c r="AF2360" s="39"/>
      <c r="AG2360" s="40"/>
      <c r="AN2360" s="37"/>
      <c r="AO2360" s="37"/>
      <c r="AP2360" s="37"/>
      <c r="AQ2360" s="37"/>
      <c r="AR2360" s="37"/>
      <c r="AS2360" s="37"/>
      <c r="AT2360" s="37"/>
      <c r="AU2360" s="37"/>
    </row>
    <row r="2361" spans="27:47" x14ac:dyDescent="0.2">
      <c r="AA2361" s="37"/>
      <c r="AB2361" s="37"/>
      <c r="AC2361" s="37"/>
      <c r="AD2361" s="37"/>
      <c r="AE2361" s="37"/>
      <c r="AF2361" s="39"/>
      <c r="AG2361" s="40"/>
      <c r="AN2361" s="37"/>
      <c r="AO2361" s="37"/>
      <c r="AP2361" s="37"/>
      <c r="AQ2361" s="37"/>
      <c r="AR2361" s="37"/>
      <c r="AS2361" s="37"/>
      <c r="AT2361" s="37"/>
      <c r="AU2361" s="37"/>
    </row>
    <row r="2362" spans="27:47" x14ac:dyDescent="0.2">
      <c r="AA2362" s="37"/>
      <c r="AB2362" s="37"/>
      <c r="AC2362" s="37"/>
      <c r="AD2362" s="37"/>
      <c r="AE2362" s="37"/>
      <c r="AF2362" s="39"/>
      <c r="AG2362" s="40"/>
      <c r="AN2362" s="37"/>
      <c r="AO2362" s="37"/>
      <c r="AP2362" s="37"/>
      <c r="AQ2362" s="37"/>
      <c r="AR2362" s="37"/>
      <c r="AS2362" s="37"/>
      <c r="AT2362" s="37"/>
      <c r="AU2362" s="37"/>
    </row>
    <row r="2363" spans="27:47" x14ac:dyDescent="0.2">
      <c r="AA2363" s="37"/>
      <c r="AB2363" s="37"/>
      <c r="AC2363" s="37"/>
      <c r="AD2363" s="37"/>
      <c r="AE2363" s="37"/>
      <c r="AF2363" s="39"/>
      <c r="AG2363" s="40"/>
      <c r="AN2363" s="37"/>
      <c r="AO2363" s="37"/>
      <c r="AP2363" s="37"/>
      <c r="AQ2363" s="37"/>
      <c r="AR2363" s="37"/>
      <c r="AS2363" s="37"/>
      <c r="AT2363" s="37"/>
      <c r="AU2363" s="37"/>
    </row>
    <row r="2364" spans="27:47" x14ac:dyDescent="0.2">
      <c r="AA2364" s="37"/>
      <c r="AB2364" s="37"/>
      <c r="AC2364" s="37"/>
      <c r="AD2364" s="37"/>
      <c r="AE2364" s="37"/>
      <c r="AF2364" s="39"/>
      <c r="AG2364" s="40"/>
      <c r="AN2364" s="37"/>
      <c r="AO2364" s="37"/>
      <c r="AP2364" s="37"/>
      <c r="AQ2364" s="37"/>
      <c r="AR2364" s="37"/>
      <c r="AS2364" s="37"/>
      <c r="AT2364" s="37"/>
      <c r="AU2364" s="37"/>
    </row>
    <row r="2365" spans="27:47" x14ac:dyDescent="0.2">
      <c r="AA2365" s="37"/>
      <c r="AB2365" s="37"/>
      <c r="AC2365" s="37"/>
      <c r="AD2365" s="37"/>
      <c r="AE2365" s="37"/>
      <c r="AF2365" s="39"/>
      <c r="AG2365" s="40"/>
      <c r="AN2365" s="37"/>
      <c r="AO2365" s="37"/>
      <c r="AP2365" s="37"/>
      <c r="AQ2365" s="37"/>
      <c r="AR2365" s="37"/>
      <c r="AS2365" s="37"/>
      <c r="AT2365" s="37"/>
      <c r="AU2365" s="37"/>
    </row>
    <row r="2366" spans="27:47" x14ac:dyDescent="0.2">
      <c r="AA2366" s="37"/>
      <c r="AB2366" s="37"/>
      <c r="AC2366" s="37"/>
      <c r="AD2366" s="37"/>
      <c r="AE2366" s="37"/>
      <c r="AF2366" s="39"/>
      <c r="AG2366" s="40"/>
      <c r="AN2366" s="37"/>
      <c r="AO2366" s="37"/>
      <c r="AP2366" s="37"/>
      <c r="AQ2366" s="37"/>
      <c r="AR2366" s="37"/>
      <c r="AS2366" s="37"/>
      <c r="AT2366" s="37"/>
      <c r="AU2366" s="37"/>
    </row>
    <row r="2367" spans="27:47" x14ac:dyDescent="0.2">
      <c r="AA2367" s="37"/>
      <c r="AB2367" s="37"/>
      <c r="AC2367" s="37"/>
      <c r="AD2367" s="37"/>
      <c r="AE2367" s="37"/>
      <c r="AF2367" s="39"/>
      <c r="AG2367" s="40"/>
      <c r="AN2367" s="37"/>
      <c r="AO2367" s="37"/>
      <c r="AP2367" s="37"/>
      <c r="AQ2367" s="37"/>
      <c r="AR2367" s="37"/>
      <c r="AS2367" s="37"/>
      <c r="AT2367" s="37"/>
      <c r="AU2367" s="37"/>
    </row>
    <row r="2368" spans="27:47" x14ac:dyDescent="0.2">
      <c r="AA2368" s="37"/>
      <c r="AB2368" s="37"/>
      <c r="AC2368" s="37"/>
      <c r="AD2368" s="37"/>
      <c r="AE2368" s="37"/>
      <c r="AF2368" s="39"/>
      <c r="AG2368" s="40"/>
      <c r="AN2368" s="37"/>
      <c r="AO2368" s="37"/>
      <c r="AP2368" s="37"/>
      <c r="AQ2368" s="37"/>
      <c r="AR2368" s="37"/>
      <c r="AS2368" s="37"/>
      <c r="AT2368" s="37"/>
      <c r="AU2368" s="37"/>
    </row>
    <row r="2369" spans="27:47" x14ac:dyDescent="0.2">
      <c r="AA2369" s="37"/>
      <c r="AB2369" s="37"/>
      <c r="AC2369" s="37"/>
      <c r="AD2369" s="37"/>
      <c r="AE2369" s="37"/>
      <c r="AF2369" s="39"/>
      <c r="AG2369" s="40"/>
      <c r="AN2369" s="37"/>
      <c r="AO2369" s="37"/>
      <c r="AP2369" s="37"/>
      <c r="AQ2369" s="37"/>
      <c r="AR2369" s="37"/>
      <c r="AS2369" s="37"/>
      <c r="AT2369" s="37"/>
      <c r="AU2369" s="37"/>
    </row>
    <row r="2370" spans="27:47" x14ac:dyDescent="0.2">
      <c r="AA2370" s="37"/>
      <c r="AB2370" s="37"/>
      <c r="AC2370" s="37"/>
      <c r="AD2370" s="37"/>
      <c r="AE2370" s="37"/>
      <c r="AF2370" s="39"/>
      <c r="AG2370" s="40"/>
      <c r="AN2370" s="37"/>
      <c r="AO2370" s="37"/>
      <c r="AP2370" s="37"/>
      <c r="AQ2370" s="37"/>
      <c r="AR2370" s="37"/>
      <c r="AS2370" s="37"/>
      <c r="AT2370" s="37"/>
      <c r="AU2370" s="37"/>
    </row>
    <row r="2371" spans="27:47" x14ac:dyDescent="0.2">
      <c r="AA2371" s="37"/>
      <c r="AB2371" s="37"/>
      <c r="AC2371" s="37"/>
      <c r="AD2371" s="37"/>
      <c r="AE2371" s="37"/>
      <c r="AF2371" s="39"/>
      <c r="AG2371" s="40"/>
      <c r="AN2371" s="37"/>
      <c r="AO2371" s="37"/>
      <c r="AP2371" s="37"/>
      <c r="AQ2371" s="37"/>
      <c r="AR2371" s="37"/>
      <c r="AS2371" s="37"/>
      <c r="AT2371" s="37"/>
      <c r="AU2371" s="37"/>
    </row>
    <row r="2372" spans="27:47" x14ac:dyDescent="0.2">
      <c r="AA2372" s="37"/>
      <c r="AB2372" s="37"/>
      <c r="AC2372" s="37"/>
      <c r="AD2372" s="37"/>
      <c r="AE2372" s="37"/>
      <c r="AF2372" s="39"/>
      <c r="AG2372" s="40"/>
      <c r="AN2372" s="37"/>
      <c r="AO2372" s="37"/>
      <c r="AP2372" s="37"/>
      <c r="AQ2372" s="37"/>
      <c r="AR2372" s="37"/>
      <c r="AS2372" s="37"/>
      <c r="AT2372" s="37"/>
      <c r="AU2372" s="37"/>
    </row>
    <row r="2373" spans="27:47" x14ac:dyDescent="0.2">
      <c r="AA2373" s="37"/>
      <c r="AB2373" s="37"/>
      <c r="AC2373" s="37"/>
      <c r="AD2373" s="37"/>
      <c r="AE2373" s="37"/>
      <c r="AF2373" s="39"/>
      <c r="AG2373" s="40"/>
      <c r="AN2373" s="37"/>
      <c r="AO2373" s="37"/>
      <c r="AP2373" s="37"/>
      <c r="AQ2373" s="37"/>
      <c r="AR2373" s="37"/>
      <c r="AS2373" s="37"/>
      <c r="AT2373" s="37"/>
      <c r="AU2373" s="37"/>
    </row>
    <row r="2374" spans="27:47" x14ac:dyDescent="0.2">
      <c r="AA2374" s="37"/>
      <c r="AB2374" s="37"/>
      <c r="AC2374" s="37"/>
      <c r="AD2374" s="37"/>
      <c r="AE2374" s="37"/>
      <c r="AF2374" s="39"/>
      <c r="AG2374" s="40"/>
      <c r="AN2374" s="37"/>
      <c r="AO2374" s="37"/>
      <c r="AP2374" s="37"/>
      <c r="AQ2374" s="37"/>
      <c r="AR2374" s="37"/>
      <c r="AS2374" s="37"/>
      <c r="AT2374" s="37"/>
      <c r="AU2374" s="37"/>
    </row>
    <row r="2375" spans="27:47" x14ac:dyDescent="0.2">
      <c r="AA2375" s="37"/>
      <c r="AB2375" s="37"/>
      <c r="AC2375" s="37"/>
      <c r="AD2375" s="37"/>
      <c r="AE2375" s="37"/>
      <c r="AF2375" s="39"/>
      <c r="AG2375" s="40"/>
      <c r="AN2375" s="37"/>
      <c r="AO2375" s="37"/>
      <c r="AP2375" s="37"/>
      <c r="AQ2375" s="37"/>
      <c r="AR2375" s="37"/>
      <c r="AS2375" s="37"/>
      <c r="AT2375" s="37"/>
      <c r="AU2375" s="37"/>
    </row>
    <row r="2376" spans="27:47" x14ac:dyDescent="0.2">
      <c r="AA2376" s="37"/>
      <c r="AB2376" s="37"/>
      <c r="AC2376" s="37"/>
      <c r="AD2376" s="37"/>
      <c r="AE2376" s="37"/>
      <c r="AF2376" s="39"/>
      <c r="AG2376" s="40"/>
      <c r="AN2376" s="37"/>
      <c r="AO2376" s="37"/>
      <c r="AP2376" s="37"/>
      <c r="AQ2376" s="37"/>
      <c r="AR2376" s="37"/>
      <c r="AS2376" s="37"/>
      <c r="AT2376" s="37"/>
      <c r="AU2376" s="37"/>
    </row>
    <row r="2377" spans="27:47" x14ac:dyDescent="0.2">
      <c r="AA2377" s="37"/>
      <c r="AB2377" s="37"/>
      <c r="AC2377" s="37"/>
      <c r="AD2377" s="37"/>
      <c r="AE2377" s="37"/>
      <c r="AF2377" s="39"/>
      <c r="AG2377" s="40"/>
      <c r="AN2377" s="37"/>
      <c r="AO2377" s="37"/>
      <c r="AP2377" s="37"/>
      <c r="AQ2377" s="37"/>
      <c r="AR2377" s="37"/>
      <c r="AS2377" s="37"/>
      <c r="AT2377" s="37"/>
      <c r="AU2377" s="37"/>
    </row>
    <row r="2378" spans="27:47" x14ac:dyDescent="0.2">
      <c r="AA2378" s="37"/>
      <c r="AB2378" s="37"/>
      <c r="AC2378" s="37"/>
      <c r="AD2378" s="37"/>
      <c r="AE2378" s="37"/>
      <c r="AF2378" s="39"/>
      <c r="AG2378" s="40"/>
      <c r="AN2378" s="37"/>
      <c r="AO2378" s="37"/>
      <c r="AP2378" s="37"/>
      <c r="AQ2378" s="37"/>
      <c r="AR2378" s="37"/>
      <c r="AS2378" s="37"/>
      <c r="AT2378" s="37"/>
      <c r="AU2378" s="37"/>
    </row>
    <row r="2379" spans="27:47" x14ac:dyDescent="0.2">
      <c r="AA2379" s="37"/>
      <c r="AB2379" s="37"/>
      <c r="AC2379" s="37"/>
      <c r="AD2379" s="37"/>
      <c r="AE2379" s="37"/>
      <c r="AF2379" s="39"/>
      <c r="AG2379" s="40"/>
      <c r="AN2379" s="37"/>
      <c r="AO2379" s="37"/>
      <c r="AP2379" s="37"/>
      <c r="AQ2379" s="37"/>
      <c r="AR2379" s="37"/>
      <c r="AS2379" s="37"/>
      <c r="AT2379" s="37"/>
      <c r="AU2379" s="37"/>
    </row>
    <row r="2380" spans="27:47" x14ac:dyDescent="0.2">
      <c r="AA2380" s="37"/>
      <c r="AB2380" s="37"/>
      <c r="AC2380" s="37"/>
      <c r="AD2380" s="37"/>
      <c r="AE2380" s="37"/>
      <c r="AF2380" s="39"/>
      <c r="AG2380" s="40"/>
      <c r="AN2380" s="37"/>
      <c r="AO2380" s="37"/>
      <c r="AP2380" s="37"/>
      <c r="AQ2380" s="37"/>
      <c r="AR2380" s="37"/>
      <c r="AS2380" s="37"/>
      <c r="AT2380" s="37"/>
      <c r="AU2380" s="37"/>
    </row>
    <row r="2381" spans="27:47" x14ac:dyDescent="0.2">
      <c r="AA2381" s="37"/>
      <c r="AB2381" s="37"/>
      <c r="AC2381" s="37"/>
      <c r="AD2381" s="37"/>
      <c r="AE2381" s="37"/>
      <c r="AF2381" s="39"/>
      <c r="AG2381" s="40"/>
      <c r="AN2381" s="37"/>
      <c r="AO2381" s="37"/>
      <c r="AP2381" s="37"/>
      <c r="AQ2381" s="37"/>
      <c r="AR2381" s="37"/>
      <c r="AS2381" s="37"/>
      <c r="AT2381" s="37"/>
      <c r="AU2381" s="37"/>
    </row>
    <row r="2382" spans="27:47" x14ac:dyDescent="0.2">
      <c r="AA2382" s="37"/>
      <c r="AB2382" s="37"/>
      <c r="AC2382" s="37"/>
      <c r="AD2382" s="37"/>
      <c r="AE2382" s="37"/>
      <c r="AF2382" s="39"/>
      <c r="AG2382" s="40"/>
      <c r="AN2382" s="37"/>
      <c r="AO2382" s="37"/>
      <c r="AP2382" s="37"/>
      <c r="AQ2382" s="37"/>
      <c r="AR2382" s="37"/>
      <c r="AS2382" s="37"/>
      <c r="AT2382" s="37"/>
      <c r="AU2382" s="37"/>
    </row>
    <row r="2383" spans="27:47" x14ac:dyDescent="0.2">
      <c r="AA2383" s="37"/>
      <c r="AB2383" s="37"/>
      <c r="AC2383" s="37"/>
      <c r="AD2383" s="37"/>
      <c r="AE2383" s="37"/>
      <c r="AF2383" s="39"/>
      <c r="AG2383" s="40"/>
      <c r="AN2383" s="37"/>
      <c r="AO2383" s="37"/>
      <c r="AP2383" s="37"/>
      <c r="AQ2383" s="37"/>
      <c r="AR2383" s="37"/>
      <c r="AS2383" s="37"/>
      <c r="AT2383" s="37"/>
      <c r="AU2383" s="37"/>
    </row>
    <row r="2384" spans="27:47" x14ac:dyDescent="0.2">
      <c r="AA2384" s="37"/>
      <c r="AB2384" s="37"/>
      <c r="AC2384" s="37"/>
      <c r="AD2384" s="37"/>
      <c r="AE2384" s="37"/>
      <c r="AF2384" s="39"/>
      <c r="AG2384" s="40"/>
      <c r="AN2384" s="37"/>
      <c r="AO2384" s="37"/>
      <c r="AP2384" s="37"/>
      <c r="AQ2384" s="37"/>
      <c r="AR2384" s="37"/>
      <c r="AS2384" s="37"/>
      <c r="AT2384" s="37"/>
      <c r="AU2384" s="37"/>
    </row>
    <row r="2385" spans="27:47" x14ac:dyDescent="0.2">
      <c r="AA2385" s="37"/>
      <c r="AB2385" s="37"/>
      <c r="AC2385" s="37"/>
      <c r="AD2385" s="37"/>
      <c r="AE2385" s="37"/>
      <c r="AF2385" s="39"/>
      <c r="AG2385" s="40"/>
      <c r="AN2385" s="37"/>
      <c r="AO2385" s="37"/>
      <c r="AP2385" s="37"/>
      <c r="AQ2385" s="37"/>
      <c r="AR2385" s="37"/>
      <c r="AS2385" s="37"/>
      <c r="AT2385" s="37"/>
      <c r="AU2385" s="37"/>
    </row>
    <row r="2386" spans="27:47" x14ac:dyDescent="0.2">
      <c r="AA2386" s="37"/>
      <c r="AB2386" s="37"/>
      <c r="AC2386" s="37"/>
      <c r="AD2386" s="37"/>
      <c r="AE2386" s="37"/>
      <c r="AF2386" s="39"/>
      <c r="AG2386" s="40"/>
      <c r="AN2386" s="37"/>
      <c r="AO2386" s="37"/>
      <c r="AP2386" s="37"/>
      <c r="AQ2386" s="37"/>
      <c r="AR2386" s="37"/>
      <c r="AS2386" s="37"/>
      <c r="AT2386" s="37"/>
      <c r="AU2386" s="37"/>
    </row>
    <row r="2387" spans="27:47" x14ac:dyDescent="0.2">
      <c r="AA2387" s="37"/>
      <c r="AB2387" s="37"/>
      <c r="AC2387" s="37"/>
      <c r="AD2387" s="37"/>
      <c r="AE2387" s="37"/>
      <c r="AF2387" s="39"/>
      <c r="AG2387" s="40"/>
      <c r="AN2387" s="37"/>
      <c r="AO2387" s="37"/>
      <c r="AP2387" s="37"/>
      <c r="AQ2387" s="37"/>
      <c r="AR2387" s="37"/>
      <c r="AS2387" s="37"/>
      <c r="AT2387" s="37"/>
      <c r="AU2387" s="37"/>
    </row>
    <row r="2388" spans="27:47" x14ac:dyDescent="0.2">
      <c r="AA2388" s="37"/>
      <c r="AB2388" s="37"/>
      <c r="AC2388" s="37"/>
      <c r="AD2388" s="37"/>
      <c r="AE2388" s="37"/>
      <c r="AF2388" s="39"/>
      <c r="AG2388" s="40"/>
      <c r="AN2388" s="37"/>
      <c r="AO2388" s="37"/>
      <c r="AP2388" s="37"/>
      <c r="AQ2388" s="37"/>
      <c r="AR2388" s="37"/>
      <c r="AS2388" s="37"/>
      <c r="AT2388" s="37"/>
      <c r="AU2388" s="37"/>
    </row>
    <row r="2389" spans="27:47" x14ac:dyDescent="0.2">
      <c r="AA2389" s="37"/>
      <c r="AB2389" s="37"/>
      <c r="AC2389" s="37"/>
      <c r="AD2389" s="37"/>
      <c r="AE2389" s="37"/>
      <c r="AF2389" s="39"/>
      <c r="AG2389" s="40"/>
      <c r="AN2389" s="37"/>
      <c r="AO2389" s="37"/>
      <c r="AP2389" s="37"/>
      <c r="AQ2389" s="37"/>
      <c r="AR2389" s="37"/>
      <c r="AS2389" s="37"/>
      <c r="AT2389" s="37"/>
      <c r="AU2389" s="37"/>
    </row>
    <row r="2390" spans="27:47" x14ac:dyDescent="0.2">
      <c r="AA2390" s="37"/>
      <c r="AB2390" s="37"/>
      <c r="AC2390" s="37"/>
      <c r="AD2390" s="37"/>
      <c r="AE2390" s="37"/>
      <c r="AF2390" s="39"/>
      <c r="AG2390" s="40"/>
      <c r="AN2390" s="37"/>
      <c r="AO2390" s="37"/>
      <c r="AP2390" s="37"/>
      <c r="AQ2390" s="37"/>
      <c r="AR2390" s="37"/>
      <c r="AS2390" s="37"/>
      <c r="AT2390" s="37"/>
      <c r="AU2390" s="37"/>
    </row>
    <row r="2391" spans="27:47" x14ac:dyDescent="0.2">
      <c r="AA2391" s="37"/>
      <c r="AB2391" s="37"/>
      <c r="AC2391" s="37"/>
      <c r="AD2391" s="37"/>
      <c r="AE2391" s="37"/>
      <c r="AF2391" s="39"/>
      <c r="AG2391" s="40"/>
      <c r="AN2391" s="37"/>
      <c r="AO2391" s="37"/>
      <c r="AP2391" s="37"/>
      <c r="AQ2391" s="37"/>
      <c r="AR2391" s="37"/>
      <c r="AS2391" s="37"/>
      <c r="AT2391" s="37"/>
      <c r="AU2391" s="37"/>
    </row>
    <row r="2392" spans="27:47" x14ac:dyDescent="0.2">
      <c r="AA2392" s="37"/>
      <c r="AB2392" s="37"/>
      <c r="AC2392" s="37"/>
      <c r="AD2392" s="37"/>
      <c r="AE2392" s="37"/>
      <c r="AF2392" s="39"/>
      <c r="AG2392" s="40"/>
      <c r="AN2392" s="37"/>
      <c r="AO2392" s="37"/>
      <c r="AP2392" s="37"/>
      <c r="AQ2392" s="37"/>
      <c r="AR2392" s="37"/>
      <c r="AS2392" s="37"/>
      <c r="AT2392" s="37"/>
      <c r="AU2392" s="37"/>
    </row>
    <row r="2393" spans="27:47" x14ac:dyDescent="0.2">
      <c r="AA2393" s="37"/>
      <c r="AB2393" s="37"/>
      <c r="AC2393" s="37"/>
      <c r="AD2393" s="37"/>
      <c r="AE2393" s="37"/>
      <c r="AF2393" s="39"/>
      <c r="AG2393" s="40"/>
      <c r="AN2393" s="37"/>
      <c r="AO2393" s="37"/>
      <c r="AP2393" s="37"/>
      <c r="AQ2393" s="37"/>
      <c r="AR2393" s="37"/>
      <c r="AS2393" s="37"/>
      <c r="AT2393" s="37"/>
      <c r="AU2393" s="37"/>
    </row>
    <row r="2394" spans="27:47" x14ac:dyDescent="0.2">
      <c r="AA2394" s="37"/>
      <c r="AB2394" s="37"/>
      <c r="AC2394" s="37"/>
      <c r="AD2394" s="37"/>
      <c r="AE2394" s="37"/>
      <c r="AF2394" s="39"/>
      <c r="AG2394" s="40"/>
      <c r="AN2394" s="37"/>
      <c r="AO2394" s="37"/>
      <c r="AP2394" s="37"/>
      <c r="AQ2394" s="37"/>
      <c r="AR2394" s="37"/>
      <c r="AS2394" s="37"/>
      <c r="AT2394" s="37"/>
      <c r="AU2394" s="37"/>
    </row>
    <row r="2395" spans="27:47" x14ac:dyDescent="0.2">
      <c r="AA2395" s="37"/>
      <c r="AB2395" s="37"/>
      <c r="AC2395" s="37"/>
      <c r="AD2395" s="37"/>
      <c r="AE2395" s="37"/>
      <c r="AF2395" s="39"/>
      <c r="AG2395" s="40"/>
      <c r="AN2395" s="37"/>
      <c r="AO2395" s="37"/>
      <c r="AP2395" s="37"/>
      <c r="AQ2395" s="37"/>
      <c r="AR2395" s="37"/>
      <c r="AS2395" s="37"/>
      <c r="AT2395" s="37"/>
      <c r="AU2395" s="37"/>
    </row>
    <row r="2396" spans="27:47" x14ac:dyDescent="0.2">
      <c r="AA2396" s="37"/>
      <c r="AB2396" s="37"/>
      <c r="AC2396" s="37"/>
      <c r="AD2396" s="37"/>
      <c r="AE2396" s="37"/>
      <c r="AF2396" s="39"/>
      <c r="AG2396" s="40"/>
      <c r="AN2396" s="37"/>
      <c r="AO2396" s="37"/>
      <c r="AP2396" s="37"/>
      <c r="AQ2396" s="37"/>
      <c r="AR2396" s="37"/>
      <c r="AS2396" s="37"/>
      <c r="AT2396" s="37"/>
      <c r="AU2396" s="37"/>
    </row>
    <row r="2397" spans="27:47" x14ac:dyDescent="0.2">
      <c r="AA2397" s="37"/>
      <c r="AB2397" s="37"/>
      <c r="AC2397" s="37"/>
      <c r="AD2397" s="37"/>
      <c r="AE2397" s="37"/>
      <c r="AF2397" s="39"/>
      <c r="AG2397" s="40"/>
      <c r="AN2397" s="37"/>
      <c r="AO2397" s="37"/>
      <c r="AP2397" s="37"/>
      <c r="AQ2397" s="37"/>
      <c r="AR2397" s="37"/>
      <c r="AS2397" s="37"/>
      <c r="AT2397" s="37"/>
      <c r="AU2397" s="37"/>
    </row>
    <row r="2398" spans="27:47" x14ac:dyDescent="0.2">
      <c r="AA2398" s="37"/>
      <c r="AB2398" s="37"/>
      <c r="AC2398" s="37"/>
      <c r="AD2398" s="37"/>
      <c r="AE2398" s="37"/>
      <c r="AF2398" s="39"/>
      <c r="AG2398" s="40"/>
      <c r="AN2398" s="37"/>
      <c r="AO2398" s="37"/>
      <c r="AP2398" s="37"/>
      <c r="AQ2398" s="37"/>
      <c r="AR2398" s="37"/>
      <c r="AS2398" s="37"/>
      <c r="AT2398" s="37"/>
      <c r="AU2398" s="37"/>
    </row>
    <row r="2399" spans="27:47" x14ac:dyDescent="0.2">
      <c r="AA2399" s="37"/>
      <c r="AB2399" s="37"/>
      <c r="AC2399" s="37"/>
      <c r="AD2399" s="37"/>
      <c r="AE2399" s="37"/>
      <c r="AF2399" s="39"/>
      <c r="AG2399" s="40"/>
      <c r="AN2399" s="37"/>
      <c r="AO2399" s="37"/>
      <c r="AP2399" s="37"/>
      <c r="AQ2399" s="37"/>
      <c r="AR2399" s="37"/>
      <c r="AS2399" s="37"/>
      <c r="AT2399" s="37"/>
      <c r="AU2399" s="37"/>
    </row>
    <row r="2400" spans="27:47" x14ac:dyDescent="0.2">
      <c r="AA2400" s="37"/>
      <c r="AB2400" s="37"/>
      <c r="AC2400" s="37"/>
      <c r="AD2400" s="37"/>
      <c r="AE2400" s="37"/>
      <c r="AF2400" s="39"/>
      <c r="AG2400" s="40"/>
      <c r="AN2400" s="37"/>
      <c r="AO2400" s="37"/>
      <c r="AP2400" s="37"/>
      <c r="AQ2400" s="37"/>
      <c r="AR2400" s="37"/>
      <c r="AS2400" s="37"/>
      <c r="AT2400" s="37"/>
      <c r="AU2400" s="37"/>
    </row>
    <row r="2401" spans="27:47" x14ac:dyDescent="0.2">
      <c r="AA2401" s="37"/>
      <c r="AB2401" s="37"/>
      <c r="AC2401" s="37"/>
      <c r="AD2401" s="37"/>
      <c r="AE2401" s="37"/>
      <c r="AF2401" s="39"/>
      <c r="AG2401" s="40"/>
      <c r="AN2401" s="37"/>
      <c r="AO2401" s="37"/>
      <c r="AP2401" s="37"/>
      <c r="AQ2401" s="37"/>
      <c r="AR2401" s="37"/>
      <c r="AS2401" s="37"/>
      <c r="AT2401" s="37"/>
      <c r="AU2401" s="37"/>
    </row>
    <row r="2402" spans="27:47" x14ac:dyDescent="0.2">
      <c r="AA2402" s="37"/>
      <c r="AB2402" s="37"/>
      <c r="AC2402" s="37"/>
      <c r="AD2402" s="37"/>
      <c r="AE2402" s="37"/>
      <c r="AF2402" s="39"/>
      <c r="AG2402" s="40"/>
      <c r="AN2402" s="37"/>
      <c r="AO2402" s="37"/>
      <c r="AP2402" s="37"/>
      <c r="AQ2402" s="37"/>
      <c r="AR2402" s="37"/>
      <c r="AS2402" s="37"/>
      <c r="AT2402" s="37"/>
      <c r="AU2402" s="37"/>
    </row>
    <row r="2403" spans="27:47" x14ac:dyDescent="0.2">
      <c r="AA2403" s="37"/>
      <c r="AB2403" s="37"/>
      <c r="AC2403" s="37"/>
      <c r="AD2403" s="37"/>
      <c r="AE2403" s="37"/>
      <c r="AF2403" s="39"/>
      <c r="AG2403" s="40"/>
      <c r="AN2403" s="37"/>
      <c r="AO2403" s="37"/>
      <c r="AP2403" s="37"/>
      <c r="AQ2403" s="37"/>
      <c r="AR2403" s="37"/>
      <c r="AS2403" s="37"/>
      <c r="AT2403" s="37"/>
      <c r="AU2403" s="37"/>
    </row>
    <row r="2404" spans="27:47" x14ac:dyDescent="0.2">
      <c r="AA2404" s="37"/>
      <c r="AB2404" s="37"/>
      <c r="AC2404" s="37"/>
      <c r="AD2404" s="37"/>
      <c r="AE2404" s="37"/>
      <c r="AF2404" s="39"/>
      <c r="AG2404" s="40"/>
      <c r="AN2404" s="37"/>
      <c r="AO2404" s="37"/>
      <c r="AP2404" s="37"/>
      <c r="AQ2404" s="37"/>
      <c r="AR2404" s="37"/>
      <c r="AS2404" s="37"/>
      <c r="AT2404" s="37"/>
      <c r="AU2404" s="37"/>
    </row>
    <row r="2405" spans="27:47" x14ac:dyDescent="0.2">
      <c r="AA2405" s="37"/>
      <c r="AB2405" s="37"/>
      <c r="AC2405" s="37"/>
      <c r="AD2405" s="37"/>
      <c r="AE2405" s="37"/>
      <c r="AF2405" s="39"/>
      <c r="AG2405" s="40"/>
      <c r="AN2405" s="37"/>
      <c r="AO2405" s="37"/>
      <c r="AP2405" s="37"/>
      <c r="AQ2405" s="37"/>
      <c r="AR2405" s="37"/>
      <c r="AS2405" s="37"/>
      <c r="AT2405" s="37"/>
      <c r="AU2405" s="37"/>
    </row>
    <row r="2406" spans="27:47" x14ac:dyDescent="0.2">
      <c r="AA2406" s="37"/>
      <c r="AB2406" s="37"/>
      <c r="AC2406" s="37"/>
      <c r="AD2406" s="37"/>
      <c r="AE2406" s="37"/>
      <c r="AF2406" s="39"/>
      <c r="AG2406" s="40"/>
      <c r="AN2406" s="37"/>
      <c r="AO2406" s="37"/>
      <c r="AP2406" s="37"/>
      <c r="AQ2406" s="37"/>
      <c r="AR2406" s="37"/>
      <c r="AS2406" s="37"/>
      <c r="AT2406" s="37"/>
      <c r="AU2406" s="37"/>
    </row>
    <row r="2407" spans="27:47" x14ac:dyDescent="0.2">
      <c r="AA2407" s="37"/>
      <c r="AB2407" s="37"/>
      <c r="AC2407" s="37"/>
      <c r="AD2407" s="37"/>
      <c r="AE2407" s="37"/>
      <c r="AF2407" s="39"/>
      <c r="AG2407" s="40"/>
      <c r="AN2407" s="37"/>
      <c r="AO2407" s="37"/>
      <c r="AP2407" s="37"/>
      <c r="AQ2407" s="37"/>
      <c r="AR2407" s="37"/>
      <c r="AS2407" s="37"/>
      <c r="AT2407" s="37"/>
      <c r="AU2407" s="37"/>
    </row>
    <row r="2408" spans="27:47" x14ac:dyDescent="0.2">
      <c r="AA2408" s="37"/>
      <c r="AB2408" s="37"/>
      <c r="AC2408" s="37"/>
      <c r="AD2408" s="37"/>
      <c r="AE2408" s="37"/>
      <c r="AF2408" s="39"/>
      <c r="AG2408" s="40"/>
      <c r="AN2408" s="37"/>
      <c r="AO2408" s="37"/>
      <c r="AP2408" s="37"/>
      <c r="AQ2408" s="37"/>
      <c r="AR2408" s="37"/>
      <c r="AS2408" s="37"/>
      <c r="AT2408" s="37"/>
      <c r="AU2408" s="37"/>
    </row>
    <row r="2409" spans="27:47" x14ac:dyDescent="0.2">
      <c r="AA2409" s="37"/>
      <c r="AB2409" s="37"/>
      <c r="AC2409" s="37"/>
      <c r="AD2409" s="37"/>
      <c r="AE2409" s="37"/>
      <c r="AF2409" s="39"/>
      <c r="AG2409" s="40"/>
      <c r="AN2409" s="37"/>
      <c r="AO2409" s="37"/>
      <c r="AP2409" s="37"/>
      <c r="AQ2409" s="37"/>
      <c r="AR2409" s="37"/>
      <c r="AS2409" s="37"/>
      <c r="AT2409" s="37"/>
      <c r="AU2409" s="37"/>
    </row>
    <row r="2410" spans="27:47" x14ac:dyDescent="0.2">
      <c r="AA2410" s="37"/>
      <c r="AB2410" s="37"/>
      <c r="AC2410" s="37"/>
      <c r="AD2410" s="37"/>
      <c r="AE2410" s="37"/>
      <c r="AF2410" s="39"/>
      <c r="AG2410" s="40"/>
      <c r="AN2410" s="37"/>
      <c r="AO2410" s="37"/>
      <c r="AP2410" s="37"/>
      <c r="AQ2410" s="37"/>
      <c r="AR2410" s="37"/>
      <c r="AS2410" s="37"/>
      <c r="AT2410" s="37"/>
      <c r="AU2410" s="37"/>
    </row>
    <row r="2411" spans="27:47" x14ac:dyDescent="0.2">
      <c r="AA2411" s="37"/>
      <c r="AB2411" s="37"/>
      <c r="AC2411" s="37"/>
      <c r="AD2411" s="37"/>
      <c r="AE2411" s="37"/>
      <c r="AF2411" s="39"/>
      <c r="AG2411" s="40"/>
      <c r="AN2411" s="37"/>
      <c r="AO2411" s="37"/>
      <c r="AP2411" s="37"/>
      <c r="AQ2411" s="37"/>
      <c r="AR2411" s="37"/>
      <c r="AS2411" s="37"/>
      <c r="AT2411" s="37"/>
      <c r="AU2411" s="37"/>
    </row>
    <row r="2412" spans="27:47" x14ac:dyDescent="0.2">
      <c r="AA2412" s="37"/>
      <c r="AB2412" s="37"/>
      <c r="AC2412" s="37"/>
      <c r="AD2412" s="37"/>
      <c r="AE2412" s="37"/>
      <c r="AF2412" s="39"/>
      <c r="AG2412" s="40"/>
      <c r="AN2412" s="37"/>
      <c r="AO2412" s="37"/>
      <c r="AP2412" s="37"/>
      <c r="AQ2412" s="37"/>
      <c r="AR2412" s="37"/>
      <c r="AS2412" s="37"/>
      <c r="AT2412" s="37"/>
      <c r="AU2412" s="37"/>
    </row>
    <row r="2413" spans="27:47" x14ac:dyDescent="0.2">
      <c r="AA2413" s="37"/>
      <c r="AB2413" s="37"/>
      <c r="AC2413" s="37"/>
      <c r="AD2413" s="37"/>
      <c r="AE2413" s="37"/>
      <c r="AF2413" s="39"/>
      <c r="AG2413" s="40"/>
      <c r="AN2413" s="37"/>
      <c r="AO2413" s="37"/>
      <c r="AP2413" s="37"/>
      <c r="AQ2413" s="37"/>
      <c r="AR2413" s="37"/>
      <c r="AS2413" s="37"/>
      <c r="AT2413" s="37"/>
      <c r="AU2413" s="37"/>
    </row>
    <row r="2414" spans="27:47" x14ac:dyDescent="0.2">
      <c r="AA2414" s="37"/>
      <c r="AB2414" s="37"/>
      <c r="AC2414" s="37"/>
      <c r="AD2414" s="37"/>
      <c r="AE2414" s="37"/>
      <c r="AF2414" s="39"/>
      <c r="AG2414" s="40"/>
      <c r="AN2414" s="37"/>
      <c r="AO2414" s="37"/>
      <c r="AP2414" s="37"/>
      <c r="AQ2414" s="37"/>
      <c r="AR2414" s="37"/>
      <c r="AS2414" s="37"/>
      <c r="AT2414" s="37"/>
      <c r="AU2414" s="37"/>
    </row>
    <row r="2415" spans="27:47" x14ac:dyDescent="0.2">
      <c r="AA2415" s="37"/>
      <c r="AB2415" s="37"/>
      <c r="AC2415" s="37"/>
      <c r="AD2415" s="37"/>
      <c r="AE2415" s="37"/>
      <c r="AF2415" s="39"/>
      <c r="AG2415" s="40"/>
      <c r="AN2415" s="37"/>
      <c r="AO2415" s="37"/>
      <c r="AP2415" s="37"/>
      <c r="AQ2415" s="37"/>
      <c r="AR2415" s="37"/>
      <c r="AS2415" s="37"/>
      <c r="AT2415" s="37"/>
      <c r="AU2415" s="37"/>
    </row>
    <row r="2416" spans="27:47" x14ac:dyDescent="0.2">
      <c r="AA2416" s="37"/>
      <c r="AB2416" s="37"/>
      <c r="AC2416" s="37"/>
      <c r="AD2416" s="37"/>
      <c r="AE2416" s="37"/>
      <c r="AF2416" s="39"/>
      <c r="AG2416" s="40"/>
      <c r="AN2416" s="37"/>
      <c r="AO2416" s="37"/>
      <c r="AP2416" s="37"/>
      <c r="AQ2416" s="37"/>
      <c r="AR2416" s="37"/>
      <c r="AS2416" s="37"/>
      <c r="AT2416" s="37"/>
      <c r="AU2416" s="37"/>
    </row>
    <row r="2417" spans="27:47" x14ac:dyDescent="0.2">
      <c r="AA2417" s="37"/>
      <c r="AB2417" s="37"/>
      <c r="AC2417" s="37"/>
      <c r="AD2417" s="37"/>
      <c r="AE2417" s="37"/>
      <c r="AF2417" s="39"/>
      <c r="AG2417" s="40"/>
      <c r="AN2417" s="37"/>
      <c r="AO2417" s="37"/>
      <c r="AP2417" s="37"/>
      <c r="AQ2417" s="37"/>
      <c r="AR2417" s="37"/>
      <c r="AS2417" s="37"/>
      <c r="AT2417" s="37"/>
      <c r="AU2417" s="37"/>
    </row>
    <row r="2418" spans="27:47" x14ac:dyDescent="0.2">
      <c r="AA2418" s="37"/>
      <c r="AB2418" s="37"/>
      <c r="AC2418" s="37"/>
      <c r="AD2418" s="37"/>
      <c r="AE2418" s="37"/>
      <c r="AF2418" s="39"/>
      <c r="AG2418" s="40"/>
      <c r="AN2418" s="37"/>
      <c r="AO2418" s="37"/>
      <c r="AP2418" s="37"/>
      <c r="AQ2418" s="37"/>
      <c r="AR2418" s="37"/>
      <c r="AS2418" s="37"/>
      <c r="AT2418" s="37"/>
      <c r="AU2418" s="37"/>
    </row>
    <row r="2419" spans="27:47" x14ac:dyDescent="0.2">
      <c r="AA2419" s="37"/>
      <c r="AB2419" s="37"/>
      <c r="AC2419" s="37"/>
      <c r="AD2419" s="37"/>
      <c r="AE2419" s="37"/>
      <c r="AF2419" s="39"/>
      <c r="AG2419" s="40"/>
      <c r="AN2419" s="37"/>
      <c r="AO2419" s="37"/>
      <c r="AP2419" s="37"/>
      <c r="AQ2419" s="37"/>
      <c r="AR2419" s="37"/>
      <c r="AS2419" s="37"/>
      <c r="AT2419" s="37"/>
      <c r="AU2419" s="37"/>
    </row>
    <row r="2420" spans="27:47" x14ac:dyDescent="0.2">
      <c r="AA2420" s="37"/>
      <c r="AB2420" s="37"/>
      <c r="AC2420" s="37"/>
      <c r="AD2420" s="37"/>
      <c r="AE2420" s="37"/>
      <c r="AF2420" s="39"/>
      <c r="AG2420" s="40"/>
      <c r="AN2420" s="37"/>
      <c r="AO2420" s="37"/>
      <c r="AP2420" s="37"/>
      <c r="AQ2420" s="37"/>
      <c r="AR2420" s="37"/>
      <c r="AS2420" s="37"/>
      <c r="AT2420" s="37"/>
      <c r="AU2420" s="37"/>
    </row>
    <row r="2421" spans="27:47" x14ac:dyDescent="0.2">
      <c r="AA2421" s="37"/>
      <c r="AB2421" s="37"/>
      <c r="AC2421" s="37"/>
      <c r="AD2421" s="37"/>
      <c r="AE2421" s="37"/>
      <c r="AF2421" s="39"/>
      <c r="AG2421" s="40"/>
      <c r="AN2421" s="37"/>
      <c r="AO2421" s="37"/>
      <c r="AP2421" s="37"/>
      <c r="AQ2421" s="37"/>
      <c r="AR2421" s="37"/>
      <c r="AS2421" s="37"/>
      <c r="AT2421" s="37"/>
      <c r="AU2421" s="37"/>
    </row>
    <row r="2422" spans="27:47" x14ac:dyDescent="0.2">
      <c r="AA2422" s="37"/>
      <c r="AB2422" s="37"/>
      <c r="AC2422" s="37"/>
      <c r="AD2422" s="37"/>
      <c r="AE2422" s="37"/>
      <c r="AF2422" s="39"/>
      <c r="AG2422" s="40"/>
      <c r="AN2422" s="37"/>
      <c r="AO2422" s="37"/>
      <c r="AP2422" s="37"/>
      <c r="AQ2422" s="37"/>
      <c r="AR2422" s="37"/>
      <c r="AS2422" s="37"/>
      <c r="AT2422" s="37"/>
      <c r="AU2422" s="37"/>
    </row>
    <row r="2423" spans="27:47" x14ac:dyDescent="0.2">
      <c r="AA2423" s="37"/>
      <c r="AB2423" s="37"/>
      <c r="AC2423" s="37"/>
      <c r="AD2423" s="37"/>
      <c r="AE2423" s="37"/>
      <c r="AF2423" s="39"/>
      <c r="AG2423" s="40"/>
      <c r="AN2423" s="37"/>
      <c r="AO2423" s="37"/>
      <c r="AP2423" s="37"/>
      <c r="AQ2423" s="37"/>
      <c r="AR2423" s="37"/>
      <c r="AS2423" s="37"/>
      <c r="AT2423" s="37"/>
      <c r="AU2423" s="37"/>
    </row>
    <row r="2424" spans="27:47" x14ac:dyDescent="0.2">
      <c r="AA2424" s="37"/>
      <c r="AB2424" s="37"/>
      <c r="AC2424" s="37"/>
      <c r="AD2424" s="37"/>
      <c r="AE2424" s="37"/>
      <c r="AF2424" s="39"/>
      <c r="AG2424" s="40"/>
      <c r="AN2424" s="37"/>
      <c r="AO2424" s="37"/>
      <c r="AP2424" s="37"/>
      <c r="AQ2424" s="37"/>
      <c r="AR2424" s="37"/>
      <c r="AS2424" s="37"/>
      <c r="AT2424" s="37"/>
      <c r="AU2424" s="37"/>
    </row>
    <row r="2425" spans="27:47" x14ac:dyDescent="0.2">
      <c r="AA2425" s="37"/>
      <c r="AB2425" s="37"/>
      <c r="AC2425" s="37"/>
      <c r="AD2425" s="37"/>
      <c r="AE2425" s="37"/>
      <c r="AF2425" s="39"/>
      <c r="AG2425" s="40"/>
      <c r="AN2425" s="37"/>
      <c r="AO2425" s="37"/>
      <c r="AP2425" s="37"/>
      <c r="AQ2425" s="37"/>
      <c r="AR2425" s="37"/>
      <c r="AS2425" s="37"/>
      <c r="AT2425" s="37"/>
      <c r="AU2425" s="37"/>
    </row>
    <row r="2426" spans="27:47" x14ac:dyDescent="0.2">
      <c r="AA2426" s="37"/>
      <c r="AB2426" s="37"/>
      <c r="AC2426" s="37"/>
      <c r="AD2426" s="37"/>
      <c r="AE2426" s="37"/>
      <c r="AF2426" s="39"/>
      <c r="AG2426" s="40"/>
      <c r="AN2426" s="37"/>
      <c r="AO2426" s="37"/>
      <c r="AP2426" s="37"/>
      <c r="AQ2426" s="37"/>
      <c r="AR2426" s="37"/>
      <c r="AS2426" s="37"/>
      <c r="AT2426" s="37"/>
      <c r="AU2426" s="37"/>
    </row>
    <row r="2427" spans="27:47" x14ac:dyDescent="0.2">
      <c r="AA2427" s="37"/>
      <c r="AB2427" s="37"/>
      <c r="AC2427" s="37"/>
      <c r="AD2427" s="37"/>
      <c r="AE2427" s="37"/>
      <c r="AF2427" s="39"/>
      <c r="AG2427" s="40"/>
      <c r="AN2427" s="37"/>
      <c r="AO2427" s="37"/>
      <c r="AP2427" s="37"/>
      <c r="AQ2427" s="37"/>
      <c r="AR2427" s="37"/>
      <c r="AS2427" s="37"/>
      <c r="AT2427" s="37"/>
      <c r="AU2427" s="37"/>
    </row>
    <row r="2428" spans="27:47" x14ac:dyDescent="0.2">
      <c r="AA2428" s="37"/>
      <c r="AB2428" s="37"/>
      <c r="AC2428" s="37"/>
      <c r="AD2428" s="37"/>
      <c r="AE2428" s="37"/>
      <c r="AF2428" s="39"/>
      <c r="AG2428" s="40"/>
      <c r="AN2428" s="37"/>
      <c r="AO2428" s="37"/>
      <c r="AP2428" s="37"/>
      <c r="AQ2428" s="37"/>
      <c r="AR2428" s="37"/>
      <c r="AS2428" s="37"/>
      <c r="AT2428" s="37"/>
      <c r="AU2428" s="37"/>
    </row>
    <row r="2429" spans="27:47" x14ac:dyDescent="0.2">
      <c r="AA2429" s="37"/>
      <c r="AB2429" s="37"/>
      <c r="AC2429" s="37"/>
      <c r="AD2429" s="37"/>
      <c r="AE2429" s="37"/>
      <c r="AF2429" s="39"/>
      <c r="AG2429" s="40"/>
      <c r="AN2429" s="37"/>
      <c r="AO2429" s="37"/>
      <c r="AP2429" s="37"/>
      <c r="AQ2429" s="37"/>
      <c r="AR2429" s="37"/>
      <c r="AS2429" s="37"/>
      <c r="AT2429" s="37"/>
      <c r="AU2429" s="37"/>
    </row>
    <row r="2430" spans="27:47" x14ac:dyDescent="0.2">
      <c r="AA2430" s="37"/>
      <c r="AB2430" s="37"/>
      <c r="AC2430" s="37"/>
      <c r="AD2430" s="37"/>
      <c r="AE2430" s="37"/>
      <c r="AF2430" s="39"/>
      <c r="AG2430" s="40"/>
      <c r="AN2430" s="37"/>
      <c r="AO2430" s="37"/>
      <c r="AP2430" s="37"/>
      <c r="AQ2430" s="37"/>
      <c r="AR2430" s="37"/>
      <c r="AS2430" s="37"/>
      <c r="AT2430" s="37"/>
      <c r="AU2430" s="37"/>
    </row>
    <row r="2431" spans="27:47" x14ac:dyDescent="0.2">
      <c r="AA2431" s="37"/>
      <c r="AB2431" s="37"/>
      <c r="AC2431" s="37"/>
      <c r="AD2431" s="37"/>
      <c r="AE2431" s="37"/>
      <c r="AF2431" s="39"/>
      <c r="AG2431" s="40"/>
      <c r="AN2431" s="37"/>
      <c r="AO2431" s="37"/>
      <c r="AP2431" s="37"/>
      <c r="AQ2431" s="37"/>
      <c r="AR2431" s="37"/>
      <c r="AS2431" s="37"/>
      <c r="AT2431" s="37"/>
      <c r="AU2431" s="37"/>
    </row>
    <row r="2432" spans="27:47" x14ac:dyDescent="0.2">
      <c r="AA2432" s="37"/>
      <c r="AB2432" s="37"/>
      <c r="AC2432" s="37"/>
      <c r="AD2432" s="37"/>
      <c r="AE2432" s="37"/>
      <c r="AF2432" s="39"/>
      <c r="AG2432" s="40"/>
      <c r="AN2432" s="37"/>
      <c r="AO2432" s="37"/>
      <c r="AP2432" s="37"/>
      <c r="AQ2432" s="37"/>
      <c r="AR2432" s="37"/>
      <c r="AS2432" s="37"/>
      <c r="AT2432" s="37"/>
      <c r="AU2432" s="37"/>
    </row>
    <row r="2433" spans="27:47" x14ac:dyDescent="0.2">
      <c r="AA2433" s="37"/>
      <c r="AB2433" s="37"/>
      <c r="AC2433" s="37"/>
      <c r="AD2433" s="37"/>
      <c r="AE2433" s="37"/>
      <c r="AF2433" s="39"/>
      <c r="AG2433" s="40"/>
      <c r="AN2433" s="37"/>
      <c r="AO2433" s="37"/>
      <c r="AP2433" s="37"/>
      <c r="AQ2433" s="37"/>
      <c r="AR2433" s="37"/>
      <c r="AS2433" s="37"/>
      <c r="AT2433" s="37"/>
      <c r="AU2433" s="37"/>
    </row>
    <row r="2434" spans="27:47" x14ac:dyDescent="0.2">
      <c r="AA2434" s="37"/>
      <c r="AB2434" s="37"/>
      <c r="AC2434" s="37"/>
      <c r="AD2434" s="37"/>
      <c r="AE2434" s="37"/>
      <c r="AF2434" s="39"/>
      <c r="AG2434" s="40"/>
      <c r="AN2434" s="37"/>
      <c r="AO2434" s="37"/>
      <c r="AP2434" s="37"/>
      <c r="AQ2434" s="37"/>
      <c r="AR2434" s="37"/>
      <c r="AS2434" s="37"/>
      <c r="AT2434" s="37"/>
      <c r="AU2434" s="37"/>
    </row>
    <row r="2435" spans="27:47" x14ac:dyDescent="0.2">
      <c r="AA2435" s="37"/>
      <c r="AB2435" s="37"/>
      <c r="AC2435" s="37"/>
      <c r="AD2435" s="37"/>
      <c r="AE2435" s="37"/>
      <c r="AF2435" s="39"/>
      <c r="AG2435" s="40"/>
      <c r="AN2435" s="37"/>
      <c r="AO2435" s="37"/>
      <c r="AP2435" s="37"/>
      <c r="AQ2435" s="37"/>
      <c r="AR2435" s="37"/>
      <c r="AS2435" s="37"/>
      <c r="AT2435" s="37"/>
      <c r="AU2435" s="37"/>
    </row>
    <row r="2436" spans="27:47" x14ac:dyDescent="0.2">
      <c r="AA2436" s="37"/>
      <c r="AB2436" s="37"/>
      <c r="AC2436" s="37"/>
      <c r="AD2436" s="37"/>
      <c r="AE2436" s="37"/>
      <c r="AF2436" s="39"/>
      <c r="AG2436" s="40"/>
      <c r="AN2436" s="37"/>
      <c r="AO2436" s="37"/>
      <c r="AP2436" s="37"/>
      <c r="AQ2436" s="37"/>
      <c r="AR2436" s="37"/>
      <c r="AS2436" s="37"/>
      <c r="AT2436" s="37"/>
      <c r="AU2436" s="37"/>
    </row>
    <row r="2437" spans="27:47" x14ac:dyDescent="0.2">
      <c r="AA2437" s="37"/>
      <c r="AB2437" s="37"/>
      <c r="AC2437" s="37"/>
      <c r="AD2437" s="37"/>
      <c r="AE2437" s="37"/>
      <c r="AF2437" s="39"/>
      <c r="AG2437" s="40"/>
      <c r="AN2437" s="37"/>
      <c r="AO2437" s="37"/>
      <c r="AP2437" s="37"/>
      <c r="AQ2437" s="37"/>
      <c r="AR2437" s="37"/>
      <c r="AS2437" s="37"/>
      <c r="AT2437" s="37"/>
      <c r="AU2437" s="37"/>
    </row>
    <row r="2438" spans="27:47" x14ac:dyDescent="0.2">
      <c r="AA2438" s="37"/>
      <c r="AB2438" s="37"/>
      <c r="AC2438" s="37"/>
      <c r="AD2438" s="37"/>
      <c r="AE2438" s="37"/>
      <c r="AF2438" s="39"/>
      <c r="AG2438" s="40"/>
      <c r="AN2438" s="37"/>
      <c r="AO2438" s="37"/>
      <c r="AP2438" s="37"/>
      <c r="AQ2438" s="37"/>
      <c r="AR2438" s="37"/>
      <c r="AS2438" s="37"/>
      <c r="AT2438" s="37"/>
      <c r="AU2438" s="37"/>
    </row>
    <row r="2439" spans="27:47" x14ac:dyDescent="0.2">
      <c r="AA2439" s="37"/>
      <c r="AB2439" s="37"/>
      <c r="AC2439" s="37"/>
      <c r="AD2439" s="37"/>
      <c r="AE2439" s="37"/>
      <c r="AF2439" s="39"/>
      <c r="AG2439" s="40"/>
      <c r="AN2439" s="37"/>
      <c r="AO2439" s="37"/>
      <c r="AP2439" s="37"/>
      <c r="AQ2439" s="37"/>
      <c r="AR2439" s="37"/>
      <c r="AS2439" s="37"/>
      <c r="AT2439" s="37"/>
      <c r="AU2439" s="37"/>
    </row>
    <row r="2440" spans="27:47" x14ac:dyDescent="0.2">
      <c r="AA2440" s="37"/>
      <c r="AB2440" s="37"/>
      <c r="AC2440" s="37"/>
      <c r="AD2440" s="37"/>
      <c r="AE2440" s="37"/>
      <c r="AF2440" s="39"/>
      <c r="AG2440" s="40"/>
      <c r="AN2440" s="37"/>
      <c r="AO2440" s="37"/>
      <c r="AP2440" s="37"/>
      <c r="AQ2440" s="37"/>
      <c r="AR2440" s="37"/>
      <c r="AS2440" s="37"/>
      <c r="AT2440" s="37"/>
      <c r="AU2440" s="37"/>
    </row>
    <row r="2441" spans="27:47" x14ac:dyDescent="0.2">
      <c r="AA2441" s="37"/>
      <c r="AB2441" s="37"/>
      <c r="AC2441" s="37"/>
      <c r="AD2441" s="37"/>
      <c r="AE2441" s="37"/>
      <c r="AF2441" s="39"/>
      <c r="AG2441" s="40"/>
      <c r="AN2441" s="37"/>
      <c r="AO2441" s="37"/>
      <c r="AP2441" s="37"/>
      <c r="AQ2441" s="37"/>
      <c r="AR2441" s="37"/>
      <c r="AS2441" s="37"/>
      <c r="AT2441" s="37"/>
      <c r="AU2441" s="37"/>
    </row>
    <row r="2442" spans="27:47" x14ac:dyDescent="0.2">
      <c r="AA2442" s="37"/>
      <c r="AB2442" s="37"/>
      <c r="AC2442" s="37"/>
      <c r="AD2442" s="37"/>
      <c r="AE2442" s="37"/>
      <c r="AF2442" s="39"/>
      <c r="AG2442" s="40"/>
      <c r="AN2442" s="37"/>
      <c r="AO2442" s="37"/>
      <c r="AP2442" s="37"/>
      <c r="AQ2442" s="37"/>
      <c r="AR2442" s="37"/>
      <c r="AS2442" s="37"/>
      <c r="AT2442" s="37"/>
      <c r="AU2442" s="37"/>
    </row>
    <row r="2443" spans="27:47" x14ac:dyDescent="0.2">
      <c r="AA2443" s="37"/>
      <c r="AB2443" s="37"/>
      <c r="AC2443" s="37"/>
      <c r="AD2443" s="37"/>
      <c r="AE2443" s="37"/>
      <c r="AF2443" s="39"/>
      <c r="AG2443" s="40"/>
      <c r="AN2443" s="37"/>
      <c r="AO2443" s="37"/>
      <c r="AP2443" s="37"/>
      <c r="AQ2443" s="37"/>
      <c r="AR2443" s="37"/>
      <c r="AS2443" s="37"/>
      <c r="AT2443" s="37"/>
      <c r="AU2443" s="37"/>
    </row>
    <row r="2444" spans="27:47" x14ac:dyDescent="0.2">
      <c r="AA2444" s="37"/>
      <c r="AB2444" s="37"/>
      <c r="AC2444" s="37"/>
      <c r="AD2444" s="37"/>
      <c r="AE2444" s="37"/>
      <c r="AF2444" s="39"/>
      <c r="AG2444" s="40"/>
      <c r="AN2444" s="37"/>
      <c r="AO2444" s="37"/>
      <c r="AP2444" s="37"/>
      <c r="AQ2444" s="37"/>
      <c r="AR2444" s="37"/>
      <c r="AS2444" s="37"/>
      <c r="AT2444" s="37"/>
      <c r="AU2444" s="37"/>
    </row>
    <row r="2445" spans="27:47" x14ac:dyDescent="0.2">
      <c r="AA2445" s="37"/>
      <c r="AB2445" s="37"/>
      <c r="AC2445" s="37"/>
      <c r="AD2445" s="37"/>
      <c r="AE2445" s="37"/>
      <c r="AF2445" s="39"/>
      <c r="AG2445" s="40"/>
      <c r="AN2445" s="37"/>
      <c r="AO2445" s="37"/>
      <c r="AP2445" s="37"/>
      <c r="AQ2445" s="37"/>
      <c r="AR2445" s="37"/>
      <c r="AS2445" s="37"/>
      <c r="AT2445" s="37"/>
      <c r="AU2445" s="37"/>
    </row>
    <row r="2446" spans="27:47" x14ac:dyDescent="0.2">
      <c r="AA2446" s="37"/>
      <c r="AB2446" s="37"/>
      <c r="AC2446" s="37"/>
      <c r="AD2446" s="37"/>
      <c r="AE2446" s="37"/>
      <c r="AF2446" s="39"/>
      <c r="AG2446" s="40"/>
      <c r="AN2446" s="37"/>
      <c r="AO2446" s="37"/>
      <c r="AP2446" s="37"/>
      <c r="AQ2446" s="37"/>
      <c r="AR2446" s="37"/>
      <c r="AS2446" s="37"/>
      <c r="AT2446" s="37"/>
      <c r="AU2446" s="37"/>
    </row>
    <row r="2447" spans="27:47" x14ac:dyDescent="0.2">
      <c r="AA2447" s="37"/>
      <c r="AB2447" s="37"/>
      <c r="AC2447" s="37"/>
      <c r="AD2447" s="37"/>
      <c r="AE2447" s="37"/>
      <c r="AF2447" s="39"/>
      <c r="AG2447" s="40"/>
      <c r="AN2447" s="37"/>
      <c r="AO2447" s="37"/>
      <c r="AP2447" s="37"/>
      <c r="AQ2447" s="37"/>
      <c r="AR2447" s="37"/>
      <c r="AS2447" s="37"/>
      <c r="AT2447" s="37"/>
      <c r="AU2447" s="37"/>
    </row>
    <row r="2448" spans="27:47" x14ac:dyDescent="0.2">
      <c r="AA2448" s="37"/>
      <c r="AB2448" s="37"/>
      <c r="AC2448" s="37"/>
      <c r="AD2448" s="37"/>
      <c r="AE2448" s="37"/>
      <c r="AF2448" s="39"/>
      <c r="AG2448" s="40"/>
      <c r="AN2448" s="37"/>
      <c r="AO2448" s="37"/>
      <c r="AP2448" s="37"/>
      <c r="AQ2448" s="37"/>
      <c r="AR2448" s="37"/>
      <c r="AS2448" s="37"/>
      <c r="AT2448" s="37"/>
      <c r="AU2448" s="37"/>
    </row>
    <row r="2449" spans="27:47" x14ac:dyDescent="0.2">
      <c r="AA2449" s="37"/>
      <c r="AB2449" s="37"/>
      <c r="AC2449" s="37"/>
      <c r="AD2449" s="37"/>
      <c r="AE2449" s="37"/>
      <c r="AF2449" s="39"/>
      <c r="AG2449" s="40"/>
      <c r="AN2449" s="37"/>
      <c r="AO2449" s="37"/>
      <c r="AP2449" s="37"/>
      <c r="AQ2449" s="37"/>
      <c r="AR2449" s="37"/>
      <c r="AS2449" s="37"/>
      <c r="AT2449" s="37"/>
      <c r="AU2449" s="37"/>
    </row>
    <row r="2450" spans="27:47" x14ac:dyDescent="0.2">
      <c r="AA2450" s="37"/>
      <c r="AB2450" s="37"/>
      <c r="AC2450" s="37"/>
      <c r="AD2450" s="37"/>
      <c r="AE2450" s="37"/>
      <c r="AF2450" s="39"/>
      <c r="AG2450" s="40"/>
      <c r="AN2450" s="37"/>
      <c r="AO2450" s="37"/>
      <c r="AP2450" s="37"/>
      <c r="AQ2450" s="37"/>
      <c r="AR2450" s="37"/>
      <c r="AS2450" s="37"/>
      <c r="AT2450" s="37"/>
      <c r="AU2450" s="37"/>
    </row>
    <row r="2451" spans="27:47" x14ac:dyDescent="0.2">
      <c r="AA2451" s="37"/>
      <c r="AB2451" s="37"/>
      <c r="AC2451" s="37"/>
      <c r="AD2451" s="37"/>
      <c r="AE2451" s="37"/>
      <c r="AF2451" s="39"/>
      <c r="AG2451" s="40"/>
      <c r="AN2451" s="37"/>
      <c r="AO2451" s="37"/>
      <c r="AP2451" s="37"/>
      <c r="AQ2451" s="37"/>
      <c r="AR2451" s="37"/>
      <c r="AS2451" s="37"/>
      <c r="AT2451" s="37"/>
      <c r="AU2451" s="37"/>
    </row>
    <row r="2452" spans="27:47" x14ac:dyDescent="0.2">
      <c r="AA2452" s="37"/>
      <c r="AB2452" s="37"/>
      <c r="AC2452" s="37"/>
      <c r="AD2452" s="37"/>
      <c r="AE2452" s="37"/>
      <c r="AF2452" s="39"/>
      <c r="AG2452" s="40"/>
      <c r="AN2452" s="37"/>
      <c r="AO2452" s="37"/>
      <c r="AP2452" s="37"/>
      <c r="AQ2452" s="37"/>
      <c r="AR2452" s="37"/>
      <c r="AS2452" s="37"/>
      <c r="AT2452" s="37"/>
      <c r="AU2452" s="37"/>
    </row>
    <row r="2453" spans="27:47" x14ac:dyDescent="0.2">
      <c r="AA2453" s="37"/>
      <c r="AB2453" s="37"/>
      <c r="AC2453" s="37"/>
      <c r="AD2453" s="37"/>
      <c r="AE2453" s="37"/>
      <c r="AF2453" s="39"/>
      <c r="AG2453" s="40"/>
      <c r="AN2453" s="37"/>
      <c r="AO2453" s="37"/>
      <c r="AP2453" s="37"/>
      <c r="AQ2453" s="37"/>
      <c r="AR2453" s="37"/>
      <c r="AS2453" s="37"/>
      <c r="AT2453" s="37"/>
      <c r="AU2453" s="37"/>
    </row>
    <row r="2454" spans="27:47" x14ac:dyDescent="0.2">
      <c r="AA2454" s="37"/>
      <c r="AB2454" s="37"/>
      <c r="AC2454" s="37"/>
      <c r="AD2454" s="37"/>
      <c r="AE2454" s="37"/>
      <c r="AF2454" s="39"/>
      <c r="AG2454" s="40"/>
      <c r="AN2454" s="37"/>
      <c r="AO2454" s="37"/>
      <c r="AP2454" s="37"/>
      <c r="AQ2454" s="37"/>
      <c r="AR2454" s="37"/>
      <c r="AS2454" s="37"/>
      <c r="AT2454" s="37"/>
      <c r="AU2454" s="37"/>
    </row>
    <row r="2455" spans="27:47" x14ac:dyDescent="0.2">
      <c r="AA2455" s="37"/>
      <c r="AB2455" s="37"/>
      <c r="AC2455" s="37"/>
      <c r="AD2455" s="37"/>
      <c r="AE2455" s="37"/>
      <c r="AF2455" s="39"/>
      <c r="AG2455" s="40"/>
      <c r="AN2455" s="37"/>
      <c r="AO2455" s="37"/>
      <c r="AP2455" s="37"/>
      <c r="AQ2455" s="37"/>
      <c r="AR2455" s="37"/>
      <c r="AS2455" s="37"/>
      <c r="AT2455" s="37"/>
      <c r="AU2455" s="37"/>
    </row>
    <row r="2456" spans="27:47" x14ac:dyDescent="0.2">
      <c r="AA2456" s="37"/>
      <c r="AB2456" s="37"/>
      <c r="AC2456" s="37"/>
      <c r="AD2456" s="37"/>
      <c r="AE2456" s="37"/>
      <c r="AF2456" s="39"/>
      <c r="AG2456" s="40"/>
      <c r="AN2456" s="37"/>
      <c r="AO2456" s="37"/>
      <c r="AP2456" s="37"/>
      <c r="AQ2456" s="37"/>
      <c r="AR2456" s="37"/>
      <c r="AS2456" s="37"/>
      <c r="AT2456" s="37"/>
      <c r="AU2456" s="37"/>
    </row>
    <row r="2457" spans="27:47" x14ac:dyDescent="0.2">
      <c r="AA2457" s="37"/>
      <c r="AB2457" s="37"/>
      <c r="AC2457" s="37"/>
      <c r="AD2457" s="37"/>
      <c r="AE2457" s="37"/>
      <c r="AF2457" s="39"/>
      <c r="AG2457" s="40"/>
      <c r="AN2457" s="37"/>
      <c r="AO2457" s="37"/>
      <c r="AP2457" s="37"/>
      <c r="AQ2457" s="37"/>
      <c r="AR2457" s="37"/>
      <c r="AS2457" s="37"/>
      <c r="AT2457" s="37"/>
      <c r="AU2457" s="37"/>
    </row>
    <row r="2458" spans="27:47" x14ac:dyDescent="0.2">
      <c r="AA2458" s="37"/>
      <c r="AB2458" s="37"/>
      <c r="AC2458" s="37"/>
      <c r="AD2458" s="37"/>
      <c r="AE2458" s="37"/>
      <c r="AF2458" s="39"/>
      <c r="AG2458" s="40"/>
      <c r="AN2458" s="37"/>
      <c r="AO2458" s="37"/>
      <c r="AP2458" s="37"/>
      <c r="AQ2458" s="37"/>
      <c r="AR2458" s="37"/>
      <c r="AS2458" s="37"/>
      <c r="AT2458" s="37"/>
      <c r="AU2458" s="37"/>
    </row>
    <row r="2459" spans="27:47" x14ac:dyDescent="0.2">
      <c r="AA2459" s="37"/>
      <c r="AB2459" s="37"/>
      <c r="AC2459" s="37"/>
      <c r="AD2459" s="37"/>
      <c r="AE2459" s="37"/>
      <c r="AF2459" s="39"/>
      <c r="AG2459" s="40"/>
      <c r="AN2459" s="37"/>
      <c r="AO2459" s="37"/>
      <c r="AP2459" s="37"/>
      <c r="AQ2459" s="37"/>
      <c r="AR2459" s="37"/>
      <c r="AS2459" s="37"/>
      <c r="AT2459" s="37"/>
      <c r="AU2459" s="37"/>
    </row>
    <row r="2460" spans="27:47" x14ac:dyDescent="0.2">
      <c r="AA2460" s="37"/>
      <c r="AB2460" s="37"/>
      <c r="AC2460" s="37"/>
      <c r="AD2460" s="37"/>
      <c r="AE2460" s="37"/>
      <c r="AF2460" s="39"/>
      <c r="AG2460" s="40"/>
      <c r="AN2460" s="37"/>
      <c r="AO2460" s="37"/>
      <c r="AP2460" s="37"/>
      <c r="AQ2460" s="37"/>
      <c r="AR2460" s="37"/>
      <c r="AS2460" s="37"/>
      <c r="AT2460" s="37"/>
      <c r="AU2460" s="37"/>
    </row>
    <row r="2461" spans="27:47" x14ac:dyDescent="0.2">
      <c r="AA2461" s="37"/>
      <c r="AB2461" s="37"/>
      <c r="AC2461" s="37"/>
      <c r="AD2461" s="37"/>
      <c r="AE2461" s="37"/>
      <c r="AF2461" s="39"/>
      <c r="AG2461" s="40"/>
      <c r="AN2461" s="37"/>
      <c r="AO2461" s="37"/>
      <c r="AP2461" s="37"/>
      <c r="AQ2461" s="37"/>
      <c r="AR2461" s="37"/>
      <c r="AS2461" s="37"/>
      <c r="AT2461" s="37"/>
      <c r="AU2461" s="37"/>
    </row>
    <row r="2462" spans="27:47" x14ac:dyDescent="0.2">
      <c r="AA2462" s="37"/>
      <c r="AB2462" s="37"/>
      <c r="AC2462" s="37"/>
      <c r="AD2462" s="37"/>
      <c r="AE2462" s="37"/>
      <c r="AF2462" s="39"/>
      <c r="AG2462" s="40"/>
      <c r="AN2462" s="37"/>
      <c r="AO2462" s="37"/>
      <c r="AP2462" s="37"/>
      <c r="AQ2462" s="37"/>
      <c r="AR2462" s="37"/>
      <c r="AS2462" s="37"/>
      <c r="AT2462" s="37"/>
      <c r="AU2462" s="37"/>
    </row>
    <row r="2463" spans="27:47" x14ac:dyDescent="0.2">
      <c r="AA2463" s="37"/>
      <c r="AB2463" s="37"/>
      <c r="AC2463" s="37"/>
      <c r="AD2463" s="37"/>
      <c r="AE2463" s="37"/>
      <c r="AF2463" s="39"/>
      <c r="AG2463" s="40"/>
      <c r="AN2463" s="37"/>
      <c r="AO2463" s="37"/>
      <c r="AP2463" s="37"/>
      <c r="AQ2463" s="37"/>
      <c r="AR2463" s="37"/>
      <c r="AS2463" s="37"/>
      <c r="AT2463" s="37"/>
      <c r="AU2463" s="37"/>
    </row>
    <row r="2464" spans="27:47" x14ac:dyDescent="0.2">
      <c r="AA2464" s="37"/>
      <c r="AB2464" s="37"/>
      <c r="AC2464" s="37"/>
      <c r="AD2464" s="37"/>
      <c r="AE2464" s="37"/>
      <c r="AF2464" s="39"/>
      <c r="AG2464" s="40"/>
      <c r="AN2464" s="37"/>
      <c r="AO2464" s="37"/>
      <c r="AP2464" s="37"/>
      <c r="AQ2464" s="37"/>
      <c r="AR2464" s="37"/>
      <c r="AS2464" s="37"/>
      <c r="AT2464" s="37"/>
      <c r="AU2464" s="37"/>
    </row>
    <row r="2465" spans="27:47" x14ac:dyDescent="0.2">
      <c r="AA2465" s="37"/>
      <c r="AB2465" s="37"/>
      <c r="AC2465" s="37"/>
      <c r="AD2465" s="37"/>
      <c r="AE2465" s="37"/>
      <c r="AF2465" s="39"/>
      <c r="AG2465" s="40"/>
      <c r="AN2465" s="37"/>
      <c r="AO2465" s="37"/>
      <c r="AP2465" s="37"/>
      <c r="AQ2465" s="37"/>
      <c r="AR2465" s="37"/>
      <c r="AS2465" s="37"/>
      <c r="AT2465" s="37"/>
      <c r="AU2465" s="37"/>
    </row>
    <row r="2466" spans="27:47" x14ac:dyDescent="0.2">
      <c r="AA2466" s="37"/>
      <c r="AB2466" s="37"/>
      <c r="AC2466" s="37"/>
      <c r="AD2466" s="37"/>
      <c r="AE2466" s="37"/>
      <c r="AF2466" s="39"/>
      <c r="AG2466" s="40"/>
      <c r="AN2466" s="37"/>
      <c r="AO2466" s="37"/>
      <c r="AP2466" s="37"/>
      <c r="AQ2466" s="37"/>
      <c r="AR2466" s="37"/>
      <c r="AS2466" s="37"/>
      <c r="AT2466" s="37"/>
      <c r="AU2466" s="37"/>
    </row>
    <row r="2467" spans="27:47" x14ac:dyDescent="0.2">
      <c r="AA2467" s="37"/>
      <c r="AB2467" s="37"/>
      <c r="AC2467" s="37"/>
      <c r="AD2467" s="37"/>
      <c r="AE2467" s="37"/>
      <c r="AF2467" s="39"/>
      <c r="AG2467" s="40"/>
      <c r="AN2467" s="37"/>
      <c r="AO2467" s="37"/>
      <c r="AP2467" s="37"/>
      <c r="AQ2467" s="37"/>
      <c r="AR2467" s="37"/>
      <c r="AS2467" s="37"/>
      <c r="AT2467" s="37"/>
      <c r="AU2467" s="37"/>
    </row>
    <row r="2468" spans="27:47" x14ac:dyDescent="0.2">
      <c r="AA2468" s="37"/>
      <c r="AB2468" s="37"/>
      <c r="AC2468" s="37"/>
      <c r="AD2468" s="37"/>
      <c r="AE2468" s="37"/>
      <c r="AF2468" s="39"/>
      <c r="AG2468" s="40"/>
      <c r="AN2468" s="37"/>
      <c r="AO2468" s="37"/>
      <c r="AP2468" s="37"/>
      <c r="AQ2468" s="37"/>
      <c r="AR2468" s="37"/>
      <c r="AS2468" s="37"/>
      <c r="AT2468" s="37"/>
      <c r="AU2468" s="37"/>
    </row>
    <row r="2469" spans="27:47" x14ac:dyDescent="0.2">
      <c r="AA2469" s="37"/>
      <c r="AB2469" s="37"/>
      <c r="AC2469" s="37"/>
      <c r="AD2469" s="37"/>
      <c r="AE2469" s="37"/>
      <c r="AF2469" s="39"/>
      <c r="AG2469" s="40"/>
      <c r="AN2469" s="37"/>
      <c r="AO2469" s="37"/>
      <c r="AP2469" s="37"/>
      <c r="AQ2469" s="37"/>
      <c r="AR2469" s="37"/>
      <c r="AS2469" s="37"/>
      <c r="AT2469" s="37"/>
      <c r="AU2469" s="37"/>
    </row>
    <row r="2470" spans="27:47" x14ac:dyDescent="0.2">
      <c r="AA2470" s="37"/>
      <c r="AB2470" s="37"/>
      <c r="AC2470" s="37"/>
      <c r="AD2470" s="37"/>
      <c r="AE2470" s="37"/>
      <c r="AF2470" s="39"/>
      <c r="AG2470" s="40"/>
      <c r="AN2470" s="37"/>
      <c r="AO2470" s="37"/>
      <c r="AP2470" s="37"/>
      <c r="AQ2470" s="37"/>
      <c r="AR2470" s="37"/>
      <c r="AS2470" s="37"/>
      <c r="AT2470" s="37"/>
      <c r="AU2470" s="37"/>
    </row>
    <row r="2471" spans="27:47" x14ac:dyDescent="0.2">
      <c r="AA2471" s="37"/>
      <c r="AB2471" s="37"/>
      <c r="AC2471" s="37"/>
      <c r="AD2471" s="37"/>
      <c r="AE2471" s="37"/>
      <c r="AF2471" s="39"/>
      <c r="AG2471" s="40"/>
      <c r="AN2471" s="37"/>
      <c r="AO2471" s="37"/>
      <c r="AP2471" s="37"/>
      <c r="AQ2471" s="37"/>
      <c r="AR2471" s="37"/>
      <c r="AS2471" s="37"/>
      <c r="AT2471" s="37"/>
      <c r="AU2471" s="37"/>
    </row>
    <row r="2472" spans="27:47" x14ac:dyDescent="0.2">
      <c r="AA2472" s="37"/>
      <c r="AB2472" s="37"/>
      <c r="AC2472" s="37"/>
      <c r="AD2472" s="37"/>
      <c r="AE2472" s="37"/>
      <c r="AF2472" s="39"/>
      <c r="AG2472" s="40"/>
      <c r="AN2472" s="37"/>
      <c r="AO2472" s="37"/>
      <c r="AP2472" s="37"/>
      <c r="AQ2472" s="37"/>
      <c r="AR2472" s="37"/>
      <c r="AS2472" s="37"/>
      <c r="AT2472" s="37"/>
      <c r="AU2472" s="37"/>
    </row>
    <row r="2473" spans="27:47" x14ac:dyDescent="0.2">
      <c r="AA2473" s="37"/>
      <c r="AB2473" s="37"/>
      <c r="AC2473" s="37"/>
      <c r="AD2473" s="37"/>
      <c r="AE2473" s="37"/>
      <c r="AF2473" s="39"/>
      <c r="AG2473" s="40"/>
      <c r="AN2473" s="37"/>
      <c r="AO2473" s="37"/>
      <c r="AP2473" s="37"/>
      <c r="AQ2473" s="37"/>
      <c r="AR2473" s="37"/>
      <c r="AS2473" s="37"/>
      <c r="AT2473" s="37"/>
      <c r="AU2473" s="37"/>
    </row>
    <row r="2474" spans="27:47" x14ac:dyDescent="0.2">
      <c r="AA2474" s="37"/>
      <c r="AB2474" s="37"/>
      <c r="AC2474" s="37"/>
      <c r="AD2474" s="37"/>
      <c r="AE2474" s="37"/>
      <c r="AF2474" s="39"/>
      <c r="AG2474" s="40"/>
      <c r="AN2474" s="37"/>
      <c r="AO2474" s="37"/>
      <c r="AP2474" s="37"/>
      <c r="AQ2474" s="37"/>
      <c r="AR2474" s="37"/>
      <c r="AS2474" s="37"/>
      <c r="AT2474" s="37"/>
      <c r="AU2474" s="37"/>
    </row>
    <row r="2475" spans="27:47" x14ac:dyDescent="0.2">
      <c r="AA2475" s="37"/>
      <c r="AB2475" s="37"/>
      <c r="AC2475" s="37"/>
      <c r="AD2475" s="37"/>
      <c r="AE2475" s="37"/>
      <c r="AF2475" s="39"/>
      <c r="AG2475" s="40"/>
      <c r="AN2475" s="37"/>
      <c r="AO2475" s="37"/>
      <c r="AP2475" s="37"/>
      <c r="AQ2475" s="37"/>
      <c r="AR2475" s="37"/>
      <c r="AS2475" s="37"/>
      <c r="AT2475" s="37"/>
      <c r="AU2475" s="37"/>
    </row>
    <row r="2476" spans="27:47" x14ac:dyDescent="0.2">
      <c r="AA2476" s="37"/>
      <c r="AB2476" s="37"/>
      <c r="AC2476" s="37"/>
      <c r="AD2476" s="37"/>
      <c r="AE2476" s="37"/>
      <c r="AF2476" s="39"/>
      <c r="AG2476" s="40"/>
      <c r="AN2476" s="37"/>
      <c r="AO2476" s="37"/>
      <c r="AP2476" s="37"/>
      <c r="AQ2476" s="37"/>
      <c r="AR2476" s="37"/>
      <c r="AS2476" s="37"/>
      <c r="AT2476" s="37"/>
      <c r="AU2476" s="37"/>
    </row>
    <row r="2477" spans="27:47" x14ac:dyDescent="0.2">
      <c r="AA2477" s="37"/>
      <c r="AB2477" s="37"/>
      <c r="AC2477" s="37"/>
      <c r="AD2477" s="37"/>
      <c r="AE2477" s="37"/>
      <c r="AF2477" s="39"/>
      <c r="AG2477" s="40"/>
      <c r="AN2477" s="37"/>
      <c r="AO2477" s="37"/>
      <c r="AP2477" s="37"/>
      <c r="AQ2477" s="37"/>
      <c r="AR2477" s="37"/>
      <c r="AS2477" s="37"/>
      <c r="AT2477" s="37"/>
      <c r="AU2477" s="37"/>
    </row>
    <row r="2478" spans="27:47" x14ac:dyDescent="0.2">
      <c r="AA2478" s="37"/>
      <c r="AB2478" s="37"/>
      <c r="AC2478" s="37"/>
      <c r="AD2478" s="37"/>
      <c r="AE2478" s="37"/>
      <c r="AF2478" s="39"/>
      <c r="AG2478" s="40"/>
      <c r="AN2478" s="37"/>
      <c r="AO2478" s="37"/>
      <c r="AP2478" s="37"/>
      <c r="AQ2478" s="37"/>
      <c r="AR2478" s="37"/>
      <c r="AS2478" s="37"/>
      <c r="AT2478" s="37"/>
      <c r="AU2478" s="37"/>
    </row>
    <row r="2479" spans="27:47" x14ac:dyDescent="0.2">
      <c r="AA2479" s="37"/>
      <c r="AB2479" s="37"/>
      <c r="AC2479" s="37"/>
      <c r="AD2479" s="37"/>
      <c r="AE2479" s="37"/>
      <c r="AF2479" s="39"/>
      <c r="AG2479" s="40"/>
      <c r="AN2479" s="37"/>
      <c r="AO2479" s="37"/>
      <c r="AP2479" s="37"/>
      <c r="AQ2479" s="37"/>
      <c r="AR2479" s="37"/>
      <c r="AS2479" s="37"/>
      <c r="AT2479" s="37"/>
      <c r="AU2479" s="37"/>
    </row>
    <row r="2480" spans="27:47" x14ac:dyDescent="0.2">
      <c r="AA2480" s="37"/>
      <c r="AB2480" s="37"/>
      <c r="AC2480" s="37"/>
      <c r="AD2480" s="37"/>
      <c r="AE2480" s="37"/>
      <c r="AF2480" s="39"/>
      <c r="AG2480" s="40"/>
      <c r="AN2480" s="37"/>
      <c r="AO2480" s="37"/>
      <c r="AP2480" s="37"/>
      <c r="AQ2480" s="37"/>
      <c r="AR2480" s="37"/>
      <c r="AS2480" s="37"/>
      <c r="AT2480" s="37"/>
      <c r="AU2480" s="37"/>
    </row>
    <row r="2481" spans="27:47" x14ac:dyDescent="0.2">
      <c r="AA2481" s="37"/>
      <c r="AB2481" s="37"/>
      <c r="AC2481" s="37"/>
      <c r="AD2481" s="37"/>
      <c r="AE2481" s="37"/>
      <c r="AF2481" s="39"/>
      <c r="AG2481" s="40"/>
      <c r="AN2481" s="37"/>
      <c r="AO2481" s="37"/>
      <c r="AP2481" s="37"/>
      <c r="AQ2481" s="37"/>
      <c r="AR2481" s="37"/>
      <c r="AS2481" s="37"/>
      <c r="AT2481" s="37"/>
      <c r="AU2481" s="37"/>
    </row>
    <row r="2482" spans="27:47" x14ac:dyDescent="0.2">
      <c r="AA2482" s="37"/>
      <c r="AB2482" s="37"/>
      <c r="AC2482" s="37"/>
      <c r="AD2482" s="37"/>
      <c r="AE2482" s="37"/>
      <c r="AF2482" s="39"/>
      <c r="AG2482" s="40"/>
      <c r="AN2482" s="37"/>
      <c r="AO2482" s="37"/>
      <c r="AP2482" s="37"/>
      <c r="AQ2482" s="37"/>
      <c r="AR2482" s="37"/>
      <c r="AS2482" s="37"/>
      <c r="AT2482" s="37"/>
      <c r="AU2482" s="37"/>
    </row>
    <row r="2483" spans="27:47" x14ac:dyDescent="0.2">
      <c r="AA2483" s="37"/>
      <c r="AB2483" s="37"/>
      <c r="AC2483" s="37"/>
      <c r="AD2483" s="37"/>
      <c r="AE2483" s="37"/>
      <c r="AF2483" s="39"/>
      <c r="AG2483" s="40"/>
      <c r="AN2483" s="37"/>
      <c r="AO2483" s="37"/>
      <c r="AP2483" s="37"/>
      <c r="AQ2483" s="37"/>
      <c r="AR2483" s="37"/>
      <c r="AS2483" s="37"/>
      <c r="AT2483" s="37"/>
      <c r="AU2483" s="37"/>
    </row>
    <row r="2484" spans="27:47" x14ac:dyDescent="0.2">
      <c r="AA2484" s="37"/>
      <c r="AB2484" s="37"/>
      <c r="AC2484" s="37"/>
      <c r="AD2484" s="37"/>
      <c r="AE2484" s="37"/>
      <c r="AF2484" s="39"/>
      <c r="AG2484" s="40"/>
      <c r="AN2484" s="37"/>
      <c r="AO2484" s="37"/>
      <c r="AP2484" s="37"/>
      <c r="AQ2484" s="37"/>
      <c r="AR2484" s="37"/>
      <c r="AS2484" s="37"/>
      <c r="AT2484" s="37"/>
      <c r="AU2484" s="37"/>
    </row>
    <row r="2485" spans="27:47" x14ac:dyDescent="0.2">
      <c r="AA2485" s="37"/>
      <c r="AB2485" s="37"/>
      <c r="AC2485" s="37"/>
      <c r="AD2485" s="37"/>
      <c r="AE2485" s="37"/>
      <c r="AF2485" s="39"/>
      <c r="AG2485" s="40"/>
      <c r="AN2485" s="37"/>
      <c r="AO2485" s="37"/>
      <c r="AP2485" s="37"/>
      <c r="AQ2485" s="37"/>
      <c r="AR2485" s="37"/>
      <c r="AS2485" s="37"/>
      <c r="AT2485" s="37"/>
      <c r="AU2485" s="37"/>
    </row>
    <row r="2486" spans="27:47" x14ac:dyDescent="0.2">
      <c r="AA2486" s="37"/>
      <c r="AB2486" s="37"/>
      <c r="AC2486" s="37"/>
      <c r="AD2486" s="37"/>
      <c r="AE2486" s="37"/>
      <c r="AF2486" s="39"/>
      <c r="AG2486" s="40"/>
      <c r="AN2486" s="37"/>
      <c r="AO2486" s="37"/>
      <c r="AP2486" s="37"/>
      <c r="AQ2486" s="37"/>
      <c r="AR2486" s="37"/>
      <c r="AS2486" s="37"/>
      <c r="AT2486" s="37"/>
      <c r="AU2486" s="37"/>
    </row>
    <row r="2487" spans="27:47" x14ac:dyDescent="0.2">
      <c r="AA2487" s="37"/>
      <c r="AB2487" s="37"/>
      <c r="AC2487" s="37"/>
      <c r="AD2487" s="37"/>
      <c r="AE2487" s="37"/>
      <c r="AF2487" s="39"/>
      <c r="AG2487" s="40"/>
      <c r="AN2487" s="37"/>
      <c r="AO2487" s="37"/>
      <c r="AP2487" s="37"/>
      <c r="AQ2487" s="37"/>
      <c r="AR2487" s="37"/>
      <c r="AS2487" s="37"/>
      <c r="AT2487" s="37"/>
      <c r="AU2487" s="37"/>
    </row>
    <row r="2488" spans="27:47" x14ac:dyDescent="0.2">
      <c r="AA2488" s="37"/>
      <c r="AB2488" s="37"/>
      <c r="AC2488" s="37"/>
      <c r="AD2488" s="37"/>
      <c r="AE2488" s="37"/>
      <c r="AF2488" s="39"/>
      <c r="AG2488" s="40"/>
      <c r="AN2488" s="37"/>
      <c r="AO2488" s="37"/>
      <c r="AP2488" s="37"/>
      <c r="AQ2488" s="37"/>
      <c r="AR2488" s="37"/>
      <c r="AS2488" s="37"/>
      <c r="AT2488" s="37"/>
      <c r="AU2488" s="37"/>
    </row>
    <row r="2489" spans="27:47" x14ac:dyDescent="0.2">
      <c r="AA2489" s="37"/>
      <c r="AB2489" s="37"/>
      <c r="AC2489" s="37"/>
      <c r="AD2489" s="37"/>
      <c r="AE2489" s="37"/>
      <c r="AF2489" s="39"/>
      <c r="AG2489" s="40"/>
      <c r="AN2489" s="37"/>
      <c r="AO2489" s="37"/>
      <c r="AP2489" s="37"/>
      <c r="AQ2489" s="37"/>
      <c r="AR2489" s="37"/>
      <c r="AS2489" s="37"/>
      <c r="AT2489" s="37"/>
      <c r="AU2489" s="37"/>
    </row>
    <row r="2490" spans="27:47" x14ac:dyDescent="0.2">
      <c r="AA2490" s="37"/>
      <c r="AB2490" s="37"/>
      <c r="AC2490" s="37"/>
      <c r="AD2490" s="37"/>
      <c r="AE2490" s="37"/>
      <c r="AF2490" s="39"/>
      <c r="AG2490" s="40"/>
      <c r="AN2490" s="37"/>
      <c r="AO2490" s="37"/>
      <c r="AP2490" s="37"/>
      <c r="AQ2490" s="37"/>
      <c r="AR2490" s="37"/>
      <c r="AS2490" s="37"/>
      <c r="AT2490" s="37"/>
      <c r="AU2490" s="37"/>
    </row>
    <row r="2491" spans="27:47" x14ac:dyDescent="0.2">
      <c r="AA2491" s="37"/>
      <c r="AB2491" s="37"/>
      <c r="AC2491" s="37"/>
      <c r="AD2491" s="37"/>
      <c r="AE2491" s="37"/>
      <c r="AF2491" s="39"/>
      <c r="AG2491" s="40"/>
      <c r="AN2491" s="37"/>
      <c r="AO2491" s="37"/>
      <c r="AP2491" s="37"/>
      <c r="AQ2491" s="37"/>
      <c r="AR2491" s="37"/>
      <c r="AS2491" s="37"/>
      <c r="AT2491" s="37"/>
      <c r="AU2491" s="37"/>
    </row>
    <row r="2492" spans="27:47" x14ac:dyDescent="0.2">
      <c r="AA2492" s="37"/>
      <c r="AB2492" s="37"/>
      <c r="AC2492" s="37"/>
      <c r="AD2492" s="37"/>
      <c r="AE2492" s="37"/>
      <c r="AF2492" s="39"/>
      <c r="AG2492" s="40"/>
      <c r="AN2492" s="37"/>
      <c r="AO2492" s="37"/>
      <c r="AP2492" s="37"/>
      <c r="AQ2492" s="37"/>
      <c r="AR2492" s="37"/>
      <c r="AS2492" s="37"/>
      <c r="AT2492" s="37"/>
      <c r="AU2492" s="37"/>
    </row>
    <row r="2493" spans="27:47" x14ac:dyDescent="0.2">
      <c r="AA2493" s="37"/>
      <c r="AB2493" s="37"/>
      <c r="AC2493" s="37"/>
      <c r="AD2493" s="37"/>
      <c r="AE2493" s="37"/>
      <c r="AF2493" s="39"/>
      <c r="AG2493" s="40"/>
      <c r="AN2493" s="37"/>
      <c r="AO2493" s="37"/>
      <c r="AP2493" s="37"/>
      <c r="AQ2493" s="37"/>
      <c r="AR2493" s="37"/>
      <c r="AS2493" s="37"/>
      <c r="AT2493" s="37"/>
      <c r="AU2493" s="37"/>
    </row>
    <row r="2494" spans="27:47" x14ac:dyDescent="0.2">
      <c r="AA2494" s="37"/>
      <c r="AB2494" s="37"/>
      <c r="AC2494" s="37"/>
      <c r="AD2494" s="37"/>
      <c r="AE2494" s="37"/>
      <c r="AF2494" s="39"/>
      <c r="AG2494" s="40"/>
      <c r="AN2494" s="37"/>
      <c r="AO2494" s="37"/>
      <c r="AP2494" s="37"/>
      <c r="AQ2494" s="37"/>
      <c r="AR2494" s="37"/>
      <c r="AS2494" s="37"/>
      <c r="AT2494" s="37"/>
      <c r="AU2494" s="37"/>
    </row>
    <row r="2495" spans="27:47" x14ac:dyDescent="0.2">
      <c r="AA2495" s="37"/>
      <c r="AB2495" s="37"/>
      <c r="AC2495" s="37"/>
      <c r="AD2495" s="37"/>
      <c r="AE2495" s="37"/>
      <c r="AF2495" s="39"/>
      <c r="AG2495" s="40"/>
      <c r="AN2495" s="37"/>
      <c r="AO2495" s="37"/>
      <c r="AP2495" s="37"/>
      <c r="AQ2495" s="37"/>
      <c r="AR2495" s="37"/>
      <c r="AS2495" s="37"/>
      <c r="AT2495" s="37"/>
      <c r="AU2495" s="37"/>
    </row>
    <row r="2496" spans="27:47" x14ac:dyDescent="0.2">
      <c r="AA2496" s="37"/>
      <c r="AB2496" s="37"/>
      <c r="AC2496" s="37"/>
      <c r="AD2496" s="37"/>
      <c r="AE2496" s="37"/>
      <c r="AF2496" s="39"/>
      <c r="AG2496" s="40"/>
      <c r="AN2496" s="37"/>
      <c r="AO2496" s="37"/>
      <c r="AP2496" s="37"/>
      <c r="AQ2496" s="37"/>
      <c r="AR2496" s="37"/>
      <c r="AS2496" s="37"/>
      <c r="AT2496" s="37"/>
      <c r="AU2496" s="37"/>
    </row>
    <row r="2497" spans="27:47" x14ac:dyDescent="0.2">
      <c r="AA2497" s="37"/>
      <c r="AB2497" s="37"/>
      <c r="AC2497" s="37"/>
      <c r="AD2497" s="37"/>
      <c r="AE2497" s="37"/>
      <c r="AF2497" s="39"/>
      <c r="AG2497" s="40"/>
      <c r="AN2497" s="37"/>
      <c r="AO2497" s="37"/>
      <c r="AP2497" s="37"/>
      <c r="AQ2497" s="37"/>
      <c r="AR2497" s="37"/>
      <c r="AS2497" s="37"/>
      <c r="AT2497" s="37"/>
      <c r="AU2497" s="37"/>
    </row>
    <row r="2498" spans="27:47" x14ac:dyDescent="0.2">
      <c r="AA2498" s="37"/>
      <c r="AB2498" s="37"/>
      <c r="AC2498" s="37"/>
      <c r="AD2498" s="37"/>
      <c r="AE2498" s="37"/>
      <c r="AF2498" s="39"/>
      <c r="AG2498" s="40"/>
      <c r="AN2498" s="37"/>
      <c r="AO2498" s="37"/>
      <c r="AP2498" s="37"/>
      <c r="AQ2498" s="37"/>
      <c r="AR2498" s="37"/>
      <c r="AS2498" s="37"/>
      <c r="AT2498" s="37"/>
      <c r="AU2498" s="37"/>
    </row>
    <row r="2499" spans="27:47" x14ac:dyDescent="0.2">
      <c r="AA2499" s="37"/>
      <c r="AB2499" s="37"/>
      <c r="AC2499" s="37"/>
      <c r="AD2499" s="37"/>
      <c r="AE2499" s="37"/>
      <c r="AF2499" s="39"/>
      <c r="AG2499" s="40"/>
      <c r="AN2499" s="37"/>
      <c r="AO2499" s="37"/>
      <c r="AP2499" s="37"/>
      <c r="AQ2499" s="37"/>
      <c r="AR2499" s="37"/>
      <c r="AS2499" s="37"/>
      <c r="AT2499" s="37"/>
      <c r="AU2499" s="37"/>
    </row>
    <row r="2500" spans="27:47" x14ac:dyDescent="0.2">
      <c r="AA2500" s="37"/>
      <c r="AB2500" s="37"/>
      <c r="AC2500" s="37"/>
      <c r="AD2500" s="37"/>
      <c r="AE2500" s="37"/>
      <c r="AF2500" s="39"/>
      <c r="AG2500" s="40"/>
      <c r="AN2500" s="37"/>
      <c r="AO2500" s="37"/>
      <c r="AP2500" s="37"/>
      <c r="AQ2500" s="37"/>
      <c r="AR2500" s="37"/>
      <c r="AS2500" s="37"/>
      <c r="AT2500" s="37"/>
      <c r="AU2500" s="37"/>
    </row>
    <row r="2501" spans="27:47" x14ac:dyDescent="0.2">
      <c r="AA2501" s="37"/>
      <c r="AB2501" s="37"/>
      <c r="AC2501" s="37"/>
      <c r="AD2501" s="37"/>
      <c r="AE2501" s="37"/>
      <c r="AF2501" s="39"/>
      <c r="AG2501" s="40"/>
      <c r="AN2501" s="37"/>
      <c r="AO2501" s="37"/>
      <c r="AP2501" s="37"/>
      <c r="AQ2501" s="37"/>
      <c r="AR2501" s="37"/>
      <c r="AS2501" s="37"/>
      <c r="AT2501" s="37"/>
      <c r="AU2501" s="37"/>
    </row>
    <row r="2502" spans="27:47" x14ac:dyDescent="0.2">
      <c r="AA2502" s="37"/>
      <c r="AB2502" s="37"/>
      <c r="AC2502" s="37"/>
      <c r="AD2502" s="37"/>
      <c r="AE2502" s="37"/>
      <c r="AF2502" s="39"/>
      <c r="AG2502" s="40"/>
      <c r="AN2502" s="37"/>
      <c r="AO2502" s="37"/>
      <c r="AP2502" s="37"/>
      <c r="AQ2502" s="37"/>
      <c r="AR2502" s="37"/>
      <c r="AS2502" s="37"/>
      <c r="AT2502" s="37"/>
      <c r="AU2502" s="37"/>
    </row>
    <row r="2503" spans="27:47" x14ac:dyDescent="0.2">
      <c r="AA2503" s="37"/>
      <c r="AB2503" s="37"/>
      <c r="AC2503" s="37"/>
      <c r="AD2503" s="37"/>
      <c r="AE2503" s="37"/>
      <c r="AF2503" s="39"/>
      <c r="AG2503" s="40"/>
      <c r="AN2503" s="37"/>
      <c r="AO2503" s="37"/>
      <c r="AP2503" s="37"/>
      <c r="AQ2503" s="37"/>
      <c r="AR2503" s="37"/>
      <c r="AS2503" s="37"/>
      <c r="AT2503" s="37"/>
      <c r="AU2503" s="37"/>
    </row>
    <row r="2504" spans="27:47" x14ac:dyDescent="0.2">
      <c r="AA2504" s="37"/>
      <c r="AB2504" s="37"/>
      <c r="AC2504" s="37"/>
      <c r="AD2504" s="37"/>
      <c r="AE2504" s="37"/>
      <c r="AF2504" s="39"/>
      <c r="AG2504" s="40"/>
      <c r="AN2504" s="37"/>
      <c r="AO2504" s="37"/>
      <c r="AP2504" s="37"/>
      <c r="AQ2504" s="37"/>
      <c r="AR2504" s="37"/>
      <c r="AS2504" s="37"/>
      <c r="AT2504" s="37"/>
      <c r="AU2504" s="37"/>
    </row>
    <row r="2505" spans="27:47" x14ac:dyDescent="0.2">
      <c r="AA2505" s="37"/>
      <c r="AB2505" s="37"/>
      <c r="AC2505" s="37"/>
      <c r="AD2505" s="37"/>
      <c r="AE2505" s="37"/>
      <c r="AF2505" s="39"/>
      <c r="AG2505" s="40"/>
      <c r="AN2505" s="37"/>
      <c r="AO2505" s="37"/>
      <c r="AP2505" s="37"/>
      <c r="AQ2505" s="37"/>
      <c r="AR2505" s="37"/>
      <c r="AS2505" s="37"/>
      <c r="AT2505" s="37"/>
      <c r="AU2505" s="37"/>
    </row>
    <row r="2506" spans="27:47" x14ac:dyDescent="0.2">
      <c r="AA2506" s="37"/>
      <c r="AB2506" s="37"/>
      <c r="AC2506" s="37"/>
      <c r="AD2506" s="37"/>
      <c r="AE2506" s="37"/>
      <c r="AF2506" s="39"/>
      <c r="AG2506" s="40"/>
      <c r="AN2506" s="37"/>
      <c r="AO2506" s="37"/>
      <c r="AP2506" s="37"/>
      <c r="AQ2506" s="37"/>
      <c r="AR2506" s="37"/>
      <c r="AS2506" s="37"/>
      <c r="AT2506" s="37"/>
      <c r="AU2506" s="37"/>
    </row>
    <row r="2507" spans="27:47" x14ac:dyDescent="0.2">
      <c r="AA2507" s="37"/>
      <c r="AB2507" s="37"/>
      <c r="AC2507" s="37"/>
      <c r="AD2507" s="37"/>
      <c r="AE2507" s="37"/>
      <c r="AF2507" s="39"/>
      <c r="AG2507" s="40"/>
      <c r="AN2507" s="37"/>
      <c r="AO2507" s="37"/>
      <c r="AP2507" s="37"/>
      <c r="AQ2507" s="37"/>
      <c r="AR2507" s="37"/>
      <c r="AS2507" s="37"/>
      <c r="AT2507" s="37"/>
      <c r="AU2507" s="37"/>
    </row>
    <row r="2508" spans="27:47" x14ac:dyDescent="0.2">
      <c r="AA2508" s="37"/>
      <c r="AB2508" s="37"/>
      <c r="AC2508" s="37"/>
      <c r="AD2508" s="37"/>
      <c r="AE2508" s="37"/>
      <c r="AF2508" s="39"/>
      <c r="AG2508" s="40"/>
      <c r="AN2508" s="37"/>
      <c r="AO2508" s="37"/>
      <c r="AP2508" s="37"/>
      <c r="AQ2508" s="37"/>
      <c r="AR2508" s="37"/>
      <c r="AS2508" s="37"/>
      <c r="AT2508" s="37"/>
      <c r="AU2508" s="37"/>
    </row>
    <row r="2509" spans="27:47" x14ac:dyDescent="0.2">
      <c r="AA2509" s="37"/>
      <c r="AB2509" s="37"/>
      <c r="AC2509" s="37"/>
      <c r="AD2509" s="37"/>
      <c r="AE2509" s="37"/>
      <c r="AF2509" s="39"/>
      <c r="AG2509" s="40"/>
      <c r="AN2509" s="37"/>
      <c r="AO2509" s="37"/>
      <c r="AP2509" s="37"/>
      <c r="AQ2509" s="37"/>
      <c r="AR2509" s="37"/>
      <c r="AS2509" s="37"/>
      <c r="AT2509" s="37"/>
      <c r="AU2509" s="37"/>
    </row>
    <row r="2510" spans="27:47" x14ac:dyDescent="0.2">
      <c r="AA2510" s="37"/>
      <c r="AB2510" s="37"/>
      <c r="AC2510" s="37"/>
      <c r="AD2510" s="37"/>
      <c r="AE2510" s="37"/>
      <c r="AF2510" s="39"/>
      <c r="AG2510" s="40"/>
      <c r="AN2510" s="37"/>
      <c r="AO2510" s="37"/>
      <c r="AP2510" s="37"/>
      <c r="AQ2510" s="37"/>
      <c r="AR2510" s="37"/>
      <c r="AS2510" s="37"/>
      <c r="AT2510" s="37"/>
      <c r="AU2510" s="37"/>
    </row>
    <row r="2511" spans="27:47" x14ac:dyDescent="0.2">
      <c r="AA2511" s="37"/>
      <c r="AB2511" s="37"/>
      <c r="AC2511" s="37"/>
      <c r="AD2511" s="37"/>
      <c r="AE2511" s="37"/>
      <c r="AF2511" s="39"/>
      <c r="AG2511" s="40"/>
      <c r="AN2511" s="37"/>
      <c r="AO2511" s="37"/>
      <c r="AP2511" s="37"/>
      <c r="AQ2511" s="37"/>
      <c r="AR2511" s="37"/>
      <c r="AS2511" s="37"/>
      <c r="AT2511" s="37"/>
      <c r="AU2511" s="37"/>
    </row>
    <row r="2512" spans="27:47" x14ac:dyDescent="0.2">
      <c r="AA2512" s="37"/>
      <c r="AB2512" s="37"/>
      <c r="AC2512" s="37"/>
      <c r="AD2512" s="37"/>
      <c r="AE2512" s="37"/>
      <c r="AF2512" s="39"/>
      <c r="AG2512" s="40"/>
      <c r="AN2512" s="37"/>
      <c r="AO2512" s="37"/>
      <c r="AP2512" s="37"/>
      <c r="AQ2512" s="37"/>
      <c r="AR2512" s="37"/>
      <c r="AS2512" s="37"/>
      <c r="AT2512" s="37"/>
      <c r="AU2512" s="37"/>
    </row>
    <row r="2513" spans="27:47" x14ac:dyDescent="0.2">
      <c r="AA2513" s="37"/>
      <c r="AB2513" s="37"/>
      <c r="AC2513" s="37"/>
      <c r="AD2513" s="37"/>
      <c r="AE2513" s="37"/>
      <c r="AF2513" s="39"/>
      <c r="AG2513" s="40"/>
      <c r="AN2513" s="37"/>
      <c r="AO2513" s="37"/>
      <c r="AP2513" s="37"/>
      <c r="AQ2513" s="37"/>
      <c r="AR2513" s="37"/>
      <c r="AS2513" s="37"/>
      <c r="AT2513" s="37"/>
      <c r="AU2513" s="37"/>
    </row>
    <row r="2514" spans="27:47" x14ac:dyDescent="0.2">
      <c r="AA2514" s="37"/>
      <c r="AB2514" s="37"/>
      <c r="AC2514" s="37"/>
      <c r="AD2514" s="37"/>
      <c r="AE2514" s="37"/>
      <c r="AF2514" s="39"/>
      <c r="AG2514" s="40"/>
      <c r="AN2514" s="37"/>
      <c r="AO2514" s="37"/>
      <c r="AP2514" s="37"/>
      <c r="AQ2514" s="37"/>
      <c r="AR2514" s="37"/>
      <c r="AS2514" s="37"/>
      <c r="AT2514" s="37"/>
      <c r="AU2514" s="37"/>
    </row>
    <row r="2515" spans="27:47" x14ac:dyDescent="0.2">
      <c r="AA2515" s="37"/>
      <c r="AB2515" s="37"/>
      <c r="AC2515" s="37"/>
      <c r="AD2515" s="37"/>
      <c r="AE2515" s="37"/>
      <c r="AF2515" s="39"/>
      <c r="AG2515" s="40"/>
      <c r="AN2515" s="37"/>
      <c r="AO2515" s="37"/>
      <c r="AP2515" s="37"/>
      <c r="AQ2515" s="37"/>
      <c r="AR2515" s="37"/>
      <c r="AS2515" s="37"/>
      <c r="AT2515" s="37"/>
      <c r="AU2515" s="37"/>
    </row>
    <row r="2516" spans="27:47" x14ac:dyDescent="0.2">
      <c r="AA2516" s="37"/>
      <c r="AB2516" s="37"/>
      <c r="AC2516" s="37"/>
      <c r="AD2516" s="37"/>
      <c r="AE2516" s="37"/>
      <c r="AF2516" s="39"/>
      <c r="AG2516" s="40"/>
      <c r="AN2516" s="37"/>
      <c r="AO2516" s="37"/>
      <c r="AP2516" s="37"/>
      <c r="AQ2516" s="37"/>
      <c r="AR2516" s="37"/>
      <c r="AS2516" s="37"/>
      <c r="AT2516" s="37"/>
      <c r="AU2516" s="37"/>
    </row>
    <row r="2517" spans="27:47" x14ac:dyDescent="0.2">
      <c r="AA2517" s="37"/>
      <c r="AB2517" s="37"/>
      <c r="AC2517" s="37"/>
      <c r="AD2517" s="37"/>
      <c r="AE2517" s="37"/>
      <c r="AF2517" s="39"/>
      <c r="AG2517" s="40"/>
      <c r="AN2517" s="37"/>
      <c r="AO2517" s="37"/>
      <c r="AP2517" s="37"/>
      <c r="AQ2517" s="37"/>
      <c r="AR2517" s="37"/>
      <c r="AS2517" s="37"/>
      <c r="AT2517" s="37"/>
      <c r="AU2517" s="37"/>
    </row>
    <row r="2518" spans="27:47" x14ac:dyDescent="0.2">
      <c r="AA2518" s="37"/>
      <c r="AB2518" s="37"/>
      <c r="AC2518" s="37"/>
      <c r="AD2518" s="37"/>
      <c r="AE2518" s="37"/>
      <c r="AF2518" s="39"/>
      <c r="AG2518" s="40"/>
      <c r="AN2518" s="37"/>
      <c r="AO2518" s="37"/>
      <c r="AP2518" s="37"/>
      <c r="AQ2518" s="37"/>
      <c r="AR2518" s="37"/>
      <c r="AS2518" s="37"/>
      <c r="AT2518" s="37"/>
      <c r="AU2518" s="37"/>
    </row>
    <row r="2519" spans="27:47" x14ac:dyDescent="0.2">
      <c r="AA2519" s="37"/>
      <c r="AB2519" s="37"/>
      <c r="AC2519" s="37"/>
      <c r="AD2519" s="37"/>
      <c r="AE2519" s="37"/>
      <c r="AF2519" s="39"/>
      <c r="AG2519" s="40"/>
      <c r="AN2519" s="37"/>
      <c r="AO2519" s="37"/>
      <c r="AP2519" s="37"/>
      <c r="AQ2519" s="37"/>
      <c r="AR2519" s="37"/>
      <c r="AS2519" s="37"/>
      <c r="AT2519" s="37"/>
      <c r="AU2519" s="37"/>
    </row>
    <row r="2520" spans="27:47" x14ac:dyDescent="0.2">
      <c r="AA2520" s="37"/>
      <c r="AB2520" s="37"/>
      <c r="AC2520" s="37"/>
      <c r="AD2520" s="37"/>
      <c r="AE2520" s="37"/>
      <c r="AF2520" s="39"/>
      <c r="AG2520" s="40"/>
      <c r="AN2520" s="37"/>
      <c r="AO2520" s="37"/>
      <c r="AP2520" s="37"/>
      <c r="AQ2520" s="37"/>
      <c r="AR2520" s="37"/>
      <c r="AS2520" s="37"/>
      <c r="AT2520" s="37"/>
      <c r="AU2520" s="37"/>
    </row>
    <row r="2521" spans="27:47" x14ac:dyDescent="0.2">
      <c r="AA2521" s="37"/>
      <c r="AB2521" s="37"/>
      <c r="AC2521" s="37"/>
      <c r="AD2521" s="37"/>
      <c r="AE2521" s="37"/>
      <c r="AF2521" s="39"/>
      <c r="AG2521" s="40"/>
      <c r="AN2521" s="37"/>
      <c r="AO2521" s="37"/>
      <c r="AP2521" s="37"/>
      <c r="AQ2521" s="37"/>
      <c r="AR2521" s="37"/>
      <c r="AS2521" s="37"/>
      <c r="AT2521" s="37"/>
      <c r="AU2521" s="37"/>
    </row>
    <row r="2522" spans="27:47" x14ac:dyDescent="0.2">
      <c r="AA2522" s="37"/>
      <c r="AB2522" s="37"/>
      <c r="AC2522" s="37"/>
      <c r="AD2522" s="37"/>
      <c r="AE2522" s="37"/>
      <c r="AF2522" s="39"/>
      <c r="AG2522" s="40"/>
      <c r="AN2522" s="37"/>
      <c r="AO2522" s="37"/>
      <c r="AP2522" s="37"/>
      <c r="AQ2522" s="37"/>
      <c r="AR2522" s="37"/>
      <c r="AS2522" s="37"/>
      <c r="AT2522" s="37"/>
      <c r="AU2522" s="37"/>
    </row>
    <row r="2523" spans="27:47" x14ac:dyDescent="0.2">
      <c r="AA2523" s="37"/>
      <c r="AB2523" s="37"/>
      <c r="AC2523" s="37"/>
      <c r="AD2523" s="37"/>
      <c r="AE2523" s="37"/>
      <c r="AF2523" s="39"/>
      <c r="AG2523" s="40"/>
      <c r="AN2523" s="37"/>
      <c r="AO2523" s="37"/>
      <c r="AP2523" s="37"/>
      <c r="AQ2523" s="37"/>
      <c r="AR2523" s="37"/>
      <c r="AS2523" s="37"/>
      <c r="AT2523" s="37"/>
      <c r="AU2523" s="37"/>
    </row>
    <row r="2524" spans="27:47" x14ac:dyDescent="0.2">
      <c r="AA2524" s="37"/>
      <c r="AB2524" s="37"/>
      <c r="AC2524" s="37"/>
      <c r="AD2524" s="37"/>
      <c r="AE2524" s="37"/>
      <c r="AF2524" s="39"/>
      <c r="AG2524" s="40"/>
      <c r="AN2524" s="37"/>
      <c r="AO2524" s="37"/>
      <c r="AP2524" s="37"/>
      <c r="AQ2524" s="37"/>
      <c r="AR2524" s="37"/>
      <c r="AS2524" s="37"/>
      <c r="AT2524" s="37"/>
      <c r="AU2524" s="37"/>
    </row>
    <row r="2525" spans="27:47" x14ac:dyDescent="0.2">
      <c r="AA2525" s="37"/>
      <c r="AB2525" s="37"/>
      <c r="AC2525" s="37"/>
      <c r="AD2525" s="37"/>
      <c r="AE2525" s="37"/>
      <c r="AF2525" s="39"/>
      <c r="AG2525" s="40"/>
      <c r="AN2525" s="37"/>
      <c r="AO2525" s="37"/>
      <c r="AP2525" s="37"/>
      <c r="AQ2525" s="37"/>
      <c r="AR2525" s="37"/>
      <c r="AS2525" s="37"/>
      <c r="AT2525" s="37"/>
      <c r="AU2525" s="37"/>
    </row>
    <row r="2526" spans="27:47" x14ac:dyDescent="0.2">
      <c r="AA2526" s="37"/>
      <c r="AB2526" s="37"/>
      <c r="AC2526" s="37"/>
      <c r="AD2526" s="37"/>
      <c r="AE2526" s="37"/>
      <c r="AF2526" s="39"/>
      <c r="AG2526" s="40"/>
      <c r="AN2526" s="37"/>
      <c r="AO2526" s="37"/>
      <c r="AP2526" s="37"/>
      <c r="AQ2526" s="37"/>
      <c r="AR2526" s="37"/>
      <c r="AS2526" s="37"/>
      <c r="AT2526" s="37"/>
      <c r="AU2526" s="37"/>
    </row>
    <row r="2527" spans="27:47" x14ac:dyDescent="0.2">
      <c r="AA2527" s="37"/>
      <c r="AB2527" s="37"/>
      <c r="AC2527" s="37"/>
      <c r="AD2527" s="37"/>
      <c r="AE2527" s="37"/>
      <c r="AF2527" s="39"/>
      <c r="AG2527" s="40"/>
      <c r="AN2527" s="37"/>
      <c r="AO2527" s="37"/>
      <c r="AP2527" s="37"/>
      <c r="AQ2527" s="37"/>
      <c r="AR2527" s="37"/>
      <c r="AS2527" s="37"/>
      <c r="AT2527" s="37"/>
      <c r="AU2527" s="37"/>
    </row>
    <row r="2528" spans="27:47" x14ac:dyDescent="0.2">
      <c r="AA2528" s="37"/>
      <c r="AB2528" s="37"/>
      <c r="AC2528" s="37"/>
      <c r="AD2528" s="37"/>
      <c r="AE2528" s="37"/>
      <c r="AF2528" s="39"/>
      <c r="AG2528" s="40"/>
      <c r="AN2528" s="37"/>
      <c r="AO2528" s="37"/>
      <c r="AP2528" s="37"/>
      <c r="AQ2528" s="37"/>
      <c r="AR2528" s="37"/>
      <c r="AS2528" s="37"/>
      <c r="AT2528" s="37"/>
      <c r="AU2528" s="37"/>
    </row>
    <row r="2529" spans="27:47" x14ac:dyDescent="0.2">
      <c r="AA2529" s="37"/>
      <c r="AB2529" s="37"/>
      <c r="AC2529" s="37"/>
      <c r="AD2529" s="37"/>
      <c r="AE2529" s="37"/>
      <c r="AF2529" s="39"/>
      <c r="AG2529" s="40"/>
      <c r="AN2529" s="37"/>
      <c r="AO2529" s="37"/>
      <c r="AP2529" s="37"/>
      <c r="AQ2529" s="37"/>
      <c r="AR2529" s="37"/>
      <c r="AS2529" s="37"/>
      <c r="AT2529" s="37"/>
      <c r="AU2529" s="37"/>
    </row>
    <row r="2530" spans="27:47" x14ac:dyDescent="0.2">
      <c r="AA2530" s="37"/>
      <c r="AB2530" s="37"/>
      <c r="AC2530" s="37"/>
      <c r="AD2530" s="37"/>
      <c r="AE2530" s="37"/>
      <c r="AF2530" s="39"/>
      <c r="AG2530" s="40"/>
      <c r="AN2530" s="37"/>
      <c r="AO2530" s="37"/>
      <c r="AP2530" s="37"/>
      <c r="AQ2530" s="37"/>
      <c r="AR2530" s="37"/>
      <c r="AS2530" s="37"/>
      <c r="AT2530" s="37"/>
      <c r="AU2530" s="37"/>
    </row>
    <row r="2531" spans="27:47" x14ac:dyDescent="0.2">
      <c r="AA2531" s="37"/>
      <c r="AB2531" s="37"/>
      <c r="AC2531" s="37"/>
      <c r="AD2531" s="37"/>
      <c r="AE2531" s="37"/>
      <c r="AF2531" s="39"/>
      <c r="AG2531" s="40"/>
      <c r="AN2531" s="37"/>
      <c r="AO2531" s="37"/>
      <c r="AP2531" s="37"/>
      <c r="AQ2531" s="37"/>
      <c r="AR2531" s="37"/>
      <c r="AS2531" s="37"/>
      <c r="AT2531" s="37"/>
      <c r="AU2531" s="37"/>
    </row>
    <row r="2532" spans="27:47" x14ac:dyDescent="0.2">
      <c r="AA2532" s="37"/>
      <c r="AB2532" s="37"/>
      <c r="AC2532" s="37"/>
      <c r="AD2532" s="37"/>
      <c r="AE2532" s="37"/>
      <c r="AF2532" s="39"/>
      <c r="AG2532" s="40"/>
      <c r="AN2532" s="37"/>
      <c r="AO2532" s="37"/>
      <c r="AP2532" s="37"/>
      <c r="AQ2532" s="37"/>
      <c r="AR2532" s="37"/>
      <c r="AS2532" s="37"/>
      <c r="AT2532" s="37"/>
      <c r="AU2532" s="37"/>
    </row>
    <row r="2533" spans="27:47" x14ac:dyDescent="0.2">
      <c r="AA2533" s="37"/>
      <c r="AB2533" s="37"/>
      <c r="AC2533" s="37"/>
      <c r="AD2533" s="37"/>
      <c r="AE2533" s="37"/>
      <c r="AF2533" s="39"/>
      <c r="AG2533" s="40"/>
      <c r="AN2533" s="37"/>
      <c r="AO2533" s="37"/>
      <c r="AP2533" s="37"/>
      <c r="AQ2533" s="37"/>
      <c r="AR2533" s="37"/>
      <c r="AS2533" s="37"/>
      <c r="AT2533" s="37"/>
      <c r="AU2533" s="37"/>
    </row>
    <row r="2534" spans="27:47" x14ac:dyDescent="0.2">
      <c r="AA2534" s="37"/>
      <c r="AB2534" s="37"/>
      <c r="AC2534" s="37"/>
      <c r="AD2534" s="37"/>
      <c r="AE2534" s="37"/>
      <c r="AF2534" s="39"/>
      <c r="AG2534" s="40"/>
      <c r="AN2534" s="37"/>
      <c r="AO2534" s="37"/>
      <c r="AP2534" s="37"/>
      <c r="AQ2534" s="37"/>
      <c r="AR2534" s="37"/>
      <c r="AS2534" s="37"/>
      <c r="AT2534" s="37"/>
      <c r="AU2534" s="37"/>
    </row>
    <row r="2535" spans="27:47" x14ac:dyDescent="0.2">
      <c r="AA2535" s="37"/>
      <c r="AB2535" s="37"/>
      <c r="AC2535" s="37"/>
      <c r="AD2535" s="37"/>
      <c r="AE2535" s="37"/>
      <c r="AF2535" s="39"/>
      <c r="AG2535" s="40"/>
      <c r="AN2535" s="37"/>
      <c r="AO2535" s="37"/>
      <c r="AP2535" s="37"/>
      <c r="AQ2535" s="37"/>
      <c r="AR2535" s="37"/>
      <c r="AS2535" s="37"/>
      <c r="AT2535" s="37"/>
      <c r="AU2535" s="37"/>
    </row>
    <row r="2536" spans="27:47" x14ac:dyDescent="0.2">
      <c r="AA2536" s="37"/>
      <c r="AB2536" s="37"/>
      <c r="AC2536" s="37"/>
      <c r="AD2536" s="37"/>
      <c r="AE2536" s="37"/>
      <c r="AF2536" s="39"/>
      <c r="AG2536" s="40"/>
      <c r="AN2536" s="37"/>
      <c r="AO2536" s="37"/>
      <c r="AP2536" s="37"/>
      <c r="AQ2536" s="37"/>
      <c r="AR2536" s="37"/>
      <c r="AS2536" s="37"/>
      <c r="AT2536" s="37"/>
      <c r="AU2536" s="37"/>
    </row>
    <row r="2537" spans="27:47" x14ac:dyDescent="0.2">
      <c r="AA2537" s="37"/>
      <c r="AB2537" s="37"/>
      <c r="AC2537" s="37"/>
      <c r="AD2537" s="37"/>
      <c r="AE2537" s="37"/>
      <c r="AF2537" s="39"/>
      <c r="AG2537" s="40"/>
      <c r="AN2537" s="37"/>
      <c r="AO2537" s="37"/>
      <c r="AP2537" s="37"/>
      <c r="AQ2537" s="37"/>
      <c r="AR2537" s="37"/>
      <c r="AS2537" s="37"/>
      <c r="AT2537" s="37"/>
      <c r="AU2537" s="37"/>
    </row>
    <row r="2538" spans="27:47" x14ac:dyDescent="0.2">
      <c r="AA2538" s="37"/>
      <c r="AB2538" s="37"/>
      <c r="AC2538" s="37"/>
      <c r="AD2538" s="37"/>
      <c r="AE2538" s="37"/>
      <c r="AF2538" s="39"/>
      <c r="AG2538" s="40"/>
      <c r="AN2538" s="37"/>
      <c r="AO2538" s="37"/>
      <c r="AP2538" s="37"/>
      <c r="AQ2538" s="37"/>
      <c r="AR2538" s="37"/>
      <c r="AS2538" s="37"/>
      <c r="AT2538" s="37"/>
      <c r="AU2538" s="37"/>
    </row>
    <row r="2539" spans="27:47" x14ac:dyDescent="0.2">
      <c r="AA2539" s="37"/>
      <c r="AB2539" s="37"/>
      <c r="AC2539" s="37"/>
      <c r="AD2539" s="37"/>
      <c r="AE2539" s="37"/>
      <c r="AF2539" s="39"/>
      <c r="AG2539" s="40"/>
      <c r="AN2539" s="37"/>
      <c r="AO2539" s="37"/>
      <c r="AP2539" s="37"/>
      <c r="AQ2539" s="37"/>
      <c r="AR2539" s="37"/>
      <c r="AS2539" s="37"/>
      <c r="AT2539" s="37"/>
      <c r="AU2539" s="37"/>
    </row>
    <row r="2540" spans="27:47" x14ac:dyDescent="0.2">
      <c r="AA2540" s="37"/>
      <c r="AB2540" s="37"/>
      <c r="AC2540" s="37"/>
      <c r="AD2540" s="37"/>
      <c r="AE2540" s="37"/>
      <c r="AF2540" s="39"/>
      <c r="AG2540" s="40"/>
      <c r="AN2540" s="37"/>
      <c r="AO2540" s="37"/>
      <c r="AP2540" s="37"/>
      <c r="AQ2540" s="37"/>
      <c r="AR2540" s="37"/>
      <c r="AS2540" s="37"/>
      <c r="AT2540" s="37"/>
      <c r="AU2540" s="37"/>
    </row>
  </sheetData>
  <protectedRanges>
    <protectedRange sqref="A284:D287" name="Range1"/>
  </protectedRanges>
  <sortState xmlns:xlrd2="http://schemas.microsoft.com/office/spreadsheetml/2017/richdata2" ref="A21:AV302">
    <sortCondition ref="C21:C302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9C31-D104-49E5-94B4-13591D5AB67D}">
  <dimension ref="A1"/>
  <sheetViews>
    <sheetView topLeftCell="A2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E458"/>
  <sheetViews>
    <sheetView workbookViewId="0">
      <selection activeCell="F35" sqref="F3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0" width="8.5703125" customWidth="1"/>
    <col min="11" max="11" width="10.7109375" customWidth="1"/>
    <col min="12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165</v>
      </c>
      <c r="B1" s="12"/>
      <c r="C1" s="13"/>
    </row>
    <row r="2" spans="1:7" x14ac:dyDescent="0.2">
      <c r="A2" t="s">
        <v>82</v>
      </c>
      <c r="B2" s="14" t="s">
        <v>164</v>
      </c>
    </row>
    <row r="4" spans="1:7" x14ac:dyDescent="0.2">
      <c r="A4" s="5" t="s">
        <v>58</v>
      </c>
      <c r="C4" s="2">
        <v>21242.256399999998</v>
      </c>
      <c r="D4" s="3">
        <v>1.332735</v>
      </c>
    </row>
    <row r="6" spans="1:7" x14ac:dyDescent="0.2">
      <c r="A6" s="5" t="s">
        <v>59</v>
      </c>
    </row>
    <row r="7" spans="1:7" x14ac:dyDescent="0.2">
      <c r="A7" t="s">
        <v>60</v>
      </c>
      <c r="C7">
        <f>+C4</f>
        <v>21242.256399999998</v>
      </c>
    </row>
    <row r="8" spans="1:7" x14ac:dyDescent="0.2">
      <c r="A8" t="s">
        <v>61</v>
      </c>
      <c r="C8">
        <f>+D4</f>
        <v>1.332735</v>
      </c>
    </row>
    <row r="9" spans="1:7" x14ac:dyDescent="0.2">
      <c r="A9" s="20" t="s">
        <v>168</v>
      </c>
      <c r="B9" s="18"/>
      <c r="C9" s="21">
        <v>8</v>
      </c>
      <c r="D9" s="18" t="s">
        <v>169</v>
      </c>
      <c r="E9" s="18"/>
    </row>
    <row r="10" spans="1:7" ht="13.5" thickBot="1" x14ac:dyDescent="0.25">
      <c r="A10" s="18"/>
      <c r="B10" s="18"/>
      <c r="C10" s="4" t="s">
        <v>78</v>
      </c>
      <c r="D10" s="4" t="s">
        <v>79</v>
      </c>
      <c r="E10" s="18"/>
    </row>
    <row r="11" spans="1:7" x14ac:dyDescent="0.2">
      <c r="A11" s="18" t="s">
        <v>74</v>
      </c>
      <c r="B11" s="18"/>
      <c r="C11" s="22">
        <f ca="1">INTERCEPT(INDIRECT($G$11):G992,INDIRECT($F$11):F992)</f>
        <v>-4.8036566762350444E-3</v>
      </c>
      <c r="D11" s="19"/>
      <c r="E11" s="18"/>
      <c r="F11" s="23" t="str">
        <f>"F"&amp;E19</f>
        <v>F21</v>
      </c>
      <c r="G11" s="24" t="str">
        <f>"G"&amp;E19</f>
        <v>G21</v>
      </c>
    </row>
    <row r="12" spans="1:7" x14ac:dyDescent="0.2">
      <c r="A12" s="18" t="s">
        <v>75</v>
      </c>
      <c r="B12" s="18"/>
      <c r="C12" s="22">
        <f ca="1">SLOPE(INDIRECT($G$11):G992,INDIRECT($F$11):F992)</f>
        <v>-3.7230456874886481E-7</v>
      </c>
      <c r="D12" s="19"/>
      <c r="E12" s="18"/>
    </row>
    <row r="13" spans="1:7" x14ac:dyDescent="0.2">
      <c r="A13" s="18" t="s">
        <v>77</v>
      </c>
      <c r="B13" s="18"/>
      <c r="C13" s="19" t="s">
        <v>72</v>
      </c>
      <c r="D13" s="19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5" t="s">
        <v>76</v>
      </c>
      <c r="B15" s="18"/>
      <c r="C15" s="26">
        <f ca="1">(C7+C11)+(C8+C12)*INT(MAX(F21:F3533))</f>
        <v>59213.193874013858</v>
      </c>
      <c r="D15" s="27" t="s">
        <v>170</v>
      </c>
      <c r="E15" s="28">
        <f ca="1">TODAY()+15018.5-B9/24</f>
        <v>60678.5</v>
      </c>
    </row>
    <row r="16" spans="1:7" x14ac:dyDescent="0.2">
      <c r="A16" s="29" t="s">
        <v>62</v>
      </c>
      <c r="B16" s="18"/>
      <c r="C16" s="30">
        <f ca="1">+C8+C12</f>
        <v>1.3327346276954313</v>
      </c>
      <c r="D16" s="27" t="s">
        <v>171</v>
      </c>
      <c r="E16" s="28">
        <f ca="1">ROUND(2*(E15-C15)/C16,0)/2+1</f>
        <v>1100.5</v>
      </c>
    </row>
    <row r="17" spans="1:20" ht="13.5" thickBot="1" x14ac:dyDescent="0.25">
      <c r="A17" s="27" t="s">
        <v>166</v>
      </c>
      <c r="B17" s="18"/>
      <c r="C17" s="18">
        <f>COUNT(C21:C2191)</f>
        <v>268</v>
      </c>
      <c r="D17" s="27" t="s">
        <v>172</v>
      </c>
      <c r="E17" s="31">
        <f ca="1">+C15+C16*E16-15018.5-C9/24</f>
        <v>45661.034998459341</v>
      </c>
    </row>
    <row r="18" spans="1:20" x14ac:dyDescent="0.2">
      <c r="A18" s="29" t="s">
        <v>63</v>
      </c>
      <c r="B18" s="18"/>
      <c r="C18" s="32">
        <f ca="1">+C15</f>
        <v>59213.193874013858</v>
      </c>
      <c r="D18" s="33">
        <f ca="1">+C16</f>
        <v>1.3327346276954313</v>
      </c>
      <c r="E18" s="34" t="s">
        <v>173</v>
      </c>
    </row>
    <row r="19" spans="1:20" ht="13.5" thickTop="1" x14ac:dyDescent="0.2">
      <c r="A19" s="35" t="s">
        <v>176</v>
      </c>
      <c r="E19" s="36">
        <v>21</v>
      </c>
    </row>
    <row r="20" spans="1:20" ht="13.5" thickBot="1" x14ac:dyDescent="0.25">
      <c r="A20" s="4" t="s">
        <v>64</v>
      </c>
      <c r="B20" s="4" t="s">
        <v>65</v>
      </c>
      <c r="C20" s="4" t="s">
        <v>66</v>
      </c>
      <c r="D20" s="4" t="s">
        <v>71</v>
      </c>
      <c r="E20" s="4" t="s">
        <v>67</v>
      </c>
      <c r="F20" s="4" t="s">
        <v>68</v>
      </c>
      <c r="G20" s="4" t="s">
        <v>69</v>
      </c>
      <c r="H20" s="7" t="s">
        <v>127</v>
      </c>
      <c r="I20" s="7" t="s">
        <v>178</v>
      </c>
      <c r="J20" s="7" t="s">
        <v>196</v>
      </c>
      <c r="K20" s="7" t="s">
        <v>194</v>
      </c>
      <c r="L20" s="7" t="s">
        <v>743</v>
      </c>
      <c r="M20" s="7" t="s">
        <v>744</v>
      </c>
      <c r="N20" s="7" t="s">
        <v>745</v>
      </c>
      <c r="O20" s="7" t="s">
        <v>81</v>
      </c>
      <c r="P20" s="6" t="s">
        <v>80</v>
      </c>
      <c r="Q20" s="4" t="s">
        <v>73</v>
      </c>
    </row>
    <row r="21" spans="1:20" x14ac:dyDescent="0.2">
      <c r="A21" s="69" t="s">
        <v>208</v>
      </c>
      <c r="B21" s="70" t="s">
        <v>159</v>
      </c>
      <c r="C21" s="69">
        <v>18046.37</v>
      </c>
      <c r="D21" s="69" t="s">
        <v>178</v>
      </c>
      <c r="E21" s="10">
        <f t="shared" ref="E21:E84" si="0">+(C21-C$7)/C$8</f>
        <v>-2397.9908984156637</v>
      </c>
      <c r="F21" s="37">
        <f t="shared" ref="F21:F84" si="1">ROUND(2*E21,0)/2</f>
        <v>-2398</v>
      </c>
      <c r="G21" s="37">
        <f t="shared" ref="G21:G84" si="2">+C21-(C$7+F21*C$8)</f>
        <v>1.2129999999160646E-2</v>
      </c>
      <c r="H21" s="37"/>
      <c r="I21" s="37">
        <f t="shared" ref="I21:I39" si="3">G21</f>
        <v>1.2129999999160646E-2</v>
      </c>
      <c r="J21" s="37"/>
      <c r="K21" s="37"/>
      <c r="M21" s="37"/>
      <c r="N21" s="37"/>
      <c r="O21" s="37">
        <f t="shared" ref="O21:O84" ca="1" si="4">+C$11+C$12*F21</f>
        <v>-3.9108703203752666E-3</v>
      </c>
      <c r="P21" s="37"/>
      <c r="Q21" s="39">
        <f t="shared" ref="Q21:Q84" si="5">+C21-15018.5</f>
        <v>3027.869999999999</v>
      </c>
      <c r="R21" s="37"/>
      <c r="S21" s="37"/>
      <c r="T21" s="37"/>
    </row>
    <row r="22" spans="1:20" x14ac:dyDescent="0.2">
      <c r="A22" s="69" t="s">
        <v>213</v>
      </c>
      <c r="B22" s="70" t="s">
        <v>159</v>
      </c>
      <c r="C22" s="69">
        <v>18984.612000000001</v>
      </c>
      <c r="D22" s="69" t="s">
        <v>178</v>
      </c>
      <c r="E22" s="10">
        <f t="shared" si="0"/>
        <v>-1693.9934795739568</v>
      </c>
      <c r="F22" s="37">
        <f t="shared" si="1"/>
        <v>-1694</v>
      </c>
      <c r="G22" s="37">
        <f t="shared" si="2"/>
        <v>8.6900000023888424E-3</v>
      </c>
      <c r="H22" s="37"/>
      <c r="I22" s="37">
        <f t="shared" si="3"/>
        <v>8.6900000023888424E-3</v>
      </c>
      <c r="J22" s="37"/>
      <c r="K22" s="37"/>
      <c r="M22" s="37"/>
      <c r="N22" s="37"/>
      <c r="O22" s="37">
        <f t="shared" ca="1" si="4"/>
        <v>-4.1729727367744674E-3</v>
      </c>
      <c r="P22" s="37"/>
      <c r="Q22" s="39">
        <f t="shared" si="5"/>
        <v>3966.112000000001</v>
      </c>
      <c r="R22" s="37"/>
      <c r="S22" s="37"/>
      <c r="T22" s="37"/>
    </row>
    <row r="23" spans="1:20" x14ac:dyDescent="0.2">
      <c r="A23" s="69" t="s">
        <v>213</v>
      </c>
      <c r="B23" s="70" t="s">
        <v>159</v>
      </c>
      <c r="C23" s="69">
        <v>19008.600999999999</v>
      </c>
      <c r="D23" s="69" t="s">
        <v>178</v>
      </c>
      <c r="E23" s="10">
        <f t="shared" si="0"/>
        <v>-1675.9936521514028</v>
      </c>
      <c r="F23" s="37">
        <f t="shared" si="1"/>
        <v>-1676</v>
      </c>
      <c r="G23" s="37">
        <f t="shared" si="2"/>
        <v>8.4600000009231735E-3</v>
      </c>
      <c r="H23" s="37"/>
      <c r="I23" s="37">
        <f t="shared" si="3"/>
        <v>8.4600000009231735E-3</v>
      </c>
      <c r="J23" s="37"/>
      <c r="K23" s="37"/>
      <c r="M23" s="37"/>
      <c r="N23" s="37"/>
      <c r="O23" s="37">
        <f t="shared" ca="1" si="4"/>
        <v>-4.179674219011947E-3</v>
      </c>
      <c r="P23" s="37"/>
      <c r="Q23" s="39">
        <f t="shared" si="5"/>
        <v>3990.1009999999987</v>
      </c>
      <c r="R23" s="37"/>
      <c r="S23" s="37"/>
      <c r="T23" s="37"/>
    </row>
    <row r="24" spans="1:20" x14ac:dyDescent="0.2">
      <c r="A24" s="69" t="s">
        <v>219</v>
      </c>
      <c r="B24" s="70" t="s">
        <v>157</v>
      </c>
      <c r="C24" s="69">
        <v>19054.567999999999</v>
      </c>
      <c r="D24" s="69" t="s">
        <v>178</v>
      </c>
      <c r="E24" s="10">
        <f t="shared" si="0"/>
        <v>-1641.5029244373407</v>
      </c>
      <c r="F24" s="37">
        <f t="shared" si="1"/>
        <v>-1641.5</v>
      </c>
      <c r="G24" s="37">
        <f t="shared" si="2"/>
        <v>-3.8974999988568015E-3</v>
      </c>
      <c r="H24" s="37"/>
      <c r="I24" s="37">
        <f t="shared" si="3"/>
        <v>-3.8974999988568015E-3</v>
      </c>
      <c r="J24" s="37"/>
      <c r="K24" s="37"/>
      <c r="M24" s="37"/>
      <c r="N24" s="37"/>
      <c r="O24" s="37">
        <f t="shared" ca="1" si="4"/>
        <v>-4.1925187266337828E-3</v>
      </c>
      <c r="P24" s="37"/>
      <c r="Q24" s="39">
        <f t="shared" si="5"/>
        <v>4036.0679999999993</v>
      </c>
      <c r="R24" s="37"/>
      <c r="S24" s="37"/>
      <c r="T24" s="37"/>
    </row>
    <row r="25" spans="1:20" x14ac:dyDescent="0.2">
      <c r="A25" s="69" t="s">
        <v>219</v>
      </c>
      <c r="B25" s="70" t="s">
        <v>159</v>
      </c>
      <c r="C25" s="69">
        <v>19060.577000000001</v>
      </c>
      <c r="D25" s="69" t="s">
        <v>178</v>
      </c>
      <c r="E25" s="10">
        <f t="shared" si="0"/>
        <v>-1636.9941511253155</v>
      </c>
      <c r="F25" s="37">
        <f t="shared" si="1"/>
        <v>-1637</v>
      </c>
      <c r="G25" s="37">
        <f t="shared" si="2"/>
        <v>7.7950000013515819E-3</v>
      </c>
      <c r="H25" s="37"/>
      <c r="I25" s="37">
        <f t="shared" si="3"/>
        <v>7.7950000013515819E-3</v>
      </c>
      <c r="J25" s="37"/>
      <c r="K25" s="37"/>
      <c r="M25" s="37"/>
      <c r="N25" s="37"/>
      <c r="O25" s="37">
        <f t="shared" ca="1" si="4"/>
        <v>-4.1941940971931529E-3</v>
      </c>
      <c r="P25" s="37"/>
      <c r="Q25" s="39">
        <f t="shared" si="5"/>
        <v>4042.0770000000011</v>
      </c>
      <c r="R25" s="37"/>
      <c r="S25" s="37"/>
      <c r="T25" s="37"/>
    </row>
    <row r="26" spans="1:20" x14ac:dyDescent="0.2">
      <c r="A26" s="69" t="s">
        <v>226</v>
      </c>
      <c r="B26" s="70" t="s">
        <v>159</v>
      </c>
      <c r="C26" s="69">
        <v>19084.563999999998</v>
      </c>
      <c r="D26" s="69" t="s">
        <v>178</v>
      </c>
      <c r="E26" s="10">
        <f t="shared" si="0"/>
        <v>-1618.9958243761887</v>
      </c>
      <c r="F26" s="37">
        <f t="shared" si="1"/>
        <v>-1619</v>
      </c>
      <c r="G26" s="37">
        <f t="shared" si="2"/>
        <v>5.5649999994784594E-3</v>
      </c>
      <c r="H26" s="37"/>
      <c r="I26" s="37">
        <f t="shared" si="3"/>
        <v>5.5649999994784594E-3</v>
      </c>
      <c r="J26" s="37"/>
      <c r="K26" s="37"/>
      <c r="M26" s="37"/>
      <c r="N26" s="37"/>
      <c r="O26" s="37">
        <f t="shared" ca="1" si="4"/>
        <v>-4.2008955794306324E-3</v>
      </c>
      <c r="P26" s="37"/>
      <c r="Q26" s="39">
        <f t="shared" si="5"/>
        <v>4066.0639999999985</v>
      </c>
      <c r="R26" s="37"/>
      <c r="S26" s="37"/>
      <c r="T26" s="37"/>
    </row>
    <row r="27" spans="1:20" x14ac:dyDescent="0.2">
      <c r="A27" s="69" t="s">
        <v>226</v>
      </c>
      <c r="B27" s="70" t="s">
        <v>159</v>
      </c>
      <c r="C27" s="69">
        <v>19092.559000000001</v>
      </c>
      <c r="D27" s="69" t="s">
        <v>178</v>
      </c>
      <c r="E27" s="10">
        <f t="shared" si="0"/>
        <v>-1612.996882350953</v>
      </c>
      <c r="F27" s="37">
        <f t="shared" si="1"/>
        <v>-1613</v>
      </c>
      <c r="G27" s="37">
        <f t="shared" si="2"/>
        <v>4.1550000023562461E-3</v>
      </c>
      <c r="H27" s="37"/>
      <c r="I27" s="37">
        <f t="shared" si="3"/>
        <v>4.1550000023562461E-3</v>
      </c>
      <c r="J27" s="37"/>
      <c r="K27" s="37"/>
      <c r="M27" s="37"/>
      <c r="N27" s="37"/>
      <c r="O27" s="37">
        <f t="shared" ca="1" si="4"/>
        <v>-4.2031294068431251E-3</v>
      </c>
      <c r="P27" s="37"/>
      <c r="Q27" s="39">
        <f t="shared" si="5"/>
        <v>4074.0590000000011</v>
      </c>
      <c r="R27" s="37"/>
      <c r="S27" s="37"/>
      <c r="T27" s="37"/>
    </row>
    <row r="28" spans="1:20" x14ac:dyDescent="0.2">
      <c r="A28" s="69" t="s">
        <v>226</v>
      </c>
      <c r="B28" s="70" t="s">
        <v>159</v>
      </c>
      <c r="C28" s="69">
        <v>19096.561000000002</v>
      </c>
      <c r="D28" s="69" t="s">
        <v>178</v>
      </c>
      <c r="E28" s="10">
        <f t="shared" si="0"/>
        <v>-1609.9940348231246</v>
      </c>
      <c r="F28" s="37">
        <f t="shared" si="1"/>
        <v>-1610</v>
      </c>
      <c r="G28" s="37">
        <f t="shared" si="2"/>
        <v>7.9500000028929207E-3</v>
      </c>
      <c r="H28" s="37"/>
      <c r="I28" s="37">
        <f t="shared" si="3"/>
        <v>7.9500000028929207E-3</v>
      </c>
      <c r="J28" s="37"/>
      <c r="K28" s="37"/>
      <c r="M28" s="37"/>
      <c r="N28" s="37"/>
      <c r="O28" s="37">
        <f t="shared" ca="1" si="4"/>
        <v>-4.2042463205493718E-3</v>
      </c>
      <c r="P28" s="37"/>
      <c r="Q28" s="39">
        <f t="shared" si="5"/>
        <v>4078.0610000000015</v>
      </c>
      <c r="R28" s="37"/>
      <c r="S28" s="37"/>
      <c r="T28" s="37"/>
    </row>
    <row r="29" spans="1:20" x14ac:dyDescent="0.2">
      <c r="A29" s="69" t="s">
        <v>226</v>
      </c>
      <c r="B29" s="70" t="s">
        <v>157</v>
      </c>
      <c r="C29" s="69">
        <v>19098.554</v>
      </c>
      <c r="D29" s="69" t="s">
        <v>178</v>
      </c>
      <c r="E29" s="10">
        <f t="shared" si="0"/>
        <v>-1608.4986137529204</v>
      </c>
      <c r="F29" s="37">
        <f t="shared" si="1"/>
        <v>-1608.5</v>
      </c>
      <c r="G29" s="37">
        <f t="shared" si="2"/>
        <v>1.8474999997124542E-3</v>
      </c>
      <c r="H29" s="37"/>
      <c r="I29" s="37">
        <f t="shared" si="3"/>
        <v>1.8474999997124542E-3</v>
      </c>
      <c r="J29" s="37"/>
      <c r="K29" s="37"/>
      <c r="M29" s="37"/>
      <c r="N29" s="37"/>
      <c r="O29" s="37">
        <f t="shared" ca="1" si="4"/>
        <v>-4.2048047774024952E-3</v>
      </c>
      <c r="P29" s="37"/>
      <c r="Q29" s="39">
        <f t="shared" si="5"/>
        <v>4080.0540000000001</v>
      </c>
      <c r="R29" s="37"/>
      <c r="S29" s="37"/>
      <c r="T29" s="37"/>
    </row>
    <row r="30" spans="1:20" x14ac:dyDescent="0.2">
      <c r="A30" s="69" t="s">
        <v>226</v>
      </c>
      <c r="B30" s="70" t="s">
        <v>159</v>
      </c>
      <c r="C30" s="69">
        <v>19100.553</v>
      </c>
      <c r="D30" s="69" t="s">
        <v>178</v>
      </c>
      <c r="E30" s="10">
        <f t="shared" si="0"/>
        <v>-1606.9986906624335</v>
      </c>
      <c r="F30" s="37">
        <f t="shared" si="1"/>
        <v>-1607</v>
      </c>
      <c r="G30" s="37">
        <f t="shared" si="2"/>
        <v>1.7450000013923272E-3</v>
      </c>
      <c r="H30" s="37"/>
      <c r="I30" s="37">
        <f t="shared" si="3"/>
        <v>1.7450000013923272E-3</v>
      </c>
      <c r="J30" s="37"/>
      <c r="K30" s="37"/>
      <c r="M30" s="37"/>
      <c r="N30" s="37"/>
      <c r="O30" s="37">
        <f t="shared" ca="1" si="4"/>
        <v>-4.2053632342556185E-3</v>
      </c>
      <c r="P30" s="37"/>
      <c r="Q30" s="39">
        <f t="shared" si="5"/>
        <v>4082.0529999999999</v>
      </c>
      <c r="R30" s="37"/>
      <c r="S30" s="37"/>
      <c r="T30" s="37"/>
    </row>
    <row r="31" spans="1:20" x14ac:dyDescent="0.2">
      <c r="A31" s="69" t="s">
        <v>226</v>
      </c>
      <c r="B31" s="70" t="s">
        <v>159</v>
      </c>
      <c r="C31" s="69">
        <v>19112.548999999999</v>
      </c>
      <c r="D31" s="69" t="s">
        <v>178</v>
      </c>
      <c r="E31" s="10">
        <f t="shared" si="0"/>
        <v>-1597.9976514460859</v>
      </c>
      <c r="F31" s="37">
        <f t="shared" si="1"/>
        <v>-1598</v>
      </c>
      <c r="G31" s="37">
        <f t="shared" si="2"/>
        <v>3.130000000965083E-3</v>
      </c>
      <c r="H31" s="37"/>
      <c r="I31" s="37">
        <f t="shared" si="3"/>
        <v>3.130000000965083E-3</v>
      </c>
      <c r="J31" s="37"/>
      <c r="K31" s="37"/>
      <c r="M31" s="37"/>
      <c r="N31" s="37"/>
      <c r="O31" s="37">
        <f t="shared" ca="1" si="4"/>
        <v>-4.2087139753743587E-3</v>
      </c>
      <c r="P31" s="37"/>
      <c r="Q31" s="39">
        <f t="shared" si="5"/>
        <v>4094.0489999999991</v>
      </c>
      <c r="R31" s="37"/>
      <c r="S31" s="37"/>
      <c r="T31" s="37"/>
    </row>
    <row r="32" spans="1:20" x14ac:dyDescent="0.2">
      <c r="A32" s="69" t="s">
        <v>242</v>
      </c>
      <c r="B32" s="70" t="s">
        <v>159</v>
      </c>
      <c r="C32" s="69">
        <v>19120.546999999999</v>
      </c>
      <c r="D32" s="69" t="s">
        <v>178</v>
      </c>
      <c r="E32" s="10">
        <f t="shared" si="0"/>
        <v>-1591.9964584107115</v>
      </c>
      <c r="F32" s="37">
        <f t="shared" si="1"/>
        <v>-1592</v>
      </c>
      <c r="G32" s="37">
        <f t="shared" si="2"/>
        <v>4.7200000008160714E-3</v>
      </c>
      <c r="H32" s="37"/>
      <c r="I32" s="37">
        <f t="shared" si="3"/>
        <v>4.7200000008160714E-3</v>
      </c>
      <c r="J32" s="37"/>
      <c r="K32" s="37"/>
      <c r="M32" s="37"/>
      <c r="N32" s="37"/>
      <c r="O32" s="37">
        <f t="shared" ca="1" si="4"/>
        <v>-4.2109478027868514E-3</v>
      </c>
      <c r="P32" s="37"/>
      <c r="Q32" s="39">
        <f t="shared" si="5"/>
        <v>4102.0469999999987</v>
      </c>
      <c r="R32" s="37"/>
      <c r="S32" s="37"/>
      <c r="T32" s="37"/>
    </row>
    <row r="33" spans="1:20" x14ac:dyDescent="0.2">
      <c r="A33" s="69" t="s">
        <v>246</v>
      </c>
      <c r="B33" s="70" t="s">
        <v>159</v>
      </c>
      <c r="C33" s="69">
        <v>19697.618999999999</v>
      </c>
      <c r="D33" s="69" t="s">
        <v>178</v>
      </c>
      <c r="E33" s="10">
        <f t="shared" si="0"/>
        <v>-1158.9981504200007</v>
      </c>
      <c r="F33" s="37">
        <f t="shared" si="1"/>
        <v>-1159</v>
      </c>
      <c r="G33" s="37">
        <f t="shared" si="2"/>
        <v>2.4650000013934914E-3</v>
      </c>
      <c r="H33" s="37"/>
      <c r="I33" s="37">
        <f t="shared" si="3"/>
        <v>2.4650000013934914E-3</v>
      </c>
      <c r="J33" s="37"/>
      <c r="K33" s="37"/>
      <c r="M33" s="37"/>
      <c r="N33" s="37"/>
      <c r="O33" s="37">
        <f t="shared" ca="1" si="4"/>
        <v>-4.3721556810551098E-3</v>
      </c>
      <c r="P33" s="37"/>
      <c r="Q33" s="39">
        <f t="shared" si="5"/>
        <v>4679.1189999999988</v>
      </c>
      <c r="R33" s="37"/>
      <c r="S33" s="37"/>
      <c r="T33" s="37"/>
    </row>
    <row r="34" spans="1:20" x14ac:dyDescent="0.2">
      <c r="A34" s="69" t="s">
        <v>246</v>
      </c>
      <c r="B34" s="70" t="s">
        <v>159</v>
      </c>
      <c r="C34" s="69">
        <v>19836.221000000001</v>
      </c>
      <c r="D34" s="69" t="s">
        <v>178</v>
      </c>
      <c r="E34" s="10">
        <f t="shared" si="0"/>
        <v>-1054.9999812415799</v>
      </c>
      <c r="F34" s="37">
        <f t="shared" si="1"/>
        <v>-1055</v>
      </c>
      <c r="G34" s="37">
        <f t="shared" si="2"/>
        <v>2.500000482541509E-5</v>
      </c>
      <c r="H34" s="37"/>
      <c r="I34" s="37">
        <f t="shared" si="3"/>
        <v>2.500000482541509E-5</v>
      </c>
      <c r="J34" s="37"/>
      <c r="K34" s="37"/>
      <c r="M34" s="37"/>
      <c r="N34" s="37"/>
      <c r="O34" s="37">
        <f t="shared" ca="1" si="4"/>
        <v>-4.4108753562049925E-3</v>
      </c>
      <c r="P34" s="37"/>
      <c r="Q34" s="39">
        <f t="shared" si="5"/>
        <v>4817.7210000000014</v>
      </c>
      <c r="R34" s="37"/>
      <c r="S34" s="37"/>
      <c r="T34" s="37"/>
    </row>
    <row r="35" spans="1:20" x14ac:dyDescent="0.2">
      <c r="A35" s="69" t="s">
        <v>253</v>
      </c>
      <c r="B35" s="70" t="s">
        <v>159</v>
      </c>
      <c r="C35" s="69">
        <v>20458.608</v>
      </c>
      <c r="D35" s="69" t="s">
        <v>178</v>
      </c>
      <c r="E35" s="10">
        <f t="shared" si="0"/>
        <v>-588.00016507407565</v>
      </c>
      <c r="F35" s="37">
        <f t="shared" si="1"/>
        <v>-588</v>
      </c>
      <c r="G35" s="37">
        <f t="shared" si="2"/>
        <v>-2.1999999808031134E-4</v>
      </c>
      <c r="H35" s="37"/>
      <c r="I35" s="37">
        <f t="shared" si="3"/>
        <v>-2.1999999808031134E-4</v>
      </c>
      <c r="J35" s="37"/>
      <c r="K35" s="37"/>
      <c r="M35" s="37"/>
      <c r="N35" s="37"/>
      <c r="O35" s="37">
        <f t="shared" ca="1" si="4"/>
        <v>-4.5847415898107122E-3</v>
      </c>
      <c r="P35" s="37"/>
      <c r="Q35" s="39">
        <f t="shared" si="5"/>
        <v>5440.1080000000002</v>
      </c>
      <c r="R35" s="37"/>
      <c r="S35" s="37"/>
      <c r="T35" s="37"/>
    </row>
    <row r="36" spans="1:20" x14ac:dyDescent="0.2">
      <c r="A36" s="69" t="s">
        <v>253</v>
      </c>
      <c r="B36" s="70" t="s">
        <v>159</v>
      </c>
      <c r="C36" s="69">
        <v>20462.606</v>
      </c>
      <c r="D36" s="69" t="s">
        <v>178</v>
      </c>
      <c r="E36" s="10">
        <f t="shared" si="0"/>
        <v>-585.0003188931023</v>
      </c>
      <c r="F36" s="37">
        <f t="shared" si="1"/>
        <v>-585</v>
      </c>
      <c r="G36" s="37">
        <f t="shared" si="2"/>
        <v>-4.2499999835854396E-4</v>
      </c>
      <c r="H36" s="37"/>
      <c r="I36" s="37">
        <f t="shared" si="3"/>
        <v>-4.2499999835854396E-4</v>
      </c>
      <c r="J36" s="37"/>
      <c r="K36" s="37"/>
      <c r="M36" s="37"/>
      <c r="N36" s="37"/>
      <c r="O36" s="37">
        <f t="shared" ca="1" si="4"/>
        <v>-4.5858585035169581E-3</v>
      </c>
      <c r="P36" s="37"/>
      <c r="Q36" s="39">
        <f t="shared" si="5"/>
        <v>5444.1059999999998</v>
      </c>
      <c r="R36" s="37"/>
      <c r="S36" s="37"/>
      <c r="T36" s="37"/>
    </row>
    <row r="37" spans="1:20" x14ac:dyDescent="0.2">
      <c r="A37" s="69" t="s">
        <v>242</v>
      </c>
      <c r="B37" s="70" t="s">
        <v>159</v>
      </c>
      <c r="C37" s="69">
        <v>20502.589</v>
      </c>
      <c r="D37" s="69" t="s">
        <v>178</v>
      </c>
      <c r="E37" s="10">
        <f t="shared" si="0"/>
        <v>-554.99960607322419</v>
      </c>
      <c r="F37" s="37">
        <f t="shared" si="1"/>
        <v>-555</v>
      </c>
      <c r="G37" s="37">
        <f t="shared" si="2"/>
        <v>5.2500000310828909E-4</v>
      </c>
      <c r="H37" s="37"/>
      <c r="I37" s="37">
        <f t="shared" si="3"/>
        <v>5.2500000310828909E-4</v>
      </c>
      <c r="J37" s="37"/>
      <c r="K37" s="37"/>
      <c r="M37" s="37"/>
      <c r="N37" s="37"/>
      <c r="O37" s="37">
        <f t="shared" ca="1" si="4"/>
        <v>-4.5970276405794246E-3</v>
      </c>
      <c r="P37" s="37"/>
      <c r="Q37" s="39">
        <f t="shared" si="5"/>
        <v>5484.0889999999999</v>
      </c>
      <c r="R37" s="37"/>
      <c r="S37" s="37"/>
      <c r="T37" s="37"/>
    </row>
    <row r="38" spans="1:20" x14ac:dyDescent="0.2">
      <c r="A38" s="69" t="s">
        <v>242</v>
      </c>
      <c r="B38" s="70" t="s">
        <v>159</v>
      </c>
      <c r="C38" s="69">
        <v>20506.588</v>
      </c>
      <c r="D38" s="69" t="s">
        <v>178</v>
      </c>
      <c r="E38" s="10">
        <f t="shared" si="0"/>
        <v>-551.99900955553699</v>
      </c>
      <c r="F38" s="37">
        <f t="shared" si="1"/>
        <v>-552</v>
      </c>
      <c r="G38" s="37">
        <f t="shared" si="2"/>
        <v>1.3200000030337833E-3</v>
      </c>
      <c r="H38" s="37"/>
      <c r="I38" s="37">
        <f t="shared" si="3"/>
        <v>1.3200000030337833E-3</v>
      </c>
      <c r="J38" s="37"/>
      <c r="K38" s="37"/>
      <c r="M38" s="37"/>
      <c r="N38" s="37"/>
      <c r="O38" s="37">
        <f t="shared" ca="1" si="4"/>
        <v>-4.5981445542856714E-3</v>
      </c>
      <c r="P38" s="37"/>
      <c r="Q38" s="39">
        <f t="shared" si="5"/>
        <v>5488.0879999999997</v>
      </c>
      <c r="R38" s="37"/>
      <c r="S38" s="37"/>
      <c r="T38" s="37"/>
    </row>
    <row r="39" spans="1:20" x14ac:dyDescent="0.2">
      <c r="A39" s="69" t="s">
        <v>253</v>
      </c>
      <c r="B39" s="70" t="s">
        <v>159</v>
      </c>
      <c r="C39" s="69">
        <v>20871.754000000001</v>
      </c>
      <c r="D39" s="69" t="s">
        <v>178</v>
      </c>
      <c r="E39" s="10">
        <f t="shared" si="0"/>
        <v>-278.00155319699536</v>
      </c>
      <c r="F39" s="37">
        <f t="shared" si="1"/>
        <v>-278</v>
      </c>
      <c r="G39" s="37">
        <f t="shared" si="2"/>
        <v>-2.0699999986391049E-3</v>
      </c>
      <c r="H39" s="37"/>
      <c r="I39" s="37">
        <f t="shared" si="3"/>
        <v>-2.0699999986391049E-3</v>
      </c>
      <c r="J39" s="37"/>
      <c r="K39" s="37"/>
      <c r="M39" s="37"/>
      <c r="N39" s="37"/>
      <c r="O39" s="37">
        <f t="shared" ca="1" si="4"/>
        <v>-4.7001560061228596E-3</v>
      </c>
      <c r="P39" s="37"/>
      <c r="Q39" s="39">
        <f t="shared" si="5"/>
        <v>5853.2540000000008</v>
      </c>
      <c r="R39" s="37"/>
      <c r="S39" s="37"/>
      <c r="T39" s="37"/>
    </row>
    <row r="40" spans="1:20" x14ac:dyDescent="0.2">
      <c r="A40" s="37" t="s">
        <v>70</v>
      </c>
      <c r="B40" s="37"/>
      <c r="C40" s="38">
        <v>21242.256399999998</v>
      </c>
      <c r="D40" s="38" t="s">
        <v>72</v>
      </c>
      <c r="E40" s="37">
        <f t="shared" si="0"/>
        <v>0</v>
      </c>
      <c r="F40" s="37">
        <f t="shared" si="1"/>
        <v>0</v>
      </c>
      <c r="G40" s="37">
        <f t="shared" si="2"/>
        <v>0</v>
      </c>
      <c r="H40" s="37">
        <f>+G40</f>
        <v>0</v>
      </c>
      <c r="I40" s="37"/>
      <c r="J40" s="37"/>
      <c r="K40" s="37"/>
      <c r="L40" s="37"/>
      <c r="M40" s="37"/>
      <c r="N40" s="37"/>
      <c r="O40" s="37">
        <f t="shared" ca="1" si="4"/>
        <v>-4.8036566762350444E-3</v>
      </c>
      <c r="P40" s="37"/>
      <c r="Q40" s="39">
        <f t="shared" si="5"/>
        <v>6223.7563999999984</v>
      </c>
      <c r="R40" s="37"/>
      <c r="S40" s="37"/>
      <c r="T40" s="37"/>
    </row>
    <row r="41" spans="1:20" x14ac:dyDescent="0.2">
      <c r="A41" s="69" t="s">
        <v>268</v>
      </c>
      <c r="B41" s="70" t="s">
        <v>159</v>
      </c>
      <c r="C41" s="69">
        <v>21431.519</v>
      </c>
      <c r="D41" s="69" t="s">
        <v>178</v>
      </c>
      <c r="E41" s="10">
        <f t="shared" si="0"/>
        <v>142.01067729143591</v>
      </c>
      <c r="F41" s="37">
        <f t="shared" si="1"/>
        <v>142</v>
      </c>
      <c r="G41" s="37">
        <f t="shared" si="2"/>
        <v>1.4230000000679865E-2</v>
      </c>
      <c r="H41" s="37"/>
      <c r="I41" s="37">
        <f t="shared" ref="I41:I85" si="6">G41</f>
        <v>1.4230000000679865E-2</v>
      </c>
      <c r="J41" s="37"/>
      <c r="K41" s="37"/>
      <c r="M41" s="37"/>
      <c r="N41" s="37"/>
      <c r="O41" s="37">
        <f t="shared" ca="1" si="4"/>
        <v>-4.8565239249973831E-3</v>
      </c>
      <c r="P41" s="37"/>
      <c r="Q41" s="39">
        <f t="shared" si="5"/>
        <v>6413.0190000000002</v>
      </c>
      <c r="R41" s="37"/>
      <c r="S41" s="37"/>
      <c r="T41" s="37"/>
    </row>
    <row r="42" spans="1:20" x14ac:dyDescent="0.2">
      <c r="A42" s="69" t="s">
        <v>268</v>
      </c>
      <c r="B42" s="70" t="s">
        <v>159</v>
      </c>
      <c r="C42" s="69">
        <v>21531.457999999999</v>
      </c>
      <c r="D42" s="69" t="s">
        <v>178</v>
      </c>
      <c r="E42" s="10">
        <f t="shared" si="0"/>
        <v>216.99857811192797</v>
      </c>
      <c r="F42" s="37">
        <f t="shared" si="1"/>
        <v>217</v>
      </c>
      <c r="G42" s="37">
        <f t="shared" si="2"/>
        <v>-1.8950000012409873E-3</v>
      </c>
      <c r="H42" s="37"/>
      <c r="I42" s="37">
        <f t="shared" si="6"/>
        <v>-1.8950000012409873E-3</v>
      </c>
      <c r="J42" s="37"/>
      <c r="K42" s="37"/>
      <c r="M42" s="37"/>
      <c r="N42" s="37"/>
      <c r="O42" s="37">
        <f t="shared" ca="1" si="4"/>
        <v>-4.8844467676535481E-3</v>
      </c>
      <c r="P42" s="37"/>
      <c r="Q42" s="39">
        <f t="shared" si="5"/>
        <v>6512.9579999999987</v>
      </c>
      <c r="R42" s="37"/>
      <c r="S42" s="37"/>
      <c r="T42" s="37"/>
    </row>
    <row r="43" spans="1:20" x14ac:dyDescent="0.2">
      <c r="A43" s="69" t="s">
        <v>268</v>
      </c>
      <c r="B43" s="70" t="s">
        <v>159</v>
      </c>
      <c r="C43" s="69">
        <v>21907.277999999998</v>
      </c>
      <c r="D43" s="69" t="s">
        <v>178</v>
      </c>
      <c r="E43" s="10">
        <f t="shared" si="0"/>
        <v>498.99012181716546</v>
      </c>
      <c r="F43" s="37">
        <f t="shared" si="1"/>
        <v>499</v>
      </c>
      <c r="G43" s="37">
        <f t="shared" si="2"/>
        <v>-1.3165000000299187E-2</v>
      </c>
      <c r="H43" s="37"/>
      <c r="I43" s="37">
        <f t="shared" si="6"/>
        <v>-1.3165000000299187E-2</v>
      </c>
      <c r="J43" s="37"/>
      <c r="K43" s="37"/>
      <c r="M43" s="37"/>
      <c r="N43" s="37"/>
      <c r="O43" s="37">
        <f t="shared" ca="1" si="4"/>
        <v>-4.9894366560407277E-3</v>
      </c>
      <c r="P43" s="37"/>
      <c r="Q43" s="39">
        <f t="shared" si="5"/>
        <v>6888.7779999999984</v>
      </c>
      <c r="R43" s="37"/>
      <c r="S43" s="37"/>
      <c r="T43" s="37"/>
    </row>
    <row r="44" spans="1:20" x14ac:dyDescent="0.2">
      <c r="A44" s="69" t="s">
        <v>268</v>
      </c>
      <c r="B44" s="70" t="s">
        <v>159</v>
      </c>
      <c r="C44" s="69">
        <v>22180.505000000001</v>
      </c>
      <c r="D44" s="69" t="s">
        <v>178</v>
      </c>
      <c r="E44" s="10">
        <f t="shared" si="0"/>
        <v>704.00237106401698</v>
      </c>
      <c r="F44" s="37">
        <f t="shared" si="1"/>
        <v>704</v>
      </c>
      <c r="G44" s="37">
        <f t="shared" si="2"/>
        <v>3.1600000038451981E-3</v>
      </c>
      <c r="H44" s="37"/>
      <c r="I44" s="37">
        <f t="shared" si="6"/>
        <v>3.1600000038451981E-3</v>
      </c>
      <c r="J44" s="37"/>
      <c r="K44" s="37"/>
      <c r="M44" s="37"/>
      <c r="N44" s="37"/>
      <c r="O44" s="37">
        <f t="shared" ca="1" si="4"/>
        <v>-5.0657590926342453E-3</v>
      </c>
      <c r="P44" s="37"/>
      <c r="Q44" s="39">
        <f t="shared" si="5"/>
        <v>7162.005000000001</v>
      </c>
      <c r="R44" s="37"/>
      <c r="S44" s="37"/>
      <c r="T44" s="37"/>
    </row>
    <row r="45" spans="1:20" x14ac:dyDescent="0.2">
      <c r="A45" s="69" t="s">
        <v>268</v>
      </c>
      <c r="B45" s="70" t="s">
        <v>159</v>
      </c>
      <c r="C45" s="69">
        <v>22256.466</v>
      </c>
      <c r="D45" s="69" t="s">
        <v>178</v>
      </c>
      <c r="E45" s="10">
        <f t="shared" si="0"/>
        <v>760.99869816580338</v>
      </c>
      <c r="F45" s="37">
        <f t="shared" si="1"/>
        <v>761</v>
      </c>
      <c r="G45" s="37">
        <f t="shared" si="2"/>
        <v>-1.7349999980069697E-3</v>
      </c>
      <c r="H45" s="37"/>
      <c r="I45" s="37">
        <f t="shared" si="6"/>
        <v>-1.7349999980069697E-3</v>
      </c>
      <c r="J45" s="37"/>
      <c r="K45" s="37"/>
      <c r="M45" s="37"/>
      <c r="N45" s="37"/>
      <c r="O45" s="37">
        <f t="shared" ca="1" si="4"/>
        <v>-5.0869804530529307E-3</v>
      </c>
      <c r="P45" s="37"/>
      <c r="Q45" s="39">
        <f t="shared" si="5"/>
        <v>7237.9660000000003</v>
      </c>
      <c r="R45" s="37"/>
      <c r="S45" s="37"/>
      <c r="T45" s="37"/>
    </row>
    <row r="46" spans="1:20" x14ac:dyDescent="0.2">
      <c r="A46" s="69" t="s">
        <v>268</v>
      </c>
      <c r="B46" s="70" t="s">
        <v>159</v>
      </c>
      <c r="C46" s="69">
        <v>22416.401999999998</v>
      </c>
      <c r="D46" s="69" t="s">
        <v>178</v>
      </c>
      <c r="E46" s="10">
        <f t="shared" si="0"/>
        <v>881.00455079216783</v>
      </c>
      <c r="F46" s="37">
        <f t="shared" si="1"/>
        <v>881</v>
      </c>
      <c r="G46" s="37">
        <f t="shared" si="2"/>
        <v>6.0650000013993122E-3</v>
      </c>
      <c r="H46" s="37"/>
      <c r="I46" s="37">
        <f t="shared" si="6"/>
        <v>6.0650000013993122E-3</v>
      </c>
      <c r="J46" s="37"/>
      <c r="K46" s="37"/>
      <c r="M46" s="37"/>
      <c r="N46" s="37"/>
      <c r="O46" s="37">
        <f t="shared" ca="1" si="4"/>
        <v>-5.1316570013027942E-3</v>
      </c>
      <c r="P46" s="37"/>
      <c r="Q46" s="39">
        <f t="shared" si="5"/>
        <v>7397.9019999999982</v>
      </c>
      <c r="R46" s="37"/>
      <c r="S46" s="37"/>
      <c r="T46" s="37"/>
    </row>
    <row r="47" spans="1:20" x14ac:dyDescent="0.2">
      <c r="A47" s="69" t="s">
        <v>268</v>
      </c>
      <c r="B47" s="70" t="s">
        <v>159</v>
      </c>
      <c r="C47" s="69">
        <v>22612.304</v>
      </c>
      <c r="D47" s="69" t="s">
        <v>178</v>
      </c>
      <c r="E47" s="10">
        <f t="shared" si="0"/>
        <v>1027.9970136598811</v>
      </c>
      <c r="F47" s="37">
        <f t="shared" si="1"/>
        <v>1028</v>
      </c>
      <c r="G47" s="37">
        <f t="shared" si="2"/>
        <v>-3.9799999976821709E-3</v>
      </c>
      <c r="H47" s="37"/>
      <c r="I47" s="37">
        <f t="shared" si="6"/>
        <v>-3.9799999976821709E-3</v>
      </c>
      <c r="J47" s="37"/>
      <c r="K47" s="37"/>
      <c r="M47" s="37"/>
      <c r="N47" s="37"/>
      <c r="O47" s="37">
        <f t="shared" ca="1" si="4"/>
        <v>-5.1863857729088775E-3</v>
      </c>
      <c r="P47" s="37"/>
      <c r="Q47" s="39">
        <f t="shared" si="5"/>
        <v>7593.8040000000001</v>
      </c>
      <c r="R47" s="37"/>
      <c r="S47" s="37"/>
      <c r="T47" s="37"/>
    </row>
    <row r="48" spans="1:20" x14ac:dyDescent="0.2">
      <c r="A48" s="69" t="s">
        <v>268</v>
      </c>
      <c r="B48" s="70" t="s">
        <v>159</v>
      </c>
      <c r="C48" s="69">
        <v>22652.280999999999</v>
      </c>
      <c r="D48" s="69" t="s">
        <v>178</v>
      </c>
      <c r="E48" s="10">
        <f t="shared" si="0"/>
        <v>1057.9932244594768</v>
      </c>
      <c r="F48" s="37">
        <f t="shared" si="1"/>
        <v>1058</v>
      </c>
      <c r="G48" s="37">
        <f t="shared" si="2"/>
        <v>-9.0299999974376988E-3</v>
      </c>
      <c r="H48" s="37"/>
      <c r="I48" s="37">
        <f t="shared" si="6"/>
        <v>-9.0299999974376988E-3</v>
      </c>
      <c r="J48" s="37"/>
      <c r="K48" s="37"/>
      <c r="M48" s="37"/>
      <c r="N48" s="37"/>
      <c r="O48" s="37">
        <f t="shared" ca="1" si="4"/>
        <v>-5.1975549099713431E-3</v>
      </c>
      <c r="P48" s="37"/>
      <c r="Q48" s="39">
        <f t="shared" si="5"/>
        <v>7633.780999999999</v>
      </c>
      <c r="R48" s="37"/>
      <c r="S48" s="37"/>
      <c r="T48" s="37"/>
    </row>
    <row r="49" spans="1:20" x14ac:dyDescent="0.2">
      <c r="A49" s="69" t="s">
        <v>268</v>
      </c>
      <c r="B49" s="70" t="s">
        <v>159</v>
      </c>
      <c r="C49" s="69">
        <v>22921.502</v>
      </c>
      <c r="D49" s="69" t="s">
        <v>178</v>
      </c>
      <c r="E49" s="10">
        <f t="shared" si="0"/>
        <v>1259.9996248316447</v>
      </c>
      <c r="F49" s="37">
        <f t="shared" si="1"/>
        <v>1260</v>
      </c>
      <c r="G49" s="37">
        <f t="shared" si="2"/>
        <v>-4.99999998282874E-4</v>
      </c>
      <c r="H49" s="37"/>
      <c r="I49" s="37">
        <f t="shared" si="6"/>
        <v>-4.99999998282874E-4</v>
      </c>
      <c r="J49" s="37"/>
      <c r="K49" s="37"/>
      <c r="M49" s="37"/>
      <c r="N49" s="37"/>
      <c r="O49" s="37">
        <f t="shared" ca="1" si="4"/>
        <v>-5.272760432858614E-3</v>
      </c>
      <c r="P49" s="37"/>
      <c r="Q49" s="39">
        <f t="shared" si="5"/>
        <v>7903.0020000000004</v>
      </c>
      <c r="R49" s="37"/>
      <c r="S49" s="37"/>
      <c r="T49" s="37"/>
    </row>
    <row r="50" spans="1:20" x14ac:dyDescent="0.2">
      <c r="A50" s="69" t="s">
        <v>268</v>
      </c>
      <c r="B50" s="70" t="s">
        <v>159</v>
      </c>
      <c r="C50" s="69">
        <v>22969.474999999999</v>
      </c>
      <c r="D50" s="69" t="s">
        <v>178</v>
      </c>
      <c r="E50" s="10">
        <f t="shared" si="0"/>
        <v>1295.9955279931871</v>
      </c>
      <c r="F50" s="37">
        <f t="shared" si="1"/>
        <v>1296</v>
      </c>
      <c r="G50" s="37">
        <f t="shared" si="2"/>
        <v>-5.9599999985948671E-3</v>
      </c>
      <c r="H50" s="37"/>
      <c r="I50" s="37">
        <f t="shared" si="6"/>
        <v>-5.9599999985948671E-3</v>
      </c>
      <c r="J50" s="37"/>
      <c r="K50" s="37"/>
      <c r="M50" s="37"/>
      <c r="N50" s="37"/>
      <c r="O50" s="37">
        <f t="shared" ca="1" si="4"/>
        <v>-5.2861633973335731E-3</v>
      </c>
      <c r="P50" s="37"/>
      <c r="Q50" s="39">
        <f t="shared" si="5"/>
        <v>7950.9749999999985</v>
      </c>
      <c r="R50" s="37"/>
      <c r="S50" s="37"/>
      <c r="T50" s="37"/>
    </row>
    <row r="51" spans="1:20" x14ac:dyDescent="0.2">
      <c r="A51" s="69" t="s">
        <v>268</v>
      </c>
      <c r="B51" s="70" t="s">
        <v>159</v>
      </c>
      <c r="C51" s="69">
        <v>23049.440999999999</v>
      </c>
      <c r="D51" s="69" t="s">
        <v>178</v>
      </c>
      <c r="E51" s="10">
        <f t="shared" si="0"/>
        <v>1355.9969536329431</v>
      </c>
      <c r="F51" s="37">
        <f t="shared" si="1"/>
        <v>1356</v>
      </c>
      <c r="G51" s="37">
        <f t="shared" si="2"/>
        <v>-4.0599999992991798E-3</v>
      </c>
      <c r="H51" s="37"/>
      <c r="I51" s="37">
        <f t="shared" si="6"/>
        <v>-4.0599999992991798E-3</v>
      </c>
      <c r="J51" s="37"/>
      <c r="K51" s="37"/>
      <c r="M51" s="37"/>
      <c r="N51" s="37"/>
      <c r="O51" s="37">
        <f t="shared" ca="1" si="4"/>
        <v>-5.3085016714585053E-3</v>
      </c>
      <c r="P51" s="37"/>
      <c r="Q51" s="39">
        <f t="shared" si="5"/>
        <v>8030.9409999999989</v>
      </c>
      <c r="R51" s="37"/>
      <c r="S51" s="37"/>
      <c r="T51" s="37"/>
    </row>
    <row r="52" spans="1:20" x14ac:dyDescent="0.2">
      <c r="A52" s="69" t="s">
        <v>268</v>
      </c>
      <c r="B52" s="70" t="s">
        <v>159</v>
      </c>
      <c r="C52" s="69">
        <v>23341.308000000001</v>
      </c>
      <c r="D52" s="69" t="s">
        <v>178</v>
      </c>
      <c r="E52" s="10">
        <f t="shared" si="0"/>
        <v>1574.9954792213025</v>
      </c>
      <c r="F52" s="37">
        <f t="shared" si="1"/>
        <v>1575</v>
      </c>
      <c r="G52" s="37">
        <f t="shared" si="2"/>
        <v>-6.0249999987718184E-3</v>
      </c>
      <c r="H52" s="37"/>
      <c r="I52" s="37">
        <f t="shared" si="6"/>
        <v>-6.0249999987718184E-3</v>
      </c>
      <c r="J52" s="37"/>
      <c r="K52" s="37"/>
      <c r="M52" s="37"/>
      <c r="N52" s="37"/>
      <c r="O52" s="37">
        <f t="shared" ca="1" si="4"/>
        <v>-5.3900363720145068E-3</v>
      </c>
      <c r="P52" s="37"/>
      <c r="Q52" s="39">
        <f t="shared" si="5"/>
        <v>8322.8080000000009</v>
      </c>
      <c r="R52" s="37"/>
      <c r="S52" s="37"/>
      <c r="T52" s="37"/>
    </row>
    <row r="53" spans="1:20" x14ac:dyDescent="0.2">
      <c r="A53" s="69" t="s">
        <v>268</v>
      </c>
      <c r="B53" s="70" t="s">
        <v>159</v>
      </c>
      <c r="C53" s="69">
        <v>23413.277999999998</v>
      </c>
      <c r="D53" s="69" t="s">
        <v>178</v>
      </c>
      <c r="E53" s="10">
        <f t="shared" si="0"/>
        <v>1628.9972124991091</v>
      </c>
      <c r="F53" s="37">
        <f t="shared" si="1"/>
        <v>1629</v>
      </c>
      <c r="G53" s="37">
        <f t="shared" si="2"/>
        <v>-3.7149999989196658E-3</v>
      </c>
      <c r="H53" s="37"/>
      <c r="I53" s="37">
        <f t="shared" si="6"/>
        <v>-3.7149999989196658E-3</v>
      </c>
      <c r="J53" s="37"/>
      <c r="K53" s="37"/>
      <c r="M53" s="37"/>
      <c r="N53" s="37"/>
      <c r="O53" s="37">
        <f t="shared" ca="1" si="4"/>
        <v>-5.4101408187269455E-3</v>
      </c>
      <c r="P53" s="37"/>
      <c r="Q53" s="39">
        <f t="shared" si="5"/>
        <v>8394.7779999999984</v>
      </c>
      <c r="R53" s="37"/>
      <c r="S53" s="37"/>
      <c r="T53" s="37"/>
    </row>
    <row r="54" spans="1:20" x14ac:dyDescent="0.2">
      <c r="A54" s="69" t="s">
        <v>302</v>
      </c>
      <c r="B54" s="70" t="s">
        <v>159</v>
      </c>
      <c r="C54" s="69">
        <v>23575.871999999999</v>
      </c>
      <c r="D54" s="69" t="s">
        <v>178</v>
      </c>
      <c r="E54" s="10">
        <f t="shared" si="0"/>
        <v>1750.9974601102251</v>
      </c>
      <c r="F54" s="37">
        <f t="shared" si="1"/>
        <v>1751</v>
      </c>
      <c r="G54" s="37">
        <f t="shared" si="2"/>
        <v>-3.3849999999802094E-3</v>
      </c>
      <c r="H54" s="37"/>
      <c r="I54" s="37">
        <f t="shared" si="6"/>
        <v>-3.3849999999802094E-3</v>
      </c>
      <c r="J54" s="37"/>
      <c r="K54" s="37"/>
      <c r="M54" s="37"/>
      <c r="N54" s="37"/>
      <c r="O54" s="37">
        <f t="shared" ca="1" si="4"/>
        <v>-5.4555619761143068E-3</v>
      </c>
      <c r="P54" s="37"/>
      <c r="Q54" s="39">
        <f t="shared" si="5"/>
        <v>8557.3719999999994</v>
      </c>
      <c r="R54" s="37"/>
      <c r="S54" s="37"/>
      <c r="T54" s="37"/>
    </row>
    <row r="55" spans="1:20" x14ac:dyDescent="0.2">
      <c r="A55" s="69" t="s">
        <v>307</v>
      </c>
      <c r="B55" s="70" t="s">
        <v>159</v>
      </c>
      <c r="C55" s="69">
        <v>25324.404999999999</v>
      </c>
      <c r="D55" s="69" t="s">
        <v>178</v>
      </c>
      <c r="E55" s="10">
        <f t="shared" si="0"/>
        <v>3062.9859649517725</v>
      </c>
      <c r="F55" s="37">
        <f t="shared" si="1"/>
        <v>3063</v>
      </c>
      <c r="G55" s="37">
        <f t="shared" si="2"/>
        <v>-1.870499999859021E-2</v>
      </c>
      <c r="H55" s="37"/>
      <c r="I55" s="37">
        <f t="shared" si="6"/>
        <v>-1.870499999859021E-2</v>
      </c>
      <c r="J55" s="37"/>
      <c r="K55" s="37"/>
      <c r="M55" s="37"/>
      <c r="N55" s="37"/>
      <c r="O55" s="37">
        <f t="shared" ca="1" si="4"/>
        <v>-5.9440255703128173E-3</v>
      </c>
      <c r="P55" s="37"/>
      <c r="Q55" s="39">
        <f t="shared" si="5"/>
        <v>10305.904999999999</v>
      </c>
      <c r="R55" s="37"/>
      <c r="S55" s="37"/>
      <c r="T55" s="37"/>
    </row>
    <row r="56" spans="1:20" x14ac:dyDescent="0.2">
      <c r="A56" s="69" t="s">
        <v>312</v>
      </c>
      <c r="B56" s="70" t="s">
        <v>159</v>
      </c>
      <c r="C56" s="69">
        <v>26221.399000000001</v>
      </c>
      <c r="D56" s="69" t="s">
        <v>178</v>
      </c>
      <c r="E56" s="10">
        <f t="shared" si="0"/>
        <v>3736.033495030897</v>
      </c>
      <c r="F56" s="37">
        <f t="shared" si="1"/>
        <v>3736</v>
      </c>
      <c r="G56" s="37">
        <f t="shared" si="2"/>
        <v>4.4640000003710156E-2</v>
      </c>
      <c r="H56" s="37"/>
      <c r="I56" s="37">
        <f t="shared" si="6"/>
        <v>4.4640000003710156E-2</v>
      </c>
      <c r="J56" s="37"/>
      <c r="K56" s="37"/>
      <c r="M56" s="37"/>
      <c r="N56" s="37"/>
      <c r="O56" s="37">
        <f t="shared" ca="1" si="4"/>
        <v>-6.1945865450808036E-3</v>
      </c>
      <c r="P56" s="37"/>
      <c r="Q56" s="39">
        <f t="shared" si="5"/>
        <v>11202.899000000001</v>
      </c>
      <c r="R56" s="37"/>
      <c r="S56" s="37"/>
      <c r="T56" s="37"/>
    </row>
    <row r="57" spans="1:20" x14ac:dyDescent="0.2">
      <c r="A57" s="69" t="s">
        <v>317</v>
      </c>
      <c r="B57" s="70" t="s">
        <v>159</v>
      </c>
      <c r="C57" s="69">
        <v>26827.742999999999</v>
      </c>
      <c r="D57" s="69" t="s">
        <v>178</v>
      </c>
      <c r="E57" s="10">
        <f t="shared" si="0"/>
        <v>4190.9956593021116</v>
      </c>
      <c r="F57" s="37">
        <f t="shared" si="1"/>
        <v>4191</v>
      </c>
      <c r="G57" s="37">
        <f t="shared" si="2"/>
        <v>-5.7849999975587707E-3</v>
      </c>
      <c r="H57" s="37"/>
      <c r="I57" s="37">
        <f t="shared" si="6"/>
        <v>-5.7849999975587707E-3</v>
      </c>
      <c r="J57" s="37"/>
      <c r="K57" s="37"/>
      <c r="M57" s="37"/>
      <c r="N57" s="37"/>
      <c r="O57" s="37">
        <f t="shared" ca="1" si="4"/>
        <v>-6.3639851238615364E-3</v>
      </c>
      <c r="P57" s="37"/>
      <c r="Q57" s="39">
        <f t="shared" si="5"/>
        <v>11809.242999999999</v>
      </c>
      <c r="R57" s="37"/>
      <c r="S57" s="37"/>
      <c r="T57" s="37"/>
    </row>
    <row r="58" spans="1:20" x14ac:dyDescent="0.2">
      <c r="A58" s="69" t="s">
        <v>321</v>
      </c>
      <c r="B58" s="70" t="s">
        <v>159</v>
      </c>
      <c r="C58" s="69">
        <v>27739.333999999999</v>
      </c>
      <c r="D58" s="69" t="s">
        <v>178</v>
      </c>
      <c r="E58" s="10">
        <f t="shared" si="0"/>
        <v>4874.9958543896573</v>
      </c>
      <c r="F58" s="37">
        <f t="shared" si="1"/>
        <v>4875</v>
      </c>
      <c r="G58" s="37">
        <f t="shared" si="2"/>
        <v>-5.5250000004889444E-3</v>
      </c>
      <c r="H58" s="37"/>
      <c r="I58" s="37">
        <f t="shared" si="6"/>
        <v>-5.5250000004889444E-3</v>
      </c>
      <c r="J58" s="37"/>
      <c r="K58" s="37"/>
      <c r="M58" s="37"/>
      <c r="N58" s="37"/>
      <c r="O58" s="37">
        <f t="shared" ca="1" si="4"/>
        <v>-6.6186414488857599E-3</v>
      </c>
      <c r="P58" s="37"/>
      <c r="Q58" s="39">
        <f t="shared" si="5"/>
        <v>12720.833999999999</v>
      </c>
      <c r="R58" s="37"/>
      <c r="S58" s="37"/>
      <c r="T58" s="37"/>
    </row>
    <row r="59" spans="1:20" x14ac:dyDescent="0.2">
      <c r="A59" s="69" t="s">
        <v>321</v>
      </c>
      <c r="B59" s="70" t="s">
        <v>159</v>
      </c>
      <c r="C59" s="69">
        <v>27751.33</v>
      </c>
      <c r="D59" s="69" t="s">
        <v>178</v>
      </c>
      <c r="E59" s="10">
        <f t="shared" si="0"/>
        <v>4883.9968936060086</v>
      </c>
      <c r="F59" s="37">
        <f t="shared" si="1"/>
        <v>4884</v>
      </c>
      <c r="G59" s="37">
        <f t="shared" si="2"/>
        <v>-4.1399999972782098E-3</v>
      </c>
      <c r="H59" s="37"/>
      <c r="I59" s="37">
        <f t="shared" si="6"/>
        <v>-4.1399999972782098E-3</v>
      </c>
      <c r="J59" s="37"/>
      <c r="K59" s="37"/>
      <c r="M59" s="37"/>
      <c r="N59" s="37"/>
      <c r="O59" s="37">
        <f t="shared" ca="1" si="4"/>
        <v>-6.6219921900045001E-3</v>
      </c>
      <c r="P59" s="37"/>
      <c r="Q59" s="39">
        <f t="shared" si="5"/>
        <v>12732.830000000002</v>
      </c>
      <c r="R59" s="37"/>
      <c r="S59" s="37"/>
      <c r="T59" s="37"/>
    </row>
    <row r="60" spans="1:20" x14ac:dyDescent="0.2">
      <c r="A60" s="69" t="s">
        <v>321</v>
      </c>
      <c r="B60" s="70" t="s">
        <v>159</v>
      </c>
      <c r="C60" s="69">
        <v>27755.327000000001</v>
      </c>
      <c r="D60" s="69" t="s">
        <v>178</v>
      </c>
      <c r="E60" s="10">
        <f t="shared" si="0"/>
        <v>4886.9959894502681</v>
      </c>
      <c r="F60" s="37">
        <f t="shared" si="1"/>
        <v>4887</v>
      </c>
      <c r="G60" s="37">
        <f t="shared" si="2"/>
        <v>-5.3449999977601692E-3</v>
      </c>
      <c r="H60" s="37"/>
      <c r="I60" s="37">
        <f t="shared" si="6"/>
        <v>-5.3449999977601692E-3</v>
      </c>
      <c r="J60" s="37"/>
      <c r="K60" s="37"/>
      <c r="M60" s="37"/>
      <c r="N60" s="37"/>
      <c r="O60" s="37">
        <f t="shared" ca="1" si="4"/>
        <v>-6.6231091037107469E-3</v>
      </c>
      <c r="P60" s="37"/>
      <c r="Q60" s="39">
        <f t="shared" si="5"/>
        <v>12736.827000000001</v>
      </c>
      <c r="R60" s="37"/>
      <c r="S60" s="37"/>
      <c r="T60" s="37"/>
    </row>
    <row r="61" spans="1:20" x14ac:dyDescent="0.2">
      <c r="A61" s="69" t="s">
        <v>321</v>
      </c>
      <c r="B61" s="70" t="s">
        <v>159</v>
      </c>
      <c r="C61" s="69">
        <v>27871.294000000002</v>
      </c>
      <c r="D61" s="69" t="s">
        <v>178</v>
      </c>
      <c r="E61" s="10">
        <f t="shared" si="0"/>
        <v>4974.0102871163463</v>
      </c>
      <c r="F61" s="37">
        <f t="shared" si="1"/>
        <v>4974</v>
      </c>
      <c r="G61" s="37">
        <f t="shared" si="2"/>
        <v>1.3710000002902234E-2</v>
      </c>
      <c r="H61" s="37"/>
      <c r="I61" s="37">
        <f t="shared" si="6"/>
        <v>1.3710000002902234E-2</v>
      </c>
      <c r="J61" s="37"/>
      <c r="K61" s="37"/>
      <c r="M61" s="37"/>
      <c r="N61" s="37"/>
      <c r="O61" s="37">
        <f t="shared" ca="1" si="4"/>
        <v>-6.655499601191898E-3</v>
      </c>
      <c r="P61" s="37"/>
      <c r="Q61" s="39">
        <f t="shared" si="5"/>
        <v>12852.794000000002</v>
      </c>
      <c r="R61" s="37"/>
      <c r="S61" s="37"/>
      <c r="T61" s="37"/>
    </row>
    <row r="62" spans="1:20" x14ac:dyDescent="0.2">
      <c r="A62" s="69" t="s">
        <v>321</v>
      </c>
      <c r="B62" s="70" t="s">
        <v>159</v>
      </c>
      <c r="C62" s="69">
        <v>27883.27</v>
      </c>
      <c r="D62" s="69" t="s">
        <v>178</v>
      </c>
      <c r="E62" s="10">
        <f t="shared" si="0"/>
        <v>4982.996319598421</v>
      </c>
      <c r="F62" s="37">
        <f t="shared" si="1"/>
        <v>4983</v>
      </c>
      <c r="G62" s="37">
        <f t="shared" si="2"/>
        <v>-4.9049999979615677E-3</v>
      </c>
      <c r="H62" s="37"/>
      <c r="I62" s="37">
        <f t="shared" si="6"/>
        <v>-4.9049999979615677E-3</v>
      </c>
      <c r="J62" s="37"/>
      <c r="K62" s="37"/>
      <c r="M62" s="37"/>
      <c r="N62" s="37"/>
      <c r="O62" s="37">
        <f t="shared" ca="1" si="4"/>
        <v>-6.6588503423106373E-3</v>
      </c>
      <c r="P62" s="37"/>
      <c r="Q62" s="39">
        <f t="shared" si="5"/>
        <v>12864.77</v>
      </c>
      <c r="R62" s="37"/>
      <c r="S62" s="37"/>
      <c r="T62" s="37"/>
    </row>
    <row r="63" spans="1:20" x14ac:dyDescent="0.2">
      <c r="A63" s="69" t="s">
        <v>321</v>
      </c>
      <c r="B63" s="70" t="s">
        <v>159</v>
      </c>
      <c r="C63" s="69">
        <v>27887.255000000001</v>
      </c>
      <c r="D63" s="69" t="s">
        <v>178</v>
      </c>
      <c r="E63" s="10">
        <f t="shared" si="0"/>
        <v>4985.9864114021184</v>
      </c>
      <c r="F63" s="37">
        <f t="shared" si="1"/>
        <v>4986</v>
      </c>
      <c r="G63" s="37">
        <f t="shared" si="2"/>
        <v>-1.810999999725027E-2</v>
      </c>
      <c r="H63" s="37"/>
      <c r="I63" s="37">
        <f t="shared" si="6"/>
        <v>-1.810999999725027E-2</v>
      </c>
      <c r="J63" s="37"/>
      <c r="K63" s="37"/>
      <c r="M63" s="37"/>
      <c r="N63" s="37"/>
      <c r="O63" s="37">
        <f t="shared" ca="1" si="4"/>
        <v>-6.6599672560168841E-3</v>
      </c>
      <c r="P63" s="37"/>
      <c r="Q63" s="39">
        <f t="shared" si="5"/>
        <v>12868.755000000001</v>
      </c>
      <c r="R63" s="37"/>
      <c r="S63" s="37"/>
      <c r="T63" s="37"/>
    </row>
    <row r="64" spans="1:20" x14ac:dyDescent="0.2">
      <c r="A64" s="69" t="s">
        <v>321</v>
      </c>
      <c r="B64" s="70" t="s">
        <v>159</v>
      </c>
      <c r="C64" s="69">
        <v>28184.475999999999</v>
      </c>
      <c r="D64" s="69" t="s">
        <v>178</v>
      </c>
      <c r="E64" s="10">
        <f t="shared" si="0"/>
        <v>5209.0022397550902</v>
      </c>
      <c r="F64" s="37">
        <f t="shared" si="1"/>
        <v>5209</v>
      </c>
      <c r="G64" s="37">
        <f t="shared" si="2"/>
        <v>2.9849999991711229E-3</v>
      </c>
      <c r="H64" s="37"/>
      <c r="I64" s="37">
        <f t="shared" si="6"/>
        <v>2.9849999991711229E-3</v>
      </c>
      <c r="J64" s="37"/>
      <c r="K64" s="37"/>
      <c r="M64" s="37"/>
      <c r="N64" s="37"/>
      <c r="O64" s="37">
        <f t="shared" ca="1" si="4"/>
        <v>-6.7429911748478812E-3</v>
      </c>
      <c r="P64" s="37"/>
      <c r="Q64" s="39">
        <f t="shared" si="5"/>
        <v>13165.975999999999</v>
      </c>
      <c r="R64" s="37"/>
      <c r="S64" s="37"/>
      <c r="T64" s="37"/>
    </row>
    <row r="65" spans="1:20" x14ac:dyDescent="0.2">
      <c r="A65" s="69" t="s">
        <v>321</v>
      </c>
      <c r="B65" s="70" t="s">
        <v>159</v>
      </c>
      <c r="C65" s="69">
        <v>28204.464</v>
      </c>
      <c r="D65" s="69" t="s">
        <v>178</v>
      </c>
      <c r="E65" s="10">
        <f t="shared" si="0"/>
        <v>5223.999969986533</v>
      </c>
      <c r="F65" s="37">
        <f t="shared" si="1"/>
        <v>5224</v>
      </c>
      <c r="G65" s="37">
        <f t="shared" si="2"/>
        <v>-3.9999998989515007E-5</v>
      </c>
      <c r="H65" s="37"/>
      <c r="I65" s="37">
        <f t="shared" si="6"/>
        <v>-3.9999998989515007E-5</v>
      </c>
      <c r="J65" s="37"/>
      <c r="K65" s="37"/>
      <c r="M65" s="37"/>
      <c r="N65" s="37"/>
      <c r="O65" s="37">
        <f t="shared" ca="1" si="4"/>
        <v>-6.7485757433791141E-3</v>
      </c>
      <c r="P65" s="37"/>
      <c r="Q65" s="39">
        <f t="shared" si="5"/>
        <v>13185.964</v>
      </c>
      <c r="R65" s="37"/>
      <c r="S65" s="37"/>
      <c r="T65" s="37"/>
    </row>
    <row r="66" spans="1:20" x14ac:dyDescent="0.2">
      <c r="A66" s="69" t="s">
        <v>321</v>
      </c>
      <c r="B66" s="70" t="s">
        <v>159</v>
      </c>
      <c r="C66" s="69">
        <v>28248.433000000001</v>
      </c>
      <c r="D66" s="69" t="s">
        <v>178</v>
      </c>
      <c r="E66" s="10">
        <f t="shared" si="0"/>
        <v>5256.9915249468222</v>
      </c>
      <c r="F66" s="37">
        <f t="shared" si="1"/>
        <v>5257</v>
      </c>
      <c r="G66" s="37">
        <f t="shared" si="2"/>
        <v>-1.1294999996607658E-2</v>
      </c>
      <c r="H66" s="37"/>
      <c r="I66" s="37">
        <f t="shared" si="6"/>
        <v>-1.1294999996607658E-2</v>
      </c>
      <c r="J66" s="37"/>
      <c r="K66" s="37"/>
      <c r="M66" s="37"/>
      <c r="N66" s="37"/>
      <c r="O66" s="37">
        <f t="shared" ca="1" si="4"/>
        <v>-6.7608617941478273E-3</v>
      </c>
      <c r="P66" s="37"/>
      <c r="Q66" s="39">
        <f t="shared" si="5"/>
        <v>13229.933000000001</v>
      </c>
      <c r="R66" s="37"/>
      <c r="S66" s="37"/>
      <c r="T66" s="37"/>
    </row>
    <row r="67" spans="1:20" x14ac:dyDescent="0.2">
      <c r="A67" s="69" t="s">
        <v>321</v>
      </c>
      <c r="B67" s="70" t="s">
        <v>159</v>
      </c>
      <c r="C67" s="69">
        <v>28284.409</v>
      </c>
      <c r="D67" s="69" t="s">
        <v>178</v>
      </c>
      <c r="E67" s="10">
        <f t="shared" si="0"/>
        <v>5283.985638555303</v>
      </c>
      <c r="F67" s="37">
        <f t="shared" si="1"/>
        <v>5284</v>
      </c>
      <c r="G67" s="37">
        <f t="shared" si="2"/>
        <v>-1.9139999996696133E-2</v>
      </c>
      <c r="H67" s="37"/>
      <c r="I67" s="37">
        <f t="shared" si="6"/>
        <v>-1.9139999996696133E-2</v>
      </c>
      <c r="J67" s="37"/>
      <c r="K67" s="37"/>
      <c r="M67" s="37"/>
      <c r="N67" s="37"/>
      <c r="O67" s="37">
        <f t="shared" ca="1" si="4"/>
        <v>-6.7709140175040462E-3</v>
      </c>
      <c r="P67" s="37"/>
      <c r="Q67" s="39">
        <f t="shared" si="5"/>
        <v>13265.909</v>
      </c>
      <c r="R67" s="37"/>
      <c r="S67" s="37"/>
      <c r="T67" s="37"/>
    </row>
    <row r="68" spans="1:20" x14ac:dyDescent="0.2">
      <c r="A68" s="69" t="s">
        <v>346</v>
      </c>
      <c r="B68" s="70" t="s">
        <v>159</v>
      </c>
      <c r="C68" s="69">
        <v>28460.339</v>
      </c>
      <c r="D68" s="69" t="s">
        <v>178</v>
      </c>
      <c r="E68" s="10">
        <f t="shared" si="0"/>
        <v>5415.9923765789908</v>
      </c>
      <c r="F68" s="37">
        <f t="shared" si="1"/>
        <v>5416</v>
      </c>
      <c r="G68" s="37">
        <f t="shared" si="2"/>
        <v>-1.0159999997995328E-2</v>
      </c>
      <c r="H68" s="37"/>
      <c r="I68" s="37">
        <f t="shared" si="6"/>
        <v>-1.0159999997995328E-2</v>
      </c>
      <c r="J68" s="37"/>
      <c r="K68" s="37"/>
      <c r="M68" s="37"/>
      <c r="N68" s="37"/>
      <c r="O68" s="37">
        <f t="shared" ca="1" si="4"/>
        <v>-6.8200582205788958E-3</v>
      </c>
      <c r="P68" s="37"/>
      <c r="Q68" s="39">
        <f t="shared" si="5"/>
        <v>13441.839</v>
      </c>
      <c r="R68" s="37"/>
      <c r="S68" s="37"/>
      <c r="T68" s="37"/>
    </row>
    <row r="69" spans="1:20" x14ac:dyDescent="0.2">
      <c r="A69" s="69" t="s">
        <v>346</v>
      </c>
      <c r="B69" s="70" t="s">
        <v>159</v>
      </c>
      <c r="C69" s="69">
        <v>28480.312000000002</v>
      </c>
      <c r="D69" s="69" t="s">
        <v>178</v>
      </c>
      <c r="E69" s="10">
        <f t="shared" si="0"/>
        <v>5430.9788517597299</v>
      </c>
      <c r="F69" s="37">
        <f t="shared" si="1"/>
        <v>5431</v>
      </c>
      <c r="G69" s="37">
        <f t="shared" si="2"/>
        <v>-2.8184999995573889E-2</v>
      </c>
      <c r="H69" s="37"/>
      <c r="I69" s="37">
        <f t="shared" si="6"/>
        <v>-2.8184999995573889E-2</v>
      </c>
      <c r="J69" s="37"/>
      <c r="K69" s="37"/>
      <c r="M69" s="37"/>
      <c r="N69" s="37"/>
      <c r="O69" s="37">
        <f t="shared" ca="1" si="4"/>
        <v>-6.8256427891101295E-3</v>
      </c>
      <c r="P69" s="37"/>
      <c r="Q69" s="39">
        <f t="shared" si="5"/>
        <v>13461.812000000002</v>
      </c>
      <c r="R69" s="37"/>
      <c r="S69" s="37"/>
      <c r="T69" s="37"/>
    </row>
    <row r="70" spans="1:20" x14ac:dyDescent="0.2">
      <c r="A70" s="69" t="s">
        <v>346</v>
      </c>
      <c r="B70" s="70" t="s">
        <v>159</v>
      </c>
      <c r="C70" s="69">
        <v>28496.331999999999</v>
      </c>
      <c r="D70" s="69" t="s">
        <v>178</v>
      </c>
      <c r="E70" s="10">
        <f t="shared" si="0"/>
        <v>5442.9992459116029</v>
      </c>
      <c r="F70" s="37">
        <f t="shared" si="1"/>
        <v>5443</v>
      </c>
      <c r="G70" s="37">
        <f t="shared" si="2"/>
        <v>-1.0050000018964056E-3</v>
      </c>
      <c r="H70" s="37"/>
      <c r="I70" s="37">
        <f t="shared" si="6"/>
        <v>-1.0050000018964056E-3</v>
      </c>
      <c r="J70" s="37"/>
      <c r="K70" s="37"/>
      <c r="M70" s="37"/>
      <c r="N70" s="37"/>
      <c r="O70" s="37">
        <f t="shared" ca="1" si="4"/>
        <v>-6.8301104439351156E-3</v>
      </c>
      <c r="P70" s="37"/>
      <c r="Q70" s="39">
        <f t="shared" si="5"/>
        <v>13477.831999999999</v>
      </c>
      <c r="R70" s="37"/>
      <c r="S70" s="37"/>
      <c r="T70" s="37"/>
    </row>
    <row r="71" spans="1:20" x14ac:dyDescent="0.2">
      <c r="A71" s="69" t="s">
        <v>346</v>
      </c>
      <c r="B71" s="70" t="s">
        <v>159</v>
      </c>
      <c r="C71" s="69">
        <v>28497.663</v>
      </c>
      <c r="D71" s="69" t="s">
        <v>178</v>
      </c>
      <c r="E71" s="10">
        <f t="shared" si="0"/>
        <v>5443.9979440774059</v>
      </c>
      <c r="F71" s="37">
        <f t="shared" si="1"/>
        <v>5444</v>
      </c>
      <c r="G71" s="37">
        <f t="shared" si="2"/>
        <v>-2.7399999962653965E-3</v>
      </c>
      <c r="H71" s="37"/>
      <c r="I71" s="37">
        <f t="shared" si="6"/>
        <v>-2.7399999962653965E-3</v>
      </c>
      <c r="J71" s="37"/>
      <c r="K71" s="37"/>
      <c r="M71" s="37"/>
      <c r="N71" s="37"/>
      <c r="O71" s="37">
        <f t="shared" ca="1" si="4"/>
        <v>-6.8304827485038645E-3</v>
      </c>
      <c r="P71" s="37"/>
      <c r="Q71" s="39">
        <f t="shared" si="5"/>
        <v>13479.163</v>
      </c>
      <c r="R71" s="37"/>
      <c r="S71" s="37"/>
      <c r="T71" s="37"/>
    </row>
    <row r="72" spans="1:20" x14ac:dyDescent="0.2">
      <c r="A72" s="69" t="s">
        <v>346</v>
      </c>
      <c r="B72" s="70" t="s">
        <v>159</v>
      </c>
      <c r="C72" s="69">
        <v>28520.317999999999</v>
      </c>
      <c r="D72" s="69" t="s">
        <v>178</v>
      </c>
      <c r="E72" s="10">
        <f t="shared" si="0"/>
        <v>5460.9968223240185</v>
      </c>
      <c r="F72" s="37">
        <f t="shared" si="1"/>
        <v>5461</v>
      </c>
      <c r="G72" s="37">
        <f t="shared" si="2"/>
        <v>-4.2350000003352761E-3</v>
      </c>
      <c r="H72" s="37"/>
      <c r="I72" s="37">
        <f t="shared" si="6"/>
        <v>-4.2350000003352761E-3</v>
      </c>
      <c r="J72" s="37"/>
      <c r="K72" s="37"/>
      <c r="M72" s="37"/>
      <c r="N72" s="37"/>
      <c r="O72" s="37">
        <f t="shared" ca="1" si="4"/>
        <v>-6.8368119261725951E-3</v>
      </c>
      <c r="P72" s="37"/>
      <c r="Q72" s="39">
        <f t="shared" si="5"/>
        <v>13501.817999999999</v>
      </c>
      <c r="R72" s="37"/>
      <c r="S72" s="37"/>
      <c r="T72" s="37"/>
    </row>
    <row r="73" spans="1:20" x14ac:dyDescent="0.2">
      <c r="A73" s="69" t="s">
        <v>346</v>
      </c>
      <c r="B73" s="70" t="s">
        <v>159</v>
      </c>
      <c r="C73" s="69">
        <v>28524.32</v>
      </c>
      <c r="D73" s="69" t="s">
        <v>178</v>
      </c>
      <c r="E73" s="10">
        <f t="shared" si="0"/>
        <v>5463.9996698518471</v>
      </c>
      <c r="F73" s="37">
        <f t="shared" si="1"/>
        <v>5464</v>
      </c>
      <c r="G73" s="37">
        <f t="shared" si="2"/>
        <v>-4.3999999979860149E-4</v>
      </c>
      <c r="H73" s="37"/>
      <c r="I73" s="37">
        <f t="shared" si="6"/>
        <v>-4.3999999979860149E-4</v>
      </c>
      <c r="J73" s="37"/>
      <c r="K73" s="37"/>
      <c r="M73" s="37"/>
      <c r="N73" s="37"/>
      <c r="O73" s="37">
        <f t="shared" ca="1" si="4"/>
        <v>-6.8379288398788419E-3</v>
      </c>
      <c r="P73" s="37"/>
      <c r="Q73" s="39">
        <f t="shared" si="5"/>
        <v>13505.82</v>
      </c>
      <c r="R73" s="37"/>
      <c r="S73" s="37"/>
      <c r="T73" s="37"/>
    </row>
    <row r="74" spans="1:20" x14ac:dyDescent="0.2">
      <c r="A74" s="69" t="s">
        <v>346</v>
      </c>
      <c r="B74" s="70" t="s">
        <v>159</v>
      </c>
      <c r="C74" s="69">
        <v>28532.305</v>
      </c>
      <c r="D74" s="69" t="s">
        <v>178</v>
      </c>
      <c r="E74" s="10">
        <f t="shared" si="0"/>
        <v>5469.9911085099457</v>
      </c>
      <c r="F74" s="37">
        <f t="shared" si="1"/>
        <v>5470</v>
      </c>
      <c r="G74" s="37">
        <f t="shared" si="2"/>
        <v>-1.1849999998958083E-2</v>
      </c>
      <c r="H74" s="37"/>
      <c r="I74" s="37">
        <f t="shared" si="6"/>
        <v>-1.1849999998958083E-2</v>
      </c>
      <c r="J74" s="37"/>
      <c r="K74" s="37"/>
      <c r="M74" s="37"/>
      <c r="N74" s="37"/>
      <c r="O74" s="37">
        <f t="shared" ca="1" si="4"/>
        <v>-6.8401626672913354E-3</v>
      </c>
      <c r="P74" s="37"/>
      <c r="Q74" s="39">
        <f t="shared" si="5"/>
        <v>13513.805</v>
      </c>
      <c r="R74" s="37"/>
      <c r="S74" s="37"/>
      <c r="T74" s="37"/>
    </row>
    <row r="75" spans="1:20" x14ac:dyDescent="0.2">
      <c r="A75" s="69" t="s">
        <v>346</v>
      </c>
      <c r="B75" s="70" t="s">
        <v>159</v>
      </c>
      <c r="C75" s="69">
        <v>28544.300999999999</v>
      </c>
      <c r="D75" s="69" t="s">
        <v>178</v>
      </c>
      <c r="E75" s="10">
        <f t="shared" si="0"/>
        <v>5478.9921477262933</v>
      </c>
      <c r="F75" s="37">
        <f t="shared" si="1"/>
        <v>5479</v>
      </c>
      <c r="G75" s="37">
        <f t="shared" si="2"/>
        <v>-1.0464999999385327E-2</v>
      </c>
      <c r="H75" s="37"/>
      <c r="I75" s="37">
        <f t="shared" si="6"/>
        <v>-1.0464999999385327E-2</v>
      </c>
      <c r="J75" s="37"/>
      <c r="K75" s="37"/>
      <c r="M75" s="37"/>
      <c r="N75" s="37"/>
      <c r="O75" s="37">
        <f t="shared" ca="1" si="4"/>
        <v>-6.8435134084100747E-3</v>
      </c>
      <c r="P75" s="37"/>
      <c r="Q75" s="39">
        <f t="shared" si="5"/>
        <v>13525.800999999999</v>
      </c>
      <c r="R75" s="37"/>
      <c r="S75" s="37"/>
      <c r="T75" s="37"/>
    </row>
    <row r="76" spans="1:20" x14ac:dyDescent="0.2">
      <c r="A76" s="69" t="s">
        <v>346</v>
      </c>
      <c r="B76" s="70" t="s">
        <v>159</v>
      </c>
      <c r="C76" s="69">
        <v>28552.297999999999</v>
      </c>
      <c r="D76" s="69" t="s">
        <v>178</v>
      </c>
      <c r="E76" s="10">
        <f t="shared" si="0"/>
        <v>5484.992590424954</v>
      </c>
      <c r="F76" s="37">
        <f t="shared" si="1"/>
        <v>5485</v>
      </c>
      <c r="G76" s="37">
        <f t="shared" si="2"/>
        <v>-9.8749999997380655E-3</v>
      </c>
      <c r="H76" s="37"/>
      <c r="I76" s="37">
        <f t="shared" si="6"/>
        <v>-9.8749999997380655E-3</v>
      </c>
      <c r="J76" s="37"/>
      <c r="K76" s="37"/>
      <c r="M76" s="37"/>
      <c r="N76" s="37"/>
      <c r="O76" s="37">
        <f t="shared" ca="1" si="4"/>
        <v>-6.8457472358225673E-3</v>
      </c>
      <c r="P76" s="37"/>
      <c r="Q76" s="39">
        <f t="shared" si="5"/>
        <v>13533.797999999999</v>
      </c>
      <c r="R76" s="37"/>
      <c r="S76" s="37"/>
      <c r="T76" s="37"/>
    </row>
    <row r="77" spans="1:20" x14ac:dyDescent="0.2">
      <c r="A77" s="69" t="s">
        <v>346</v>
      </c>
      <c r="B77" s="70" t="s">
        <v>159</v>
      </c>
      <c r="C77" s="69">
        <v>28556.297999999999</v>
      </c>
      <c r="D77" s="69" t="s">
        <v>178</v>
      </c>
      <c r="E77" s="10">
        <f t="shared" si="0"/>
        <v>5487.9939372793542</v>
      </c>
      <c r="F77" s="37">
        <f t="shared" si="1"/>
        <v>5488</v>
      </c>
      <c r="G77" s="37">
        <f t="shared" si="2"/>
        <v>-8.0799999996088445E-3</v>
      </c>
      <c r="H77" s="37"/>
      <c r="I77" s="37">
        <f t="shared" si="6"/>
        <v>-8.0799999996088445E-3</v>
      </c>
      <c r="J77" s="37"/>
      <c r="K77" s="37"/>
      <c r="M77" s="37"/>
      <c r="N77" s="37"/>
      <c r="O77" s="37">
        <f t="shared" ca="1" si="4"/>
        <v>-6.8468641495288141E-3</v>
      </c>
      <c r="P77" s="37"/>
      <c r="Q77" s="39">
        <f t="shared" si="5"/>
        <v>13537.797999999999</v>
      </c>
      <c r="R77" s="37"/>
      <c r="S77" s="37"/>
      <c r="T77" s="37"/>
    </row>
    <row r="78" spans="1:20" x14ac:dyDescent="0.2">
      <c r="A78" s="69" t="s">
        <v>346</v>
      </c>
      <c r="B78" s="70" t="s">
        <v>159</v>
      </c>
      <c r="C78" s="69">
        <v>28568.293000000001</v>
      </c>
      <c r="D78" s="69" t="s">
        <v>178</v>
      </c>
      <c r="E78" s="10">
        <f t="shared" si="0"/>
        <v>5496.9942261589913</v>
      </c>
      <c r="F78" s="37">
        <f t="shared" si="1"/>
        <v>5497</v>
      </c>
      <c r="G78" s="37">
        <f t="shared" si="2"/>
        <v>-7.6949999966018368E-3</v>
      </c>
      <c r="H78" s="37"/>
      <c r="I78" s="37">
        <f t="shared" si="6"/>
        <v>-7.6949999966018368E-3</v>
      </c>
      <c r="J78" s="37"/>
      <c r="K78" s="37"/>
      <c r="M78" s="37"/>
      <c r="N78" s="37"/>
      <c r="O78" s="37">
        <f t="shared" ca="1" si="4"/>
        <v>-6.8502148906475543E-3</v>
      </c>
      <c r="P78" s="37"/>
      <c r="Q78" s="39">
        <f t="shared" si="5"/>
        <v>13549.793000000001</v>
      </c>
      <c r="R78" s="37"/>
      <c r="S78" s="37"/>
      <c r="T78" s="37"/>
    </row>
    <row r="79" spans="1:20" x14ac:dyDescent="0.2">
      <c r="A79" s="69" t="s">
        <v>346</v>
      </c>
      <c r="B79" s="70" t="s">
        <v>159</v>
      </c>
      <c r="C79" s="69">
        <v>28596.276999999998</v>
      </c>
      <c r="D79" s="69" t="s">
        <v>178</v>
      </c>
      <c r="E79" s="10">
        <f t="shared" si="0"/>
        <v>5517.9916487523778</v>
      </c>
      <c r="F79" s="37">
        <f t="shared" si="1"/>
        <v>5518</v>
      </c>
      <c r="G79" s="37">
        <f t="shared" si="2"/>
        <v>-1.1129999998956919E-2</v>
      </c>
      <c r="H79" s="37"/>
      <c r="I79" s="37">
        <f t="shared" si="6"/>
        <v>-1.1129999998956919E-2</v>
      </c>
      <c r="J79" s="37"/>
      <c r="K79" s="37"/>
      <c r="M79" s="37"/>
      <c r="N79" s="37"/>
      <c r="O79" s="37">
        <f t="shared" ca="1" si="4"/>
        <v>-6.8580332865912806E-3</v>
      </c>
      <c r="P79" s="37"/>
      <c r="Q79" s="39">
        <f t="shared" si="5"/>
        <v>13577.776999999998</v>
      </c>
      <c r="R79" s="37"/>
      <c r="S79" s="37"/>
      <c r="T79" s="37"/>
    </row>
    <row r="80" spans="1:20" x14ac:dyDescent="0.2">
      <c r="A80" s="69" t="s">
        <v>346</v>
      </c>
      <c r="B80" s="70" t="s">
        <v>159</v>
      </c>
      <c r="C80" s="69">
        <v>28600.276999999998</v>
      </c>
      <c r="D80" s="69" t="s">
        <v>178</v>
      </c>
      <c r="E80" s="10">
        <f t="shared" si="0"/>
        <v>5520.9929956067781</v>
      </c>
      <c r="F80" s="37">
        <f t="shared" si="1"/>
        <v>5521</v>
      </c>
      <c r="G80" s="37">
        <f t="shared" si="2"/>
        <v>-9.3349999988276977E-3</v>
      </c>
      <c r="H80" s="37"/>
      <c r="I80" s="37">
        <f t="shared" si="6"/>
        <v>-9.3349999988276977E-3</v>
      </c>
      <c r="J80" s="37"/>
      <c r="K80" s="37"/>
      <c r="M80" s="37"/>
      <c r="N80" s="37"/>
      <c r="O80" s="37">
        <f t="shared" ca="1" si="4"/>
        <v>-6.8591502002975265E-3</v>
      </c>
      <c r="P80" s="37"/>
      <c r="Q80" s="39">
        <f t="shared" si="5"/>
        <v>13581.776999999998</v>
      </c>
      <c r="R80" s="37"/>
      <c r="S80" s="37"/>
      <c r="T80" s="37"/>
    </row>
    <row r="81" spans="1:20" x14ac:dyDescent="0.2">
      <c r="A81" s="69" t="s">
        <v>346</v>
      </c>
      <c r="B81" s="70" t="s">
        <v>159</v>
      </c>
      <c r="C81" s="69">
        <v>28612.27</v>
      </c>
      <c r="D81" s="69" t="s">
        <v>178</v>
      </c>
      <c r="E81" s="10">
        <f t="shared" si="0"/>
        <v>5529.9917838129877</v>
      </c>
      <c r="F81" s="37">
        <f t="shared" si="1"/>
        <v>5530</v>
      </c>
      <c r="G81" s="37">
        <f t="shared" si="2"/>
        <v>-1.0949999999866122E-2</v>
      </c>
      <c r="H81" s="37"/>
      <c r="I81" s="37">
        <f t="shared" si="6"/>
        <v>-1.0949999999866122E-2</v>
      </c>
      <c r="J81" s="37"/>
      <c r="K81" s="37"/>
      <c r="M81" s="37"/>
      <c r="N81" s="37"/>
      <c r="O81" s="37">
        <f t="shared" ca="1" si="4"/>
        <v>-6.8625009414162667E-3</v>
      </c>
      <c r="P81" s="37"/>
      <c r="Q81" s="39">
        <f t="shared" si="5"/>
        <v>13593.77</v>
      </c>
      <c r="R81" s="37"/>
      <c r="S81" s="37"/>
      <c r="T81" s="37"/>
    </row>
    <row r="82" spans="1:20" x14ac:dyDescent="0.2">
      <c r="A82" s="69" t="s">
        <v>380</v>
      </c>
      <c r="B82" s="70" t="s">
        <v>159</v>
      </c>
      <c r="C82" s="69">
        <v>29555.852999999999</v>
      </c>
      <c r="D82" s="69" t="s">
        <v>178</v>
      </c>
      <c r="E82" s="10">
        <f t="shared" si="0"/>
        <v>6237.9967510420311</v>
      </c>
      <c r="F82" s="37">
        <f t="shared" si="1"/>
        <v>6238</v>
      </c>
      <c r="G82" s="37">
        <f t="shared" si="2"/>
        <v>-4.3299999997543637E-3</v>
      </c>
      <c r="H82" s="37"/>
      <c r="I82" s="37">
        <f t="shared" si="6"/>
        <v>-4.3299999997543637E-3</v>
      </c>
      <c r="J82" s="37"/>
      <c r="K82" s="37"/>
      <c r="M82" s="37"/>
      <c r="N82" s="37"/>
      <c r="O82" s="37">
        <f t="shared" ca="1" si="4"/>
        <v>-7.1260925760904632E-3</v>
      </c>
      <c r="P82" s="37"/>
      <c r="Q82" s="39">
        <f t="shared" si="5"/>
        <v>14537.352999999999</v>
      </c>
      <c r="R82" s="37"/>
      <c r="S82" s="37"/>
      <c r="T82" s="37"/>
    </row>
    <row r="83" spans="1:20" x14ac:dyDescent="0.2">
      <c r="A83" s="69" t="s">
        <v>384</v>
      </c>
      <c r="B83" s="70" t="s">
        <v>159</v>
      </c>
      <c r="C83" s="69">
        <v>29566.5</v>
      </c>
      <c r="D83" s="69" t="s">
        <v>178</v>
      </c>
      <c r="E83" s="10">
        <f t="shared" si="0"/>
        <v>6245.985586031733</v>
      </c>
      <c r="F83" s="37">
        <f t="shared" si="1"/>
        <v>6246</v>
      </c>
      <c r="G83" s="37">
        <f t="shared" si="2"/>
        <v>-1.9209999998565763E-2</v>
      </c>
      <c r="H83" s="37"/>
      <c r="I83" s="37">
        <f t="shared" si="6"/>
        <v>-1.9209999998565763E-2</v>
      </c>
      <c r="J83" s="37"/>
      <c r="K83" s="37"/>
      <c r="M83" s="37"/>
      <c r="N83" s="37"/>
      <c r="O83" s="37">
        <f t="shared" ca="1" si="4"/>
        <v>-7.1290710126404536E-3</v>
      </c>
      <c r="P83" s="37"/>
      <c r="Q83" s="39">
        <f t="shared" si="5"/>
        <v>14548</v>
      </c>
      <c r="R83" s="37"/>
      <c r="S83" s="37"/>
      <c r="T83" s="37"/>
    </row>
    <row r="84" spans="1:20" x14ac:dyDescent="0.2">
      <c r="A84" s="69" t="s">
        <v>389</v>
      </c>
      <c r="B84" s="70" t="s">
        <v>159</v>
      </c>
      <c r="C84" s="69">
        <v>33183.542000000001</v>
      </c>
      <c r="D84" s="69" t="s">
        <v>178</v>
      </c>
      <c r="E84" s="10">
        <f t="shared" si="0"/>
        <v>8959.9849932657307</v>
      </c>
      <c r="F84" s="37">
        <f t="shared" si="1"/>
        <v>8960</v>
      </c>
      <c r="G84" s="37">
        <f t="shared" si="2"/>
        <v>-1.9999999996798579E-2</v>
      </c>
      <c r="H84" s="37"/>
      <c r="I84" s="37">
        <f t="shared" si="6"/>
        <v>-1.9999999996798579E-2</v>
      </c>
      <c r="J84" s="37"/>
      <c r="K84" s="37"/>
      <c r="M84" s="37"/>
      <c r="N84" s="37"/>
      <c r="O84" s="37">
        <f t="shared" ca="1" si="4"/>
        <v>-8.1395056122248732E-3</v>
      </c>
      <c r="P84" s="37"/>
      <c r="Q84" s="39">
        <f t="shared" si="5"/>
        <v>18165.042000000001</v>
      </c>
      <c r="R84" s="37"/>
      <c r="S84" s="37"/>
      <c r="T84" s="37"/>
    </row>
    <row r="85" spans="1:20" x14ac:dyDescent="0.2">
      <c r="A85" s="69" t="s">
        <v>393</v>
      </c>
      <c r="B85" s="70" t="s">
        <v>159</v>
      </c>
      <c r="C85" s="69">
        <v>35930.309000000001</v>
      </c>
      <c r="D85" s="69" t="s">
        <v>178</v>
      </c>
      <c r="E85" s="10">
        <f t="shared" ref="E85:E148" si="7">+(C85-C$7)/C$8</f>
        <v>11020.985117071288</v>
      </c>
      <c r="F85" s="37">
        <f t="shared" ref="F85:F148" si="8">ROUND(2*E85,0)/2</f>
        <v>11021</v>
      </c>
      <c r="G85" s="37">
        <f t="shared" ref="G85:G148" si="9">+C85-(C$7+F85*C$8)</f>
        <v>-1.983499999914784E-2</v>
      </c>
      <c r="H85" s="37"/>
      <c r="I85" s="37">
        <f t="shared" si="6"/>
        <v>-1.983499999914784E-2</v>
      </c>
      <c r="J85" s="37"/>
      <c r="K85" s="37"/>
      <c r="M85" s="37"/>
      <c r="N85" s="37"/>
      <c r="O85" s="37">
        <f t="shared" ref="O85:O148" ca="1" si="10">+C$11+C$12*F85</f>
        <v>-8.9068253284162839E-3</v>
      </c>
      <c r="P85" s="37"/>
      <c r="Q85" s="39">
        <f t="shared" ref="Q85:Q148" si="11">+C85-15018.5</f>
        <v>20911.809000000001</v>
      </c>
      <c r="R85" s="37"/>
      <c r="S85" s="37"/>
      <c r="T85" s="37"/>
    </row>
    <row r="86" spans="1:20" x14ac:dyDescent="0.2">
      <c r="A86" s="69" t="s">
        <v>400</v>
      </c>
      <c r="B86" s="70" t="s">
        <v>159</v>
      </c>
      <c r="C86" s="69">
        <v>36639.330800000003</v>
      </c>
      <c r="D86" s="69" t="s">
        <v>178</v>
      </c>
      <c r="E86" s="10">
        <f t="shared" si="7"/>
        <v>11552.990204354208</v>
      </c>
      <c r="F86" s="37">
        <f t="shared" si="8"/>
        <v>11553</v>
      </c>
      <c r="G86" s="37">
        <f t="shared" si="9"/>
        <v>-1.3054999995802063E-2</v>
      </c>
      <c r="H86" s="37"/>
      <c r="J86" s="37">
        <f>G86</f>
        <v>-1.3054999995802063E-2</v>
      </c>
      <c r="K86" s="37"/>
      <c r="M86" s="37"/>
      <c r="N86" s="37"/>
      <c r="O86" s="37">
        <f t="shared" ca="1" si="10"/>
        <v>-9.1048913589906796E-3</v>
      </c>
      <c r="P86" s="37"/>
      <c r="Q86" s="39">
        <f t="shared" si="11"/>
        <v>21620.830800000003</v>
      </c>
      <c r="R86" s="37"/>
      <c r="S86" s="37"/>
      <c r="T86" s="37"/>
    </row>
    <row r="87" spans="1:20" x14ac:dyDescent="0.2">
      <c r="A87" s="69" t="s">
        <v>400</v>
      </c>
      <c r="B87" s="70" t="s">
        <v>157</v>
      </c>
      <c r="C87" s="69">
        <v>36641.328800000003</v>
      </c>
      <c r="D87" s="69" t="s">
        <v>178</v>
      </c>
      <c r="E87" s="10">
        <f t="shared" si="7"/>
        <v>11554.489377107981</v>
      </c>
      <c r="F87" s="37">
        <f t="shared" si="8"/>
        <v>11554.5</v>
      </c>
      <c r="G87" s="37">
        <f t="shared" si="9"/>
        <v>-1.4157499994325917E-2</v>
      </c>
      <c r="H87" s="37"/>
      <c r="J87" s="37">
        <f>G87</f>
        <v>-1.4157499994325917E-2</v>
      </c>
      <c r="K87" s="37"/>
      <c r="M87" s="37"/>
      <c r="N87" s="37"/>
      <c r="O87" s="37">
        <f t="shared" ca="1" si="10"/>
        <v>-9.1054498158438038E-3</v>
      </c>
      <c r="P87" s="37"/>
      <c r="Q87" s="39">
        <f t="shared" si="11"/>
        <v>21622.828800000003</v>
      </c>
      <c r="R87" s="37"/>
      <c r="S87" s="37"/>
      <c r="T87" s="37"/>
    </row>
    <row r="88" spans="1:20" x14ac:dyDescent="0.2">
      <c r="A88" s="69" t="s">
        <v>408</v>
      </c>
      <c r="B88" s="70" t="s">
        <v>159</v>
      </c>
      <c r="C88" s="69">
        <v>36651.311000000002</v>
      </c>
      <c r="D88" s="69" t="s">
        <v>178</v>
      </c>
      <c r="E88" s="10">
        <f t="shared" si="7"/>
        <v>11561.97938825048</v>
      </c>
      <c r="F88" s="37">
        <f t="shared" si="8"/>
        <v>11562</v>
      </c>
      <c r="G88" s="37">
        <f t="shared" si="9"/>
        <v>-2.7470000000903383E-2</v>
      </c>
      <c r="H88" s="37"/>
      <c r="I88" s="37">
        <f t="shared" ref="I88:I119" si="12">G88</f>
        <v>-2.7470000000903383E-2</v>
      </c>
      <c r="J88" s="37"/>
      <c r="K88" s="37"/>
      <c r="M88" s="37"/>
      <c r="N88" s="37"/>
      <c r="O88" s="37">
        <f t="shared" ca="1" si="10"/>
        <v>-9.1082421001094198E-3</v>
      </c>
      <c r="P88" s="37"/>
      <c r="Q88" s="39">
        <f t="shared" si="11"/>
        <v>21632.811000000002</v>
      </c>
      <c r="R88" s="37"/>
      <c r="S88" s="37"/>
      <c r="T88" s="37"/>
    </row>
    <row r="89" spans="1:20" x14ac:dyDescent="0.2">
      <c r="A89" s="69" t="s">
        <v>408</v>
      </c>
      <c r="B89" s="70" t="s">
        <v>159</v>
      </c>
      <c r="C89" s="69">
        <v>36655.326000000001</v>
      </c>
      <c r="D89" s="69" t="s">
        <v>178</v>
      </c>
      <c r="E89" s="10">
        <f t="shared" si="7"/>
        <v>11564.991990155584</v>
      </c>
      <c r="F89" s="37">
        <f t="shared" si="8"/>
        <v>11565</v>
      </c>
      <c r="G89" s="37">
        <f t="shared" si="9"/>
        <v>-1.067499999771826E-2</v>
      </c>
      <c r="H89" s="37"/>
      <c r="I89" s="37">
        <f t="shared" si="12"/>
        <v>-1.067499999771826E-2</v>
      </c>
      <c r="J89" s="37"/>
      <c r="K89" s="37"/>
      <c r="M89" s="37"/>
      <c r="N89" s="37"/>
      <c r="O89" s="37">
        <f t="shared" ca="1" si="10"/>
        <v>-9.1093590138156648E-3</v>
      </c>
      <c r="P89" s="37"/>
      <c r="Q89" s="39">
        <f t="shared" si="11"/>
        <v>21636.826000000001</v>
      </c>
      <c r="R89" s="37"/>
      <c r="S89" s="37"/>
      <c r="T89" s="37"/>
    </row>
    <row r="90" spans="1:20" x14ac:dyDescent="0.2">
      <c r="A90" s="69" t="s">
        <v>408</v>
      </c>
      <c r="B90" s="70" t="s">
        <v>159</v>
      </c>
      <c r="C90" s="69">
        <v>36663.303999999996</v>
      </c>
      <c r="D90" s="69" t="s">
        <v>178</v>
      </c>
      <c r="E90" s="10">
        <f t="shared" si="7"/>
        <v>11570.978176456683</v>
      </c>
      <c r="F90" s="37">
        <f t="shared" si="8"/>
        <v>11571</v>
      </c>
      <c r="G90" s="37">
        <f t="shared" si="9"/>
        <v>-2.9085000001941808E-2</v>
      </c>
      <c r="H90" s="37"/>
      <c r="I90" s="37">
        <f t="shared" si="12"/>
        <v>-2.9085000001941808E-2</v>
      </c>
      <c r="J90" s="37"/>
      <c r="K90" s="37"/>
      <c r="M90" s="37"/>
      <c r="N90" s="37"/>
      <c r="O90" s="37">
        <f t="shared" ca="1" si="10"/>
        <v>-9.1115928412281583E-3</v>
      </c>
      <c r="P90" s="37"/>
      <c r="Q90" s="39">
        <f t="shared" si="11"/>
        <v>21644.803999999996</v>
      </c>
      <c r="R90" s="37"/>
      <c r="S90" s="37"/>
      <c r="T90" s="37"/>
    </row>
    <row r="91" spans="1:20" x14ac:dyDescent="0.2">
      <c r="A91" s="69" t="s">
        <v>408</v>
      </c>
      <c r="B91" s="70" t="s">
        <v>159</v>
      </c>
      <c r="C91" s="69">
        <v>36667.311999999998</v>
      </c>
      <c r="D91" s="69" t="s">
        <v>178</v>
      </c>
      <c r="E91" s="10">
        <f t="shared" si="7"/>
        <v>11573.985526004795</v>
      </c>
      <c r="F91" s="37">
        <f t="shared" si="8"/>
        <v>11574</v>
      </c>
      <c r="G91" s="37">
        <f t="shared" si="9"/>
        <v>-1.9290000003820751E-2</v>
      </c>
      <c r="H91" s="37"/>
      <c r="I91" s="37">
        <f t="shared" si="12"/>
        <v>-1.9290000003820751E-2</v>
      </c>
      <c r="J91" s="37"/>
      <c r="K91" s="37"/>
      <c r="M91" s="37"/>
      <c r="N91" s="37"/>
      <c r="O91" s="37">
        <f t="shared" ca="1" si="10"/>
        <v>-9.1127097549344067E-3</v>
      </c>
      <c r="P91" s="37"/>
      <c r="Q91" s="39">
        <f t="shared" si="11"/>
        <v>21648.811999999998</v>
      </c>
      <c r="R91" s="37"/>
      <c r="S91" s="37"/>
      <c r="T91" s="37"/>
    </row>
    <row r="92" spans="1:20" x14ac:dyDescent="0.2">
      <c r="A92" s="69" t="s">
        <v>419</v>
      </c>
      <c r="B92" s="70" t="s">
        <v>159</v>
      </c>
      <c r="C92" s="69">
        <v>37028.476999999999</v>
      </c>
      <c r="D92" s="69" t="s">
        <v>178</v>
      </c>
      <c r="E92" s="10">
        <f t="shared" si="7"/>
        <v>11844.980885172221</v>
      </c>
      <c r="F92" s="37">
        <f t="shared" si="8"/>
        <v>11845</v>
      </c>
      <c r="G92" s="37">
        <f t="shared" si="9"/>
        <v>-2.5475000002188608E-2</v>
      </c>
      <c r="H92" s="37"/>
      <c r="I92" s="37">
        <f t="shared" si="12"/>
        <v>-2.5475000002188608E-2</v>
      </c>
      <c r="J92" s="37"/>
      <c r="K92" s="37"/>
      <c r="M92" s="37"/>
      <c r="N92" s="37"/>
      <c r="O92" s="37">
        <f t="shared" ca="1" si="10"/>
        <v>-9.2136042930653483E-3</v>
      </c>
      <c r="P92" s="37"/>
      <c r="Q92" s="39">
        <f t="shared" si="11"/>
        <v>22009.976999999999</v>
      </c>
      <c r="R92" s="37"/>
      <c r="S92" s="37"/>
      <c r="T92" s="37"/>
    </row>
    <row r="93" spans="1:20" x14ac:dyDescent="0.2">
      <c r="A93" s="69" t="s">
        <v>424</v>
      </c>
      <c r="B93" s="70" t="s">
        <v>159</v>
      </c>
      <c r="C93" s="69">
        <v>37192.413</v>
      </c>
      <c r="D93" s="69" t="s">
        <v>178</v>
      </c>
      <c r="E93" s="10">
        <f t="shared" si="7"/>
        <v>11967.98808465299</v>
      </c>
      <c r="F93" s="37">
        <f t="shared" si="8"/>
        <v>11968</v>
      </c>
      <c r="G93" s="37">
        <f t="shared" si="9"/>
        <v>-1.5879999999015126E-2</v>
      </c>
      <c r="H93" s="37"/>
      <c r="I93" s="37">
        <f t="shared" si="12"/>
        <v>-1.5879999999015126E-2</v>
      </c>
      <c r="J93" s="37"/>
      <c r="K93" s="37"/>
      <c r="M93" s="37"/>
      <c r="N93" s="37"/>
      <c r="O93" s="37">
        <f t="shared" ca="1" si="10"/>
        <v>-9.2593977550214576E-3</v>
      </c>
      <c r="P93" s="37"/>
      <c r="Q93" s="39">
        <f t="shared" si="11"/>
        <v>22173.913</v>
      </c>
      <c r="R93" s="37"/>
      <c r="S93" s="37"/>
      <c r="T93" s="37"/>
    </row>
    <row r="94" spans="1:20" x14ac:dyDescent="0.2">
      <c r="A94" s="69" t="s">
        <v>424</v>
      </c>
      <c r="B94" s="70" t="s">
        <v>159</v>
      </c>
      <c r="C94" s="69">
        <v>37192.42</v>
      </c>
      <c r="D94" s="69" t="s">
        <v>178</v>
      </c>
      <c r="E94" s="10">
        <f t="shared" si="7"/>
        <v>11967.993337009982</v>
      </c>
      <c r="F94" s="37">
        <f t="shared" si="8"/>
        <v>11968</v>
      </c>
      <c r="G94" s="37">
        <f t="shared" si="9"/>
        <v>-8.8800000012270175E-3</v>
      </c>
      <c r="H94" s="37"/>
      <c r="I94" s="37">
        <f t="shared" si="12"/>
        <v>-8.8800000012270175E-3</v>
      </c>
      <c r="J94" s="37"/>
      <c r="K94" s="37"/>
      <c r="M94" s="37"/>
      <c r="N94" s="37"/>
      <c r="O94" s="37">
        <f t="shared" ca="1" si="10"/>
        <v>-9.2593977550214576E-3</v>
      </c>
      <c r="P94" s="37"/>
      <c r="Q94" s="39">
        <f t="shared" si="11"/>
        <v>22173.919999999998</v>
      </c>
      <c r="R94" s="37"/>
      <c r="S94" s="37"/>
      <c r="T94" s="37"/>
    </row>
    <row r="95" spans="1:20" x14ac:dyDescent="0.2">
      <c r="A95" s="69" t="s">
        <v>408</v>
      </c>
      <c r="B95" s="70" t="s">
        <v>159</v>
      </c>
      <c r="C95" s="69">
        <v>37204.392</v>
      </c>
      <c r="D95" s="69" t="s">
        <v>178</v>
      </c>
      <c r="E95" s="10">
        <f t="shared" si="7"/>
        <v>11976.976368145206</v>
      </c>
      <c r="F95" s="37">
        <f t="shared" si="8"/>
        <v>11977</v>
      </c>
      <c r="G95" s="37">
        <f t="shared" si="9"/>
        <v>-3.1494999995629769E-2</v>
      </c>
      <c r="H95" s="37"/>
      <c r="I95" s="37">
        <f t="shared" si="12"/>
        <v>-3.1494999995629769E-2</v>
      </c>
      <c r="J95" s="37"/>
      <c r="K95" s="37"/>
      <c r="M95" s="37"/>
      <c r="N95" s="37"/>
      <c r="O95" s="37">
        <f t="shared" ca="1" si="10"/>
        <v>-9.2627484961401996E-3</v>
      </c>
      <c r="P95" s="37"/>
      <c r="Q95" s="39">
        <f t="shared" si="11"/>
        <v>22185.892</v>
      </c>
      <c r="R95" s="37"/>
      <c r="S95" s="37"/>
      <c r="T95" s="37"/>
    </row>
    <row r="96" spans="1:20" x14ac:dyDescent="0.2">
      <c r="A96" s="69" t="s">
        <v>434</v>
      </c>
      <c r="B96" s="70" t="s">
        <v>159</v>
      </c>
      <c r="C96" s="69">
        <v>37320.351000000002</v>
      </c>
      <c r="D96" s="69" t="s">
        <v>178</v>
      </c>
      <c r="E96" s="10">
        <f t="shared" si="7"/>
        <v>12063.984663117577</v>
      </c>
      <c r="F96" s="37">
        <f t="shared" si="8"/>
        <v>12064</v>
      </c>
      <c r="G96" s="37">
        <f t="shared" si="9"/>
        <v>-2.0440000000235159E-2</v>
      </c>
      <c r="H96" s="37"/>
      <c r="I96" s="37">
        <f t="shared" si="12"/>
        <v>-2.0440000000235159E-2</v>
      </c>
      <c r="J96" s="37"/>
      <c r="K96" s="37"/>
      <c r="M96" s="37"/>
      <c r="N96" s="37"/>
      <c r="O96" s="37">
        <f t="shared" ca="1" si="10"/>
        <v>-9.2951389936213498E-3</v>
      </c>
      <c r="P96" s="37"/>
      <c r="Q96" s="39">
        <f t="shared" si="11"/>
        <v>22301.851000000002</v>
      </c>
      <c r="R96" s="37"/>
      <c r="S96" s="37"/>
      <c r="T96" s="37"/>
    </row>
    <row r="97" spans="1:20" x14ac:dyDescent="0.2">
      <c r="A97" s="69" t="s">
        <v>434</v>
      </c>
      <c r="B97" s="70" t="s">
        <v>159</v>
      </c>
      <c r="C97" s="69">
        <v>37320.353000000003</v>
      </c>
      <c r="D97" s="69" t="s">
        <v>178</v>
      </c>
      <c r="E97" s="10">
        <f t="shared" si="7"/>
        <v>12063.986163791005</v>
      </c>
      <c r="F97" s="37">
        <f t="shared" si="8"/>
        <v>12064</v>
      </c>
      <c r="G97" s="37">
        <f t="shared" si="9"/>
        <v>-1.8439999999827705E-2</v>
      </c>
      <c r="H97" s="37"/>
      <c r="I97" s="37">
        <f t="shared" si="12"/>
        <v>-1.8439999999827705E-2</v>
      </c>
      <c r="J97" s="37"/>
      <c r="K97" s="37"/>
      <c r="M97" s="37"/>
      <c r="N97" s="37"/>
      <c r="O97" s="37">
        <f t="shared" ca="1" si="10"/>
        <v>-9.2951389936213498E-3</v>
      </c>
      <c r="P97" s="37"/>
      <c r="Q97" s="39">
        <f t="shared" si="11"/>
        <v>22301.853000000003</v>
      </c>
      <c r="R97" s="37"/>
      <c r="S97" s="37"/>
      <c r="T97" s="37"/>
    </row>
    <row r="98" spans="1:20" x14ac:dyDescent="0.2">
      <c r="A98" s="69" t="s">
        <v>441</v>
      </c>
      <c r="B98" s="70" t="s">
        <v>159</v>
      </c>
      <c r="C98" s="69">
        <v>37949.413999999997</v>
      </c>
      <c r="D98" s="69" t="s">
        <v>178</v>
      </c>
      <c r="E98" s="10">
        <f t="shared" si="7"/>
        <v>12535.993727185074</v>
      </c>
      <c r="F98" s="37">
        <f t="shared" si="8"/>
        <v>12536</v>
      </c>
      <c r="G98" s="37">
        <f t="shared" si="9"/>
        <v>-8.3599999998114072E-3</v>
      </c>
      <c r="H98" s="37"/>
      <c r="I98" s="37">
        <f t="shared" si="12"/>
        <v>-8.3599999998114072E-3</v>
      </c>
      <c r="J98" s="37"/>
      <c r="K98" s="37"/>
      <c r="M98" s="37"/>
      <c r="N98" s="37"/>
      <c r="O98" s="37">
        <f t="shared" ca="1" si="10"/>
        <v>-9.4708667500708124E-3</v>
      </c>
      <c r="P98" s="37"/>
      <c r="Q98" s="39">
        <f t="shared" si="11"/>
        <v>22930.913999999997</v>
      </c>
      <c r="R98" s="37"/>
      <c r="S98" s="37"/>
      <c r="T98" s="37"/>
    </row>
    <row r="99" spans="1:20" x14ac:dyDescent="0.2">
      <c r="A99" s="69" t="s">
        <v>441</v>
      </c>
      <c r="B99" s="70" t="s">
        <v>159</v>
      </c>
      <c r="C99" s="69">
        <v>38049.360000000001</v>
      </c>
      <c r="D99" s="69" t="s">
        <v>178</v>
      </c>
      <c r="E99" s="10">
        <f t="shared" si="7"/>
        <v>12610.986880362565</v>
      </c>
      <c r="F99" s="37">
        <f t="shared" si="8"/>
        <v>12611</v>
      </c>
      <c r="G99" s="37">
        <f t="shared" si="9"/>
        <v>-1.7484999996668193E-2</v>
      </c>
      <c r="H99" s="37"/>
      <c r="I99" s="37">
        <f t="shared" si="12"/>
        <v>-1.7484999996668193E-2</v>
      </c>
      <c r="J99" s="37"/>
      <c r="K99" s="37"/>
      <c r="M99" s="37"/>
      <c r="N99" s="37"/>
      <c r="O99" s="37">
        <f t="shared" ca="1" si="10"/>
        <v>-9.4987895927269791E-3</v>
      </c>
      <c r="P99" s="37"/>
      <c r="Q99" s="39">
        <f t="shared" si="11"/>
        <v>23030.86</v>
      </c>
      <c r="R99" s="37"/>
      <c r="S99" s="37"/>
      <c r="T99" s="37"/>
    </row>
    <row r="100" spans="1:20" x14ac:dyDescent="0.2">
      <c r="A100" s="69" t="s">
        <v>441</v>
      </c>
      <c r="B100" s="70" t="s">
        <v>159</v>
      </c>
      <c r="C100" s="69">
        <v>38049.362000000001</v>
      </c>
      <c r="D100" s="69" t="s">
        <v>178</v>
      </c>
      <c r="E100" s="10">
        <f t="shared" si="7"/>
        <v>12610.988381035992</v>
      </c>
      <c r="F100" s="37">
        <f t="shared" si="8"/>
        <v>12611</v>
      </c>
      <c r="G100" s="37">
        <f t="shared" si="9"/>
        <v>-1.548499999626074E-2</v>
      </c>
      <c r="H100" s="37"/>
      <c r="I100" s="37">
        <f t="shared" si="12"/>
        <v>-1.548499999626074E-2</v>
      </c>
      <c r="J100" s="37"/>
      <c r="K100" s="37"/>
      <c r="M100" s="37"/>
      <c r="N100" s="37"/>
      <c r="O100" s="37">
        <f t="shared" ca="1" si="10"/>
        <v>-9.4987895927269791E-3</v>
      </c>
      <c r="P100" s="37"/>
      <c r="Q100" s="39">
        <f t="shared" si="11"/>
        <v>23030.862000000001</v>
      </c>
      <c r="R100" s="37"/>
      <c r="S100" s="37"/>
      <c r="T100" s="37"/>
    </row>
    <row r="101" spans="1:20" x14ac:dyDescent="0.2">
      <c r="A101" s="69" t="s">
        <v>441</v>
      </c>
      <c r="B101" s="70" t="s">
        <v>159</v>
      </c>
      <c r="C101" s="69">
        <v>38049.364999999998</v>
      </c>
      <c r="D101" s="69" t="s">
        <v>178</v>
      </c>
      <c r="E101" s="10">
        <f t="shared" si="7"/>
        <v>12610.99063204613</v>
      </c>
      <c r="F101" s="37">
        <f t="shared" si="8"/>
        <v>12611</v>
      </c>
      <c r="G101" s="37">
        <f t="shared" si="9"/>
        <v>-1.2484999999287538E-2</v>
      </c>
      <c r="H101" s="37"/>
      <c r="I101" s="37">
        <f t="shared" si="12"/>
        <v>-1.2484999999287538E-2</v>
      </c>
      <c r="J101" s="37"/>
      <c r="K101" s="37"/>
      <c r="M101" s="37"/>
      <c r="N101" s="37"/>
      <c r="O101" s="37">
        <f t="shared" ca="1" si="10"/>
        <v>-9.4987895927269791E-3</v>
      </c>
      <c r="P101" s="37"/>
      <c r="Q101" s="39">
        <f t="shared" si="11"/>
        <v>23030.864999999998</v>
      </c>
      <c r="R101" s="37"/>
      <c r="S101" s="37"/>
      <c r="T101" s="37"/>
    </row>
    <row r="102" spans="1:20" x14ac:dyDescent="0.2">
      <c r="A102" s="69" t="s">
        <v>441</v>
      </c>
      <c r="B102" s="70" t="s">
        <v>159</v>
      </c>
      <c r="C102" s="69">
        <v>38049.364999999998</v>
      </c>
      <c r="D102" s="69" t="s">
        <v>178</v>
      </c>
      <c r="E102" s="10">
        <f t="shared" si="7"/>
        <v>12610.99063204613</v>
      </c>
      <c r="F102" s="37">
        <f t="shared" si="8"/>
        <v>12611</v>
      </c>
      <c r="G102" s="37">
        <f t="shared" si="9"/>
        <v>-1.2484999999287538E-2</v>
      </c>
      <c r="H102" s="37"/>
      <c r="I102" s="37">
        <f t="shared" si="12"/>
        <v>-1.2484999999287538E-2</v>
      </c>
      <c r="J102" s="37"/>
      <c r="K102" s="37"/>
      <c r="M102" s="37"/>
      <c r="N102" s="37"/>
      <c r="O102" s="37">
        <f t="shared" ca="1" si="10"/>
        <v>-9.4987895927269791E-3</v>
      </c>
      <c r="P102" s="37"/>
      <c r="Q102" s="39">
        <f t="shared" si="11"/>
        <v>23030.864999999998</v>
      </c>
      <c r="R102" s="37"/>
      <c r="S102" s="37"/>
      <c r="T102" s="37"/>
    </row>
    <row r="103" spans="1:20" x14ac:dyDescent="0.2">
      <c r="A103" s="69" t="s">
        <v>441</v>
      </c>
      <c r="B103" s="70" t="s">
        <v>159</v>
      </c>
      <c r="C103" s="69">
        <v>38089.334999999999</v>
      </c>
      <c r="D103" s="69" t="s">
        <v>178</v>
      </c>
      <c r="E103" s="10">
        <f t="shared" si="7"/>
        <v>12640.981590488733</v>
      </c>
      <c r="F103" s="37">
        <f t="shared" si="8"/>
        <v>12641</v>
      </c>
      <c r="G103" s="37">
        <f t="shared" si="9"/>
        <v>-2.4534999996831175E-2</v>
      </c>
      <c r="H103" s="37"/>
      <c r="I103" s="37">
        <f t="shared" si="12"/>
        <v>-2.4534999996831175E-2</v>
      </c>
      <c r="J103" s="37"/>
      <c r="K103" s="37"/>
      <c r="M103" s="37"/>
      <c r="N103" s="37"/>
      <c r="O103" s="37">
        <f t="shared" ca="1" si="10"/>
        <v>-9.5099587297894448E-3</v>
      </c>
      <c r="P103" s="37"/>
      <c r="Q103" s="39">
        <f t="shared" si="11"/>
        <v>23070.834999999999</v>
      </c>
      <c r="R103" s="37"/>
      <c r="S103" s="37"/>
      <c r="T103" s="37"/>
    </row>
    <row r="104" spans="1:20" x14ac:dyDescent="0.2">
      <c r="A104" s="69" t="s">
        <v>441</v>
      </c>
      <c r="B104" s="70" t="s">
        <v>159</v>
      </c>
      <c r="C104" s="69">
        <v>38089.339</v>
      </c>
      <c r="D104" s="69" t="s">
        <v>178</v>
      </c>
      <c r="E104" s="10">
        <f t="shared" si="7"/>
        <v>12640.984591835588</v>
      </c>
      <c r="F104" s="37">
        <f t="shared" si="8"/>
        <v>12641</v>
      </c>
      <c r="G104" s="37">
        <f t="shared" si="9"/>
        <v>-2.0534999996016268E-2</v>
      </c>
      <c r="H104" s="37"/>
      <c r="I104" s="37">
        <f t="shared" si="12"/>
        <v>-2.0534999996016268E-2</v>
      </c>
      <c r="J104" s="37"/>
      <c r="K104" s="37"/>
      <c r="M104" s="37"/>
      <c r="N104" s="37"/>
      <c r="O104" s="37">
        <f t="shared" ca="1" si="10"/>
        <v>-9.5099587297894448E-3</v>
      </c>
      <c r="P104" s="37"/>
      <c r="Q104" s="39">
        <f t="shared" si="11"/>
        <v>23070.839</v>
      </c>
      <c r="R104" s="37"/>
      <c r="S104" s="37"/>
      <c r="T104" s="37"/>
    </row>
    <row r="105" spans="1:20" x14ac:dyDescent="0.2">
      <c r="A105" s="69" t="s">
        <v>441</v>
      </c>
      <c r="B105" s="70" t="s">
        <v>159</v>
      </c>
      <c r="C105" s="69">
        <v>38105.328999999998</v>
      </c>
      <c r="D105" s="69" t="s">
        <v>178</v>
      </c>
      <c r="E105" s="10">
        <f t="shared" si="7"/>
        <v>12652.982475886054</v>
      </c>
      <c r="F105" s="37">
        <f t="shared" si="8"/>
        <v>12653</v>
      </c>
      <c r="G105" s="37">
        <f t="shared" si="9"/>
        <v>-2.3354999997536652E-2</v>
      </c>
      <c r="H105" s="37"/>
      <c r="I105" s="37">
        <f t="shared" si="12"/>
        <v>-2.3354999997536652E-2</v>
      </c>
      <c r="J105" s="37"/>
      <c r="K105" s="37"/>
      <c r="M105" s="37"/>
      <c r="N105" s="37"/>
      <c r="O105" s="37">
        <f t="shared" ca="1" si="10"/>
        <v>-9.51442638461443E-3</v>
      </c>
      <c r="P105" s="37"/>
      <c r="Q105" s="39">
        <f t="shared" si="11"/>
        <v>23086.828999999998</v>
      </c>
      <c r="R105" s="37"/>
      <c r="S105" s="37"/>
      <c r="T105" s="37"/>
    </row>
    <row r="106" spans="1:20" x14ac:dyDescent="0.2">
      <c r="A106" s="69" t="s">
        <v>441</v>
      </c>
      <c r="B106" s="70" t="s">
        <v>159</v>
      </c>
      <c r="C106" s="69">
        <v>38105.33</v>
      </c>
      <c r="D106" s="69" t="s">
        <v>178</v>
      </c>
      <c r="E106" s="10">
        <f t="shared" si="7"/>
        <v>12652.98322622277</v>
      </c>
      <c r="F106" s="37">
        <f t="shared" si="8"/>
        <v>12653</v>
      </c>
      <c r="G106" s="37">
        <f t="shared" si="9"/>
        <v>-2.2354999993694946E-2</v>
      </c>
      <c r="H106" s="37"/>
      <c r="I106" s="37">
        <f t="shared" si="12"/>
        <v>-2.2354999993694946E-2</v>
      </c>
      <c r="J106" s="37"/>
      <c r="K106" s="37"/>
      <c r="M106" s="37"/>
      <c r="N106" s="37"/>
      <c r="O106" s="37">
        <f t="shared" ca="1" si="10"/>
        <v>-9.51442638461443E-3</v>
      </c>
      <c r="P106" s="37"/>
      <c r="Q106" s="39">
        <f t="shared" si="11"/>
        <v>23086.83</v>
      </c>
      <c r="R106" s="37"/>
      <c r="S106" s="37"/>
      <c r="T106" s="37"/>
    </row>
    <row r="107" spans="1:20" x14ac:dyDescent="0.2">
      <c r="A107" s="69" t="s">
        <v>441</v>
      </c>
      <c r="B107" s="70" t="s">
        <v>159</v>
      </c>
      <c r="C107" s="69">
        <v>38105.330999999998</v>
      </c>
      <c r="D107" s="69" t="s">
        <v>178</v>
      </c>
      <c r="E107" s="10">
        <f t="shared" si="7"/>
        <v>12652.983976559481</v>
      </c>
      <c r="F107" s="37">
        <f t="shared" si="8"/>
        <v>12653</v>
      </c>
      <c r="G107" s="37">
        <f t="shared" si="9"/>
        <v>-2.1354999997129198E-2</v>
      </c>
      <c r="H107" s="37"/>
      <c r="I107" s="37">
        <f t="shared" si="12"/>
        <v>-2.1354999997129198E-2</v>
      </c>
      <c r="J107" s="37"/>
      <c r="K107" s="37"/>
      <c r="M107" s="37"/>
      <c r="N107" s="37"/>
      <c r="O107" s="37">
        <f t="shared" ca="1" si="10"/>
        <v>-9.51442638461443E-3</v>
      </c>
      <c r="P107" s="37"/>
      <c r="Q107" s="39">
        <f t="shared" si="11"/>
        <v>23086.830999999998</v>
      </c>
      <c r="R107" s="37"/>
      <c r="S107" s="37"/>
      <c r="T107" s="37"/>
    </row>
    <row r="108" spans="1:20" x14ac:dyDescent="0.2">
      <c r="A108" s="69" t="s">
        <v>441</v>
      </c>
      <c r="B108" s="70" t="s">
        <v>159</v>
      </c>
      <c r="C108" s="69">
        <v>38113.332000000002</v>
      </c>
      <c r="D108" s="69" t="s">
        <v>178</v>
      </c>
      <c r="E108" s="10">
        <f t="shared" si="7"/>
        <v>12658.987420604999</v>
      </c>
      <c r="F108" s="37">
        <f t="shared" si="8"/>
        <v>12659</v>
      </c>
      <c r="G108" s="37">
        <f t="shared" si="9"/>
        <v>-1.6765000000305008E-2</v>
      </c>
      <c r="H108" s="37"/>
      <c r="I108" s="37">
        <f t="shared" si="12"/>
        <v>-1.6765000000305008E-2</v>
      </c>
      <c r="J108" s="37"/>
      <c r="K108" s="37"/>
      <c r="M108" s="37"/>
      <c r="N108" s="37"/>
      <c r="O108" s="37">
        <f t="shared" ca="1" si="10"/>
        <v>-9.5166602120269235E-3</v>
      </c>
      <c r="P108" s="37"/>
      <c r="Q108" s="39">
        <f t="shared" si="11"/>
        <v>23094.832000000002</v>
      </c>
      <c r="R108" s="37"/>
      <c r="S108" s="37"/>
      <c r="T108" s="37"/>
    </row>
    <row r="109" spans="1:20" x14ac:dyDescent="0.2">
      <c r="A109" s="69" t="s">
        <v>441</v>
      </c>
      <c r="B109" s="70" t="s">
        <v>159</v>
      </c>
      <c r="C109" s="69">
        <v>38502.481</v>
      </c>
      <c r="D109" s="69" t="s">
        <v>178</v>
      </c>
      <c r="E109" s="10">
        <f t="shared" si="7"/>
        <v>12950.980202365812</v>
      </c>
      <c r="F109" s="37">
        <f t="shared" si="8"/>
        <v>12951</v>
      </c>
      <c r="G109" s="37">
        <f t="shared" si="9"/>
        <v>-2.6384999997389968E-2</v>
      </c>
      <c r="H109" s="37"/>
      <c r="I109" s="37">
        <f t="shared" si="12"/>
        <v>-2.6384999997389968E-2</v>
      </c>
      <c r="J109" s="37"/>
      <c r="K109" s="37"/>
      <c r="M109" s="37"/>
      <c r="N109" s="37"/>
      <c r="O109" s="37">
        <f t="shared" ca="1" si="10"/>
        <v>-9.6253731461015922E-3</v>
      </c>
      <c r="P109" s="37"/>
      <c r="Q109" s="39">
        <f t="shared" si="11"/>
        <v>23483.981</v>
      </c>
      <c r="R109" s="37"/>
      <c r="S109" s="37"/>
      <c r="T109" s="37"/>
    </row>
    <row r="110" spans="1:20" x14ac:dyDescent="0.2">
      <c r="A110" s="69" t="s">
        <v>441</v>
      </c>
      <c r="B110" s="70" t="s">
        <v>159</v>
      </c>
      <c r="C110" s="69">
        <v>38502.487999999998</v>
      </c>
      <c r="D110" s="69" t="s">
        <v>178</v>
      </c>
      <c r="E110" s="10">
        <f t="shared" si="7"/>
        <v>12950.985454722806</v>
      </c>
      <c r="F110" s="37">
        <f t="shared" si="8"/>
        <v>12951</v>
      </c>
      <c r="G110" s="37">
        <f t="shared" si="9"/>
        <v>-1.938499999960186E-2</v>
      </c>
      <c r="H110" s="37"/>
      <c r="I110" s="37">
        <f t="shared" si="12"/>
        <v>-1.938499999960186E-2</v>
      </c>
      <c r="J110" s="37"/>
      <c r="K110" s="37"/>
      <c r="M110" s="37"/>
      <c r="N110" s="37"/>
      <c r="O110" s="37">
        <f t="shared" ca="1" si="10"/>
        <v>-9.6253731461015922E-3</v>
      </c>
      <c r="P110" s="37"/>
      <c r="Q110" s="39">
        <f t="shared" si="11"/>
        <v>23483.987999999998</v>
      </c>
      <c r="R110" s="37"/>
      <c r="S110" s="37"/>
      <c r="T110" s="37"/>
    </row>
    <row r="111" spans="1:20" x14ac:dyDescent="0.2">
      <c r="A111" s="69" t="s">
        <v>441</v>
      </c>
      <c r="B111" s="70" t="s">
        <v>159</v>
      </c>
      <c r="C111" s="69">
        <v>38670.413</v>
      </c>
      <c r="D111" s="69" t="s">
        <v>178</v>
      </c>
      <c r="E111" s="10">
        <f t="shared" si="7"/>
        <v>13076.985747354127</v>
      </c>
      <c r="F111" s="37">
        <f t="shared" si="8"/>
        <v>13077</v>
      </c>
      <c r="G111" s="37">
        <f t="shared" si="9"/>
        <v>-1.8994999998540152E-2</v>
      </c>
      <c r="H111" s="37"/>
      <c r="I111" s="37">
        <f t="shared" si="12"/>
        <v>-1.8994999998540152E-2</v>
      </c>
      <c r="J111" s="37"/>
      <c r="K111" s="37"/>
      <c r="M111" s="37"/>
      <c r="N111" s="37"/>
      <c r="O111" s="37">
        <f t="shared" ca="1" si="10"/>
        <v>-9.6722835217639483E-3</v>
      </c>
      <c r="P111" s="37"/>
      <c r="Q111" s="39">
        <f t="shared" si="11"/>
        <v>23651.913</v>
      </c>
      <c r="R111" s="37"/>
      <c r="S111" s="37"/>
      <c r="T111" s="37"/>
    </row>
    <row r="112" spans="1:20" x14ac:dyDescent="0.2">
      <c r="A112" s="69" t="s">
        <v>483</v>
      </c>
      <c r="B112" s="70" t="s">
        <v>159</v>
      </c>
      <c r="C112" s="69">
        <v>38794.353999999999</v>
      </c>
      <c r="D112" s="69" t="s">
        <v>178</v>
      </c>
      <c r="E112" s="10">
        <f t="shared" si="7"/>
        <v>13169.983229974452</v>
      </c>
      <c r="F112" s="37">
        <f t="shared" si="8"/>
        <v>13170</v>
      </c>
      <c r="G112" s="37">
        <f t="shared" si="9"/>
        <v>-2.2349999999278225E-2</v>
      </c>
      <c r="H112" s="37"/>
      <c r="I112" s="37">
        <f t="shared" si="12"/>
        <v>-2.2349999999278225E-2</v>
      </c>
      <c r="J112" s="37"/>
      <c r="K112" s="37"/>
      <c r="M112" s="37"/>
      <c r="N112" s="37"/>
      <c r="O112" s="37">
        <f t="shared" ca="1" si="10"/>
        <v>-9.7069078466575937E-3</v>
      </c>
      <c r="P112" s="37"/>
      <c r="Q112" s="39">
        <f t="shared" si="11"/>
        <v>23775.853999999999</v>
      </c>
      <c r="R112" s="37"/>
      <c r="S112" s="37"/>
      <c r="T112" s="37"/>
    </row>
    <row r="113" spans="1:31" x14ac:dyDescent="0.2">
      <c r="A113" s="69" t="s">
        <v>483</v>
      </c>
      <c r="B113" s="70" t="s">
        <v>159</v>
      </c>
      <c r="C113" s="69">
        <v>38818.347999999998</v>
      </c>
      <c r="D113" s="69" t="s">
        <v>178</v>
      </c>
      <c r="E113" s="10">
        <f t="shared" si="7"/>
        <v>13187.986809080574</v>
      </c>
      <c r="F113" s="37">
        <f t="shared" si="8"/>
        <v>13188</v>
      </c>
      <c r="G113" s="37">
        <f t="shared" si="9"/>
        <v>-1.757999999972526E-2</v>
      </c>
      <c r="H113" s="37"/>
      <c r="I113" s="37">
        <f t="shared" si="12"/>
        <v>-1.757999999972526E-2</v>
      </c>
      <c r="J113" s="37"/>
      <c r="K113" s="37"/>
      <c r="M113" s="37"/>
      <c r="N113" s="37"/>
      <c r="O113" s="37">
        <f t="shared" ca="1" si="10"/>
        <v>-9.7136093288950724E-3</v>
      </c>
      <c r="P113" s="37"/>
      <c r="Q113" s="39">
        <f t="shared" si="11"/>
        <v>23799.847999999998</v>
      </c>
      <c r="R113" s="37"/>
      <c r="S113" s="37"/>
      <c r="T113" s="37"/>
    </row>
    <row r="114" spans="1:31" x14ac:dyDescent="0.2">
      <c r="A114" s="69" t="s">
        <v>489</v>
      </c>
      <c r="B114" s="70" t="s">
        <v>159</v>
      </c>
      <c r="C114" s="69">
        <v>38854.334000000003</v>
      </c>
      <c r="D114" s="69" t="s">
        <v>178</v>
      </c>
      <c r="E114" s="10">
        <f t="shared" si="7"/>
        <v>13214.988426056196</v>
      </c>
      <c r="F114" s="37">
        <f t="shared" si="8"/>
        <v>13215</v>
      </c>
      <c r="G114" s="37">
        <f t="shared" si="9"/>
        <v>-1.542499999050051E-2</v>
      </c>
      <c r="H114" s="37"/>
      <c r="I114" s="37">
        <f t="shared" si="12"/>
        <v>-1.542499999050051E-2</v>
      </c>
      <c r="J114" s="37"/>
      <c r="K114" s="37"/>
      <c r="M114" s="37"/>
      <c r="N114" s="37"/>
      <c r="O114" s="37">
        <f t="shared" ca="1" si="10"/>
        <v>-9.7236615522512931E-3</v>
      </c>
      <c r="P114" s="37"/>
      <c r="Q114" s="39">
        <f t="shared" si="11"/>
        <v>23835.834000000003</v>
      </c>
      <c r="R114" s="37"/>
      <c r="S114" s="37"/>
      <c r="T114" s="37"/>
    </row>
    <row r="115" spans="1:31" x14ac:dyDescent="0.2">
      <c r="A115" s="69" t="s">
        <v>494</v>
      </c>
      <c r="B115" s="70" t="s">
        <v>159</v>
      </c>
      <c r="C115" s="69">
        <v>39367.440999999999</v>
      </c>
      <c r="D115" s="69" t="s">
        <v>178</v>
      </c>
      <c r="E115" s="10">
        <f t="shared" si="7"/>
        <v>13599.991446161464</v>
      </c>
      <c r="F115" s="37">
        <f t="shared" si="8"/>
        <v>13600</v>
      </c>
      <c r="G115" s="37">
        <f t="shared" si="9"/>
        <v>-1.1399999995774124E-2</v>
      </c>
      <c r="H115" s="37"/>
      <c r="I115" s="37">
        <f t="shared" si="12"/>
        <v>-1.1399999995774124E-2</v>
      </c>
      <c r="J115" s="37"/>
      <c r="K115" s="37"/>
      <c r="M115" s="37"/>
      <c r="N115" s="37"/>
      <c r="O115" s="37">
        <f t="shared" ca="1" si="10"/>
        <v>-9.8669988112196055E-3</v>
      </c>
      <c r="P115" s="37"/>
      <c r="Q115" s="39">
        <f t="shared" si="11"/>
        <v>24348.940999999999</v>
      </c>
      <c r="R115" s="37"/>
      <c r="S115" s="37"/>
      <c r="T115" s="37"/>
    </row>
    <row r="116" spans="1:31" x14ac:dyDescent="0.2">
      <c r="A116" s="69" t="s">
        <v>494</v>
      </c>
      <c r="B116" s="70" t="s">
        <v>159</v>
      </c>
      <c r="C116" s="69">
        <v>39367.447999999997</v>
      </c>
      <c r="D116" s="69" t="s">
        <v>178</v>
      </c>
      <c r="E116" s="10">
        <f t="shared" si="7"/>
        <v>13599.996698518458</v>
      </c>
      <c r="F116" s="37">
        <f t="shared" si="8"/>
        <v>13600</v>
      </c>
      <c r="G116" s="37">
        <f t="shared" si="9"/>
        <v>-4.3999999979860149E-3</v>
      </c>
      <c r="H116" s="37"/>
      <c r="I116" s="37">
        <f t="shared" si="12"/>
        <v>-4.3999999979860149E-3</v>
      </c>
      <c r="J116" s="37"/>
      <c r="K116" s="37"/>
      <c r="M116" s="37"/>
      <c r="N116" s="37"/>
      <c r="O116" s="37">
        <f t="shared" ca="1" si="10"/>
        <v>-9.8669988112196055E-3</v>
      </c>
      <c r="P116" s="37"/>
      <c r="Q116" s="39">
        <f t="shared" si="11"/>
        <v>24348.947999999997</v>
      </c>
      <c r="R116" s="37"/>
      <c r="S116" s="37"/>
      <c r="T116" s="37"/>
    </row>
    <row r="117" spans="1:31" x14ac:dyDescent="0.2">
      <c r="A117" s="37" t="s">
        <v>84</v>
      </c>
      <c r="B117" s="37"/>
      <c r="C117" s="38">
        <v>39403.428</v>
      </c>
      <c r="D117" s="38"/>
      <c r="E117" s="37">
        <f t="shared" si="7"/>
        <v>13626.993813473797</v>
      </c>
      <c r="F117" s="37">
        <f t="shared" si="8"/>
        <v>13627</v>
      </c>
      <c r="G117" s="37">
        <f t="shared" si="9"/>
        <v>-8.2449999972595833E-3</v>
      </c>
      <c r="H117" s="37"/>
      <c r="I117" s="37">
        <f t="shared" si="12"/>
        <v>-8.2449999972595833E-3</v>
      </c>
      <c r="J117" s="37"/>
      <c r="K117" s="37"/>
      <c r="L117" s="37"/>
      <c r="M117" s="37"/>
      <c r="N117" s="37"/>
      <c r="O117" s="37">
        <f t="shared" ca="1" si="10"/>
        <v>-9.8770510345758261E-3</v>
      </c>
      <c r="P117" s="37"/>
      <c r="Q117" s="39">
        <f t="shared" si="11"/>
        <v>24384.928</v>
      </c>
      <c r="R117" s="37"/>
      <c r="S117" s="37"/>
      <c r="T117" s="37"/>
      <c r="AB117">
        <v>5</v>
      </c>
      <c r="AC117" t="s">
        <v>83</v>
      </c>
      <c r="AE117" t="s">
        <v>85</v>
      </c>
    </row>
    <row r="118" spans="1:31" x14ac:dyDescent="0.2">
      <c r="A118" s="37" t="s">
        <v>84</v>
      </c>
      <c r="B118" s="37"/>
      <c r="C118" s="38">
        <v>39531.400999999998</v>
      </c>
      <c r="D118" s="38"/>
      <c r="E118" s="37">
        <f t="shared" si="7"/>
        <v>13723.016653723358</v>
      </c>
      <c r="F118" s="37">
        <f t="shared" si="8"/>
        <v>13723</v>
      </c>
      <c r="G118" s="37">
        <f t="shared" si="9"/>
        <v>2.2194999997736886E-2</v>
      </c>
      <c r="H118" s="37"/>
      <c r="I118" s="37">
        <f t="shared" si="12"/>
        <v>2.2194999997736886E-2</v>
      </c>
      <c r="J118" s="37"/>
      <c r="K118" s="37"/>
      <c r="L118" s="37"/>
      <c r="M118" s="37"/>
      <c r="N118" s="37"/>
      <c r="O118" s="37">
        <f t="shared" ca="1" si="10"/>
        <v>-9.9127922731757166E-3</v>
      </c>
      <c r="P118" s="37"/>
      <c r="Q118" s="39">
        <f t="shared" si="11"/>
        <v>24512.900999999998</v>
      </c>
      <c r="R118" s="37"/>
      <c r="S118" s="37"/>
      <c r="T118" s="37"/>
      <c r="AB118">
        <v>6</v>
      </c>
      <c r="AC118" t="s">
        <v>83</v>
      </c>
      <c r="AE118" t="s">
        <v>85</v>
      </c>
    </row>
    <row r="119" spans="1:31" x14ac:dyDescent="0.2">
      <c r="A119" s="69" t="s">
        <v>507</v>
      </c>
      <c r="B119" s="70" t="s">
        <v>159</v>
      </c>
      <c r="C119" s="69">
        <v>39535.351000000002</v>
      </c>
      <c r="D119" s="69" t="s">
        <v>178</v>
      </c>
      <c r="E119" s="10">
        <f t="shared" si="7"/>
        <v>13725.980483742082</v>
      </c>
      <c r="F119" s="37">
        <f t="shared" si="8"/>
        <v>13726</v>
      </c>
      <c r="G119" s="37">
        <f t="shared" si="9"/>
        <v>-2.6009999994130339E-2</v>
      </c>
      <c r="H119" s="37"/>
      <c r="I119" s="37">
        <f t="shared" si="12"/>
        <v>-2.6009999994130339E-2</v>
      </c>
      <c r="J119" s="37"/>
      <c r="K119" s="37"/>
      <c r="M119" s="37"/>
      <c r="N119" s="37"/>
      <c r="O119" s="37">
        <f t="shared" ca="1" si="10"/>
        <v>-9.9139091868819633E-3</v>
      </c>
      <c r="P119" s="37"/>
      <c r="Q119" s="39">
        <f t="shared" si="11"/>
        <v>24516.851000000002</v>
      </c>
      <c r="R119" s="37"/>
      <c r="S119" s="37"/>
      <c r="T119" s="37"/>
    </row>
    <row r="120" spans="1:31" x14ac:dyDescent="0.2">
      <c r="A120" s="69" t="s">
        <v>512</v>
      </c>
      <c r="B120" s="70" t="s">
        <v>159</v>
      </c>
      <c r="C120" s="69">
        <v>40148.446900000003</v>
      </c>
      <c r="D120" s="69" t="s">
        <v>178</v>
      </c>
      <c r="E120" s="10">
        <f t="shared" si="7"/>
        <v>14186.008846469857</v>
      </c>
      <c r="F120" s="37">
        <f t="shared" si="8"/>
        <v>14186</v>
      </c>
      <c r="G120" s="37">
        <f t="shared" si="9"/>
        <v>1.1790000004111789E-2</v>
      </c>
      <c r="H120" s="37"/>
      <c r="J120" s="37">
        <f>G120</f>
        <v>1.1790000004111789E-2</v>
      </c>
      <c r="K120" s="37"/>
      <c r="M120" s="37"/>
      <c r="N120" s="37"/>
      <c r="O120" s="37">
        <f t="shared" ca="1" si="10"/>
        <v>-1.0085169288506441E-2</v>
      </c>
      <c r="P120" s="37"/>
      <c r="Q120" s="39">
        <f t="shared" si="11"/>
        <v>25129.946900000003</v>
      </c>
      <c r="R120" s="37"/>
      <c r="S120" s="37"/>
      <c r="T120" s="37"/>
    </row>
    <row r="121" spans="1:31" x14ac:dyDescent="0.2">
      <c r="A121" s="69" t="s">
        <v>512</v>
      </c>
      <c r="B121" s="70" t="s">
        <v>159</v>
      </c>
      <c r="C121" s="69">
        <v>40204.4018</v>
      </c>
      <c r="D121" s="69" t="s">
        <v>178</v>
      </c>
      <c r="E121" s="10">
        <f t="shared" si="7"/>
        <v>14227.993862245683</v>
      </c>
      <c r="F121" s="37">
        <f t="shared" si="8"/>
        <v>14228</v>
      </c>
      <c r="G121" s="37">
        <f t="shared" si="9"/>
        <v>-8.179999997082632E-3</v>
      </c>
      <c r="H121" s="37"/>
      <c r="J121" s="37">
        <f>G121</f>
        <v>-8.179999997082632E-3</v>
      </c>
      <c r="K121" s="37"/>
      <c r="M121" s="37"/>
      <c r="N121" s="37"/>
      <c r="O121" s="37">
        <f t="shared" ca="1" si="10"/>
        <v>-1.0100806080393893E-2</v>
      </c>
      <c r="P121" s="37"/>
      <c r="Q121" s="39">
        <f t="shared" si="11"/>
        <v>25185.9018</v>
      </c>
      <c r="R121" s="37"/>
      <c r="S121" s="37"/>
      <c r="T121" s="37"/>
    </row>
    <row r="122" spans="1:31" x14ac:dyDescent="0.2">
      <c r="A122" s="37" t="s">
        <v>87</v>
      </c>
      <c r="B122" s="37"/>
      <c r="C122" s="38">
        <v>40589.563999999998</v>
      </c>
      <c r="D122" s="38"/>
      <c r="E122" s="37">
        <f t="shared" si="7"/>
        <v>14516.995201596717</v>
      </c>
      <c r="F122" s="37">
        <f t="shared" si="8"/>
        <v>14517</v>
      </c>
      <c r="G122" s="37">
        <f t="shared" si="9"/>
        <v>-6.3950000039767474E-3</v>
      </c>
      <c r="H122" s="37"/>
      <c r="I122" s="37">
        <f>G122</f>
        <v>-6.3950000039767474E-3</v>
      </c>
      <c r="J122" s="37"/>
      <c r="K122" s="37"/>
      <c r="L122" s="37"/>
      <c r="M122" s="37"/>
      <c r="N122" s="37"/>
      <c r="O122" s="37">
        <f t="shared" ca="1" si="10"/>
        <v>-1.0208402100762315E-2</v>
      </c>
      <c r="P122" s="37"/>
      <c r="Q122" s="39">
        <f t="shared" si="11"/>
        <v>25571.063999999998</v>
      </c>
      <c r="R122" s="37"/>
      <c r="S122" s="37"/>
      <c r="T122" s="37"/>
      <c r="AB122">
        <v>10</v>
      </c>
      <c r="AC122" t="s">
        <v>86</v>
      </c>
      <c r="AE122" t="s">
        <v>85</v>
      </c>
    </row>
    <row r="123" spans="1:31" x14ac:dyDescent="0.2">
      <c r="A123" s="37" t="s">
        <v>88</v>
      </c>
      <c r="B123" s="37"/>
      <c r="C123" s="38">
        <v>40853.446000000004</v>
      </c>
      <c r="D123" s="38"/>
      <c r="E123" s="37">
        <f t="shared" si="7"/>
        <v>14714.995554254976</v>
      </c>
      <c r="F123" s="37">
        <f t="shared" si="8"/>
        <v>14715</v>
      </c>
      <c r="G123" s="37">
        <f t="shared" si="9"/>
        <v>-5.924999997660052E-3</v>
      </c>
      <c r="H123" s="37"/>
      <c r="I123" s="37">
        <f>G123</f>
        <v>-5.924999997660052E-3</v>
      </c>
      <c r="J123" s="37"/>
      <c r="K123" s="37"/>
      <c r="L123" s="37"/>
      <c r="M123" s="37"/>
      <c r="N123" s="37"/>
      <c r="O123" s="37">
        <f t="shared" ca="1" si="10"/>
        <v>-1.0282118405374591E-2</v>
      </c>
      <c r="P123" s="37"/>
      <c r="Q123" s="39">
        <f t="shared" si="11"/>
        <v>25834.946000000004</v>
      </c>
      <c r="R123" s="37"/>
      <c r="S123" s="37"/>
      <c r="T123" s="37"/>
      <c r="AB123">
        <v>6</v>
      </c>
      <c r="AC123" t="s">
        <v>86</v>
      </c>
      <c r="AE123" t="s">
        <v>85</v>
      </c>
    </row>
    <row r="124" spans="1:31" x14ac:dyDescent="0.2">
      <c r="A124" s="37" t="s">
        <v>89</v>
      </c>
      <c r="B124" s="40"/>
      <c r="C124" s="38">
        <v>40953.406999999999</v>
      </c>
      <c r="D124" s="38"/>
      <c r="E124" s="37">
        <f t="shared" si="7"/>
        <v>14789.999962483165</v>
      </c>
      <c r="F124" s="37">
        <f t="shared" si="8"/>
        <v>14790</v>
      </c>
      <c r="G124" s="37">
        <f t="shared" si="9"/>
        <v>-4.9999995098914951E-5</v>
      </c>
      <c r="H124" s="37"/>
      <c r="I124" s="37">
        <f>G124</f>
        <v>-4.9999995098914951E-5</v>
      </c>
      <c r="J124" s="37"/>
      <c r="K124" s="37"/>
      <c r="L124" s="37"/>
      <c r="M124" s="37"/>
      <c r="N124" s="37"/>
      <c r="O124" s="37">
        <f t="shared" ca="1" si="10"/>
        <v>-1.0310041248030755E-2</v>
      </c>
      <c r="P124" s="37"/>
      <c r="Q124" s="39">
        <f t="shared" si="11"/>
        <v>25934.906999999999</v>
      </c>
      <c r="R124" s="37"/>
      <c r="S124" s="37"/>
      <c r="T124" s="37"/>
      <c r="AB124">
        <v>6</v>
      </c>
      <c r="AC124" t="s">
        <v>83</v>
      </c>
      <c r="AE124" t="s">
        <v>85</v>
      </c>
    </row>
    <row r="125" spans="1:31" x14ac:dyDescent="0.2">
      <c r="A125" s="37" t="s">
        <v>89</v>
      </c>
      <c r="B125" s="40"/>
      <c r="C125" s="38">
        <v>40969.394</v>
      </c>
      <c r="D125" s="38"/>
      <c r="E125" s="37">
        <f t="shared" si="7"/>
        <v>14801.995595523493</v>
      </c>
      <c r="F125" s="37">
        <f t="shared" si="8"/>
        <v>14802</v>
      </c>
      <c r="G125" s="37">
        <f t="shared" si="9"/>
        <v>-5.8699999935925007E-3</v>
      </c>
      <c r="H125" s="37"/>
      <c r="I125" s="37">
        <f>G125</f>
        <v>-5.8699999935925007E-3</v>
      </c>
      <c r="J125" s="37"/>
      <c r="K125" s="37"/>
      <c r="L125" s="37"/>
      <c r="M125" s="37"/>
      <c r="N125" s="37"/>
      <c r="O125" s="37">
        <f t="shared" ca="1" si="10"/>
        <v>-1.0314508902855742E-2</v>
      </c>
      <c r="P125" s="37"/>
      <c r="Q125" s="39">
        <f t="shared" si="11"/>
        <v>25950.894</v>
      </c>
      <c r="R125" s="37"/>
      <c r="S125" s="37"/>
      <c r="T125" s="37"/>
      <c r="AB125">
        <v>7</v>
      </c>
      <c r="AC125" t="s">
        <v>83</v>
      </c>
      <c r="AE125" t="s">
        <v>85</v>
      </c>
    </row>
    <row r="126" spans="1:31" x14ac:dyDescent="0.2">
      <c r="A126" s="69" t="s">
        <v>512</v>
      </c>
      <c r="B126" s="70" t="s">
        <v>159</v>
      </c>
      <c r="C126" s="69">
        <v>41033.358200000002</v>
      </c>
      <c r="D126" s="69" t="s">
        <v>178</v>
      </c>
      <c r="E126" s="10">
        <f t="shared" si="7"/>
        <v>14849.990283139561</v>
      </c>
      <c r="F126" s="37">
        <f t="shared" si="8"/>
        <v>14850</v>
      </c>
      <c r="G126" s="37">
        <f t="shared" si="9"/>
        <v>-1.2949999996635597E-2</v>
      </c>
      <c r="H126" s="37"/>
      <c r="J126" s="37">
        <f>G126</f>
        <v>-1.2949999996635597E-2</v>
      </c>
      <c r="K126" s="37"/>
      <c r="M126" s="37"/>
      <c r="N126" s="37"/>
      <c r="O126" s="37">
        <f t="shared" ca="1" si="10"/>
        <v>-1.0332379522155686E-2</v>
      </c>
      <c r="P126" s="37"/>
      <c r="Q126" s="39">
        <f t="shared" si="11"/>
        <v>26014.858200000002</v>
      </c>
      <c r="R126" s="37"/>
      <c r="S126" s="37"/>
      <c r="T126" s="37"/>
    </row>
    <row r="127" spans="1:31" x14ac:dyDescent="0.2">
      <c r="A127" s="37" t="s">
        <v>90</v>
      </c>
      <c r="B127" s="40"/>
      <c r="C127" s="38">
        <v>41041.356</v>
      </c>
      <c r="D127" s="38"/>
      <c r="E127" s="37">
        <f t="shared" si="7"/>
        <v>14855.991326107593</v>
      </c>
      <c r="F127" s="37">
        <f t="shared" si="8"/>
        <v>14856</v>
      </c>
      <c r="G127" s="37">
        <f t="shared" si="9"/>
        <v>-1.1559999999008141E-2</v>
      </c>
      <c r="H127" s="37"/>
      <c r="I127" s="37">
        <f t="shared" ref="I127:I158" si="13">G127</f>
        <v>-1.1559999999008141E-2</v>
      </c>
      <c r="J127" s="37"/>
      <c r="K127" s="37"/>
      <c r="L127" s="37"/>
      <c r="M127" s="37"/>
      <c r="N127" s="37"/>
      <c r="O127" s="37">
        <f t="shared" ca="1" si="10"/>
        <v>-1.0334613349568179E-2</v>
      </c>
      <c r="P127" s="37"/>
      <c r="Q127" s="39">
        <f t="shared" si="11"/>
        <v>26022.856</v>
      </c>
      <c r="R127" s="37"/>
      <c r="S127" s="37"/>
      <c r="T127" s="37"/>
      <c r="AB127">
        <v>11</v>
      </c>
      <c r="AC127" t="s">
        <v>83</v>
      </c>
      <c r="AE127" t="s">
        <v>85</v>
      </c>
    </row>
    <row r="128" spans="1:31" x14ac:dyDescent="0.2">
      <c r="A128" s="37" t="s">
        <v>91</v>
      </c>
      <c r="B128" s="40"/>
      <c r="C128" s="38">
        <v>41057.341</v>
      </c>
      <c r="D128" s="38"/>
      <c r="E128" s="37">
        <f t="shared" si="7"/>
        <v>14867.985458474492</v>
      </c>
      <c r="F128" s="37">
        <f t="shared" si="8"/>
        <v>14868</v>
      </c>
      <c r="G128" s="37">
        <f t="shared" si="9"/>
        <v>-1.9379999997909181E-2</v>
      </c>
      <c r="H128" s="37"/>
      <c r="I128" s="37">
        <f t="shared" si="13"/>
        <v>-1.9379999997909181E-2</v>
      </c>
      <c r="J128" s="37"/>
      <c r="K128" s="37"/>
      <c r="L128" s="37"/>
      <c r="M128" s="37"/>
      <c r="N128" s="37"/>
      <c r="O128" s="37">
        <f t="shared" ca="1" si="10"/>
        <v>-1.0339081004393166E-2</v>
      </c>
      <c r="P128" s="37"/>
      <c r="Q128" s="39">
        <f t="shared" si="11"/>
        <v>26038.841</v>
      </c>
      <c r="R128" s="37"/>
      <c r="S128" s="37"/>
      <c r="T128" s="37"/>
      <c r="AB128">
        <v>8</v>
      </c>
      <c r="AC128" t="s">
        <v>83</v>
      </c>
      <c r="AE128" t="s">
        <v>85</v>
      </c>
    </row>
    <row r="129" spans="1:31" x14ac:dyDescent="0.2">
      <c r="A129" s="37" t="s">
        <v>91</v>
      </c>
      <c r="B129" s="40"/>
      <c r="C129" s="38">
        <v>41061.35</v>
      </c>
      <c r="D129" s="38"/>
      <c r="E129" s="37">
        <f t="shared" si="7"/>
        <v>14870.993558359314</v>
      </c>
      <c r="F129" s="37">
        <f t="shared" si="8"/>
        <v>14871</v>
      </c>
      <c r="G129" s="37">
        <f t="shared" si="9"/>
        <v>-8.5849999959464185E-3</v>
      </c>
      <c r="H129" s="37"/>
      <c r="I129" s="37">
        <f t="shared" si="13"/>
        <v>-8.5849999959464185E-3</v>
      </c>
      <c r="J129" s="37"/>
      <c r="K129" s="37"/>
      <c r="L129" s="37"/>
      <c r="M129" s="37"/>
      <c r="N129" s="37"/>
      <c r="O129" s="37">
        <f t="shared" ca="1" si="10"/>
        <v>-1.0340197918099413E-2</v>
      </c>
      <c r="P129" s="37"/>
      <c r="Q129" s="39">
        <f t="shared" si="11"/>
        <v>26042.85</v>
      </c>
      <c r="R129" s="37"/>
      <c r="S129" s="37"/>
      <c r="T129" s="37"/>
      <c r="AB129">
        <v>12</v>
      </c>
      <c r="AC129" t="s">
        <v>92</v>
      </c>
      <c r="AE129" t="s">
        <v>85</v>
      </c>
    </row>
    <row r="130" spans="1:31" x14ac:dyDescent="0.2">
      <c r="A130" s="37" t="s">
        <v>91</v>
      </c>
      <c r="B130" s="40"/>
      <c r="C130" s="38">
        <v>41061.355000000003</v>
      </c>
      <c r="D130" s="38"/>
      <c r="E130" s="37">
        <f t="shared" si="7"/>
        <v>14870.997310042885</v>
      </c>
      <c r="F130" s="37">
        <f t="shared" si="8"/>
        <v>14871</v>
      </c>
      <c r="G130" s="37">
        <f t="shared" si="9"/>
        <v>-3.5849999912898056E-3</v>
      </c>
      <c r="H130" s="37"/>
      <c r="I130" s="37">
        <f t="shared" si="13"/>
        <v>-3.5849999912898056E-3</v>
      </c>
      <c r="J130" s="37"/>
      <c r="K130" s="37"/>
      <c r="L130" s="37"/>
      <c r="M130" s="37"/>
      <c r="N130" s="37"/>
      <c r="O130" s="37">
        <f t="shared" ca="1" si="10"/>
        <v>-1.0340197918099413E-2</v>
      </c>
      <c r="P130" s="37"/>
      <c r="Q130" s="39">
        <f t="shared" si="11"/>
        <v>26042.855000000003</v>
      </c>
      <c r="R130" s="37"/>
      <c r="S130" s="37"/>
      <c r="T130" s="37"/>
      <c r="AB130">
        <v>7</v>
      </c>
      <c r="AC130" t="s">
        <v>93</v>
      </c>
      <c r="AE130" t="s">
        <v>85</v>
      </c>
    </row>
    <row r="131" spans="1:31" x14ac:dyDescent="0.2">
      <c r="A131" s="37" t="s">
        <v>94</v>
      </c>
      <c r="B131" s="40"/>
      <c r="C131" s="38">
        <v>41202.601999999999</v>
      </c>
      <c r="D131" s="38"/>
      <c r="E131" s="37">
        <f t="shared" si="7"/>
        <v>14976.980119828773</v>
      </c>
      <c r="F131" s="37">
        <f t="shared" si="8"/>
        <v>14977</v>
      </c>
      <c r="G131" s="37">
        <f t="shared" si="9"/>
        <v>-2.6494999998249114E-2</v>
      </c>
      <c r="H131" s="37"/>
      <c r="I131" s="37">
        <f t="shared" si="13"/>
        <v>-2.6494999998249114E-2</v>
      </c>
      <c r="J131" s="37"/>
      <c r="K131" s="37"/>
      <c r="L131" s="37"/>
      <c r="M131" s="37"/>
      <c r="N131" s="37"/>
      <c r="O131" s="37">
        <f t="shared" ca="1" si="10"/>
        <v>-1.0379662202386793E-2</v>
      </c>
      <c r="P131" s="37"/>
      <c r="Q131" s="39">
        <f t="shared" si="11"/>
        <v>26184.101999999999</v>
      </c>
      <c r="R131" s="37"/>
      <c r="S131" s="37"/>
      <c r="T131" s="37"/>
      <c r="AB131">
        <v>7</v>
      </c>
      <c r="AC131" t="s">
        <v>86</v>
      </c>
      <c r="AE131" t="s">
        <v>85</v>
      </c>
    </row>
    <row r="132" spans="1:31" x14ac:dyDescent="0.2">
      <c r="A132" s="37" t="s">
        <v>95</v>
      </c>
      <c r="B132" s="40"/>
      <c r="C132" s="38">
        <v>41261.26</v>
      </c>
      <c r="D132" s="38"/>
      <c r="E132" s="37">
        <f t="shared" si="7"/>
        <v>15020.993370775139</v>
      </c>
      <c r="F132" s="37">
        <f t="shared" si="8"/>
        <v>15021</v>
      </c>
      <c r="G132" s="37">
        <f t="shared" si="9"/>
        <v>-8.8349999932688661E-3</v>
      </c>
      <c r="H132" s="37"/>
      <c r="I132" s="37">
        <f t="shared" si="13"/>
        <v>-8.8349999932688661E-3</v>
      </c>
      <c r="J132" s="37"/>
      <c r="K132" s="37"/>
      <c r="L132" s="37"/>
      <c r="M132" s="37"/>
      <c r="N132" s="37"/>
      <c r="O132" s="37">
        <f t="shared" ca="1" si="10"/>
        <v>-1.0396043603411743E-2</v>
      </c>
      <c r="P132" s="37"/>
      <c r="Q132" s="39">
        <f t="shared" si="11"/>
        <v>26242.760000000002</v>
      </c>
      <c r="R132" s="37"/>
      <c r="S132" s="37"/>
      <c r="T132" s="37"/>
      <c r="AB132">
        <v>12</v>
      </c>
      <c r="AC132" t="s">
        <v>83</v>
      </c>
      <c r="AE132" t="s">
        <v>85</v>
      </c>
    </row>
    <row r="133" spans="1:31" x14ac:dyDescent="0.2">
      <c r="A133" s="37" t="s">
        <v>96</v>
      </c>
      <c r="B133" s="40"/>
      <c r="C133" s="38">
        <v>41301.245000000003</v>
      </c>
      <c r="D133" s="38"/>
      <c r="E133" s="37">
        <f t="shared" si="7"/>
        <v>15050.995584268443</v>
      </c>
      <c r="F133" s="37">
        <f t="shared" si="8"/>
        <v>15051</v>
      </c>
      <c r="G133" s="37">
        <f t="shared" si="9"/>
        <v>-5.884999998670537E-3</v>
      </c>
      <c r="H133" s="37"/>
      <c r="I133" s="37">
        <f t="shared" si="13"/>
        <v>-5.884999998670537E-3</v>
      </c>
      <c r="J133" s="37"/>
      <c r="K133" s="37"/>
      <c r="L133" s="37"/>
      <c r="M133" s="37"/>
      <c r="N133" s="37"/>
      <c r="O133" s="37">
        <f t="shared" ca="1" si="10"/>
        <v>-1.0407212740474209E-2</v>
      </c>
      <c r="P133" s="37"/>
      <c r="Q133" s="39">
        <f t="shared" si="11"/>
        <v>26282.745000000003</v>
      </c>
      <c r="R133" s="37"/>
      <c r="S133" s="37"/>
      <c r="T133" s="37"/>
      <c r="AB133">
        <v>11</v>
      </c>
      <c r="AC133" t="s">
        <v>83</v>
      </c>
      <c r="AE133" t="s">
        <v>85</v>
      </c>
    </row>
    <row r="134" spans="1:31" x14ac:dyDescent="0.2">
      <c r="A134" s="9" t="s">
        <v>161</v>
      </c>
      <c r="B134" s="8"/>
      <c r="C134" s="11">
        <v>41350.555999999997</v>
      </c>
      <c r="D134" s="11"/>
      <c r="E134" s="37">
        <f t="shared" si="7"/>
        <v>15087.995437952781</v>
      </c>
      <c r="F134" s="37">
        <f t="shared" si="8"/>
        <v>15088</v>
      </c>
      <c r="G134" s="37">
        <f t="shared" si="9"/>
        <v>-6.0800000064773485E-3</v>
      </c>
      <c r="H134" s="37"/>
      <c r="I134" s="37">
        <f t="shared" si="13"/>
        <v>-6.0800000064773485E-3</v>
      </c>
      <c r="L134" s="37"/>
      <c r="M134" s="37"/>
      <c r="N134" s="37"/>
      <c r="O134" s="37">
        <f t="shared" ca="1" si="10"/>
        <v>-1.0420988009517917E-2</v>
      </c>
      <c r="P134" s="37"/>
      <c r="Q134" s="39">
        <f t="shared" si="11"/>
        <v>26332.055999999997</v>
      </c>
      <c r="R134" s="37"/>
      <c r="S134" s="37"/>
      <c r="T134" s="37"/>
    </row>
    <row r="135" spans="1:31" x14ac:dyDescent="0.2">
      <c r="A135" s="10" t="s">
        <v>97</v>
      </c>
      <c r="B135" s="16"/>
      <c r="C135" s="17">
        <v>41606.436000000002</v>
      </c>
      <c r="D135" s="17"/>
      <c r="E135" s="10">
        <f t="shared" si="7"/>
        <v>15279.991596228811</v>
      </c>
      <c r="F135" s="37">
        <f t="shared" si="8"/>
        <v>15280</v>
      </c>
      <c r="G135" s="37">
        <f t="shared" si="9"/>
        <v>-1.1199999993550591E-2</v>
      </c>
      <c r="H135" s="37"/>
      <c r="I135" s="37">
        <f t="shared" si="13"/>
        <v>-1.1199999993550591E-2</v>
      </c>
      <c r="J135" s="37"/>
      <c r="K135" s="37"/>
      <c r="L135" s="37"/>
      <c r="M135" s="37"/>
      <c r="N135" s="37"/>
      <c r="O135" s="37">
        <f t="shared" ca="1" si="10"/>
        <v>-1.0492470486717698E-2</v>
      </c>
      <c r="P135" s="37"/>
      <c r="Q135" s="39">
        <f t="shared" si="11"/>
        <v>26587.936000000002</v>
      </c>
      <c r="R135" s="37"/>
      <c r="S135" s="37"/>
      <c r="T135" s="37"/>
      <c r="AB135">
        <v>10</v>
      </c>
      <c r="AC135" t="s">
        <v>92</v>
      </c>
      <c r="AE135" t="s">
        <v>85</v>
      </c>
    </row>
    <row r="136" spans="1:31" x14ac:dyDescent="0.2">
      <c r="A136" s="69" t="s">
        <v>562</v>
      </c>
      <c r="B136" s="70" t="s">
        <v>159</v>
      </c>
      <c r="C136" s="69">
        <v>41770.35</v>
      </c>
      <c r="D136" s="69" t="s">
        <v>178</v>
      </c>
      <c r="E136" s="10">
        <f t="shared" si="7"/>
        <v>15402.982288301875</v>
      </c>
      <c r="F136" s="37">
        <f t="shared" si="8"/>
        <v>15403</v>
      </c>
      <c r="G136" s="37">
        <f t="shared" si="9"/>
        <v>-2.3605000002135057E-2</v>
      </c>
      <c r="H136" s="37"/>
      <c r="I136" s="37">
        <f t="shared" si="13"/>
        <v>-2.3605000002135057E-2</v>
      </c>
      <c r="J136" s="37"/>
      <c r="K136" s="37"/>
      <c r="M136" s="37"/>
      <c r="N136" s="37"/>
      <c r="O136" s="37">
        <f t="shared" ca="1" si="10"/>
        <v>-1.0538263948673809E-2</v>
      </c>
      <c r="P136" s="37"/>
      <c r="Q136" s="39">
        <f t="shared" si="11"/>
        <v>26751.85</v>
      </c>
      <c r="R136" s="37"/>
      <c r="S136" s="37"/>
      <c r="T136" s="37"/>
    </row>
    <row r="137" spans="1:31" x14ac:dyDescent="0.2">
      <c r="A137" s="69" t="s">
        <v>562</v>
      </c>
      <c r="B137" s="70" t="s">
        <v>159</v>
      </c>
      <c r="C137" s="69">
        <v>41770.357000000004</v>
      </c>
      <c r="D137" s="69" t="s">
        <v>178</v>
      </c>
      <c r="E137" s="10">
        <f t="shared" si="7"/>
        <v>15402.987540658874</v>
      </c>
      <c r="F137" s="37">
        <f t="shared" si="8"/>
        <v>15403</v>
      </c>
      <c r="G137" s="37">
        <f t="shared" si="9"/>
        <v>-1.6604999997070991E-2</v>
      </c>
      <c r="H137" s="37"/>
      <c r="I137" s="37">
        <f t="shared" si="13"/>
        <v>-1.6604999997070991E-2</v>
      </c>
      <c r="J137" s="37"/>
      <c r="K137" s="37"/>
      <c r="M137" s="37"/>
      <c r="N137" s="37"/>
      <c r="O137" s="37">
        <f t="shared" ca="1" si="10"/>
        <v>-1.0538263948673809E-2</v>
      </c>
      <c r="P137" s="37"/>
      <c r="Q137" s="39">
        <f t="shared" si="11"/>
        <v>26751.857000000004</v>
      </c>
      <c r="R137" s="37"/>
      <c r="S137" s="37"/>
      <c r="T137" s="37"/>
    </row>
    <row r="138" spans="1:31" x14ac:dyDescent="0.2">
      <c r="A138" s="10" t="s">
        <v>98</v>
      </c>
      <c r="B138" s="16"/>
      <c r="C138" s="17">
        <v>41931.593000000001</v>
      </c>
      <c r="D138" s="17"/>
      <c r="E138" s="10">
        <f t="shared" si="7"/>
        <v>15523.968831012919</v>
      </c>
      <c r="F138" s="37">
        <f t="shared" si="8"/>
        <v>15524</v>
      </c>
      <c r="G138" s="37">
        <f t="shared" si="9"/>
        <v>-4.1539999998349231E-2</v>
      </c>
      <c r="H138" s="37"/>
      <c r="I138" s="37">
        <f t="shared" si="13"/>
        <v>-4.1539999998349231E-2</v>
      </c>
      <c r="J138" s="37"/>
      <c r="K138" s="37"/>
      <c r="L138" s="37"/>
      <c r="M138" s="37"/>
      <c r="N138" s="37"/>
      <c r="O138" s="37">
        <f t="shared" ca="1" si="10"/>
        <v>-1.0583312801492422E-2</v>
      </c>
      <c r="P138" s="37"/>
      <c r="Q138" s="39">
        <f t="shared" si="11"/>
        <v>26913.093000000001</v>
      </c>
      <c r="R138" s="37"/>
      <c r="S138" s="37"/>
      <c r="T138" s="37"/>
      <c r="AB138">
        <v>9</v>
      </c>
      <c r="AC138" t="s">
        <v>86</v>
      </c>
      <c r="AE138" t="s">
        <v>85</v>
      </c>
    </row>
    <row r="139" spans="1:31" x14ac:dyDescent="0.2">
      <c r="A139" s="69" t="s">
        <v>573</v>
      </c>
      <c r="B139" s="70" t="s">
        <v>159</v>
      </c>
      <c r="C139" s="69">
        <v>42087.546000000002</v>
      </c>
      <c r="D139" s="69" t="s">
        <v>178</v>
      </c>
      <c r="E139" s="10">
        <f t="shared" si="7"/>
        <v>15640.986092509016</v>
      </c>
      <c r="F139" s="37">
        <f t="shared" si="8"/>
        <v>15641</v>
      </c>
      <c r="G139" s="37">
        <f t="shared" si="9"/>
        <v>-1.8534999995608814E-2</v>
      </c>
      <c r="H139" s="37"/>
      <c r="I139" s="37">
        <f t="shared" si="13"/>
        <v>-1.8534999995608814E-2</v>
      </c>
      <c r="J139" s="37"/>
      <c r="K139" s="37"/>
      <c r="M139" s="37"/>
      <c r="N139" s="37"/>
      <c r="O139" s="37">
        <f t="shared" ca="1" si="10"/>
        <v>-1.062687243603604E-2</v>
      </c>
      <c r="P139" s="37"/>
      <c r="Q139" s="39">
        <f t="shared" si="11"/>
        <v>27069.046000000002</v>
      </c>
      <c r="R139" s="37"/>
      <c r="S139" s="37"/>
      <c r="T139" s="37"/>
    </row>
    <row r="140" spans="1:31" x14ac:dyDescent="0.2">
      <c r="A140" s="69" t="s">
        <v>573</v>
      </c>
      <c r="B140" s="70" t="s">
        <v>159</v>
      </c>
      <c r="C140" s="69">
        <v>42091.542999999998</v>
      </c>
      <c r="D140" s="69" t="s">
        <v>178</v>
      </c>
      <c r="E140" s="10">
        <f t="shared" si="7"/>
        <v>15643.985188353274</v>
      </c>
      <c r="F140" s="37">
        <f t="shared" si="8"/>
        <v>15644</v>
      </c>
      <c r="G140" s="37">
        <f t="shared" si="9"/>
        <v>-1.9739999996090773E-2</v>
      </c>
      <c r="H140" s="37"/>
      <c r="I140" s="37">
        <f t="shared" si="13"/>
        <v>-1.9739999996090773E-2</v>
      </c>
      <c r="J140" s="37"/>
      <c r="K140" s="37"/>
      <c r="M140" s="37"/>
      <c r="N140" s="37"/>
      <c r="O140" s="37">
        <f t="shared" ca="1" si="10"/>
        <v>-1.0627989349742285E-2</v>
      </c>
      <c r="P140" s="37"/>
      <c r="Q140" s="39">
        <f t="shared" si="11"/>
        <v>27073.042999999998</v>
      </c>
      <c r="R140" s="37"/>
      <c r="S140" s="37"/>
      <c r="T140" s="37"/>
    </row>
    <row r="141" spans="1:31" x14ac:dyDescent="0.2">
      <c r="A141" s="69" t="s">
        <v>579</v>
      </c>
      <c r="B141" s="70" t="s">
        <v>159</v>
      </c>
      <c r="C141" s="69">
        <v>42363.423999999999</v>
      </c>
      <c r="D141" s="69" t="s">
        <v>178</v>
      </c>
      <c r="E141" s="10">
        <f t="shared" si="7"/>
        <v>15847.987484383617</v>
      </c>
      <c r="F141" s="37">
        <f t="shared" si="8"/>
        <v>15848</v>
      </c>
      <c r="G141" s="37">
        <f t="shared" si="9"/>
        <v>-1.6680000000633299E-2</v>
      </c>
      <c r="H141" s="37"/>
      <c r="I141" s="37">
        <f t="shared" si="13"/>
        <v>-1.6680000000633299E-2</v>
      </c>
      <c r="J141" s="37"/>
      <c r="K141" s="37"/>
      <c r="M141" s="37"/>
      <c r="N141" s="37"/>
      <c r="O141" s="37">
        <f t="shared" ca="1" si="10"/>
        <v>-1.0703939481767054E-2</v>
      </c>
      <c r="P141" s="37"/>
      <c r="Q141" s="39">
        <f t="shared" si="11"/>
        <v>27344.923999999999</v>
      </c>
      <c r="R141" s="37"/>
      <c r="S141" s="37"/>
      <c r="T141" s="37"/>
    </row>
    <row r="142" spans="1:31" x14ac:dyDescent="0.2">
      <c r="A142" s="69" t="s">
        <v>579</v>
      </c>
      <c r="B142" s="70" t="s">
        <v>159</v>
      </c>
      <c r="C142" s="69">
        <v>42391.413</v>
      </c>
      <c r="D142" s="69" t="s">
        <v>178</v>
      </c>
      <c r="E142" s="10">
        <f t="shared" si="7"/>
        <v>15868.988658660575</v>
      </c>
      <c r="F142" s="37">
        <f t="shared" si="8"/>
        <v>15869</v>
      </c>
      <c r="G142" s="37">
        <f t="shared" si="9"/>
        <v>-1.5115000001969747E-2</v>
      </c>
      <c r="H142" s="37"/>
      <c r="I142" s="37">
        <f t="shared" si="13"/>
        <v>-1.5115000001969747E-2</v>
      </c>
      <c r="J142" s="37"/>
      <c r="K142" s="37"/>
      <c r="M142" s="37"/>
      <c r="N142" s="37"/>
      <c r="O142" s="37">
        <f t="shared" ca="1" si="10"/>
        <v>-1.0711757877710781E-2</v>
      </c>
      <c r="P142" s="37"/>
      <c r="Q142" s="39">
        <f t="shared" si="11"/>
        <v>27372.913</v>
      </c>
      <c r="R142" s="37"/>
      <c r="S142" s="37"/>
      <c r="T142" s="37"/>
    </row>
    <row r="143" spans="1:31" x14ac:dyDescent="0.2">
      <c r="A143" s="10" t="s">
        <v>99</v>
      </c>
      <c r="B143" s="16"/>
      <c r="C143" s="17">
        <v>42404.726000000002</v>
      </c>
      <c r="D143" s="17"/>
      <c r="E143" s="10">
        <f t="shared" si="7"/>
        <v>15878.977891328737</v>
      </c>
      <c r="F143" s="37">
        <f t="shared" si="8"/>
        <v>15879</v>
      </c>
      <c r="G143" s="37">
        <f t="shared" si="9"/>
        <v>-2.94649999923422E-2</v>
      </c>
      <c r="H143" s="37"/>
      <c r="I143" s="37">
        <f t="shared" si="13"/>
        <v>-2.94649999923422E-2</v>
      </c>
      <c r="J143" s="37"/>
      <c r="K143" s="37"/>
      <c r="L143" s="37"/>
      <c r="M143" s="37"/>
      <c r="N143" s="37"/>
      <c r="O143" s="37">
        <f t="shared" ca="1" si="10"/>
        <v>-1.0715480923398269E-2</v>
      </c>
      <c r="P143" s="37"/>
      <c r="Q143" s="39">
        <f t="shared" si="11"/>
        <v>27386.226000000002</v>
      </c>
      <c r="R143" s="37"/>
      <c r="S143" s="37"/>
      <c r="T143" s="37"/>
      <c r="AB143">
        <v>6</v>
      </c>
      <c r="AC143" t="s">
        <v>86</v>
      </c>
      <c r="AE143" t="s">
        <v>85</v>
      </c>
    </row>
    <row r="144" spans="1:31" x14ac:dyDescent="0.2">
      <c r="A144" s="10" t="s">
        <v>100</v>
      </c>
      <c r="B144" s="16"/>
      <c r="C144" s="17">
        <v>42429.400999999998</v>
      </c>
      <c r="D144" s="17"/>
      <c r="E144" s="10">
        <f t="shared" si="7"/>
        <v>15897.492449736819</v>
      </c>
      <c r="F144" s="37">
        <f t="shared" si="8"/>
        <v>15897.5</v>
      </c>
      <c r="G144" s="37">
        <f t="shared" si="9"/>
        <v>-1.0062500005005859E-2</v>
      </c>
      <c r="H144" s="37"/>
      <c r="I144" s="37">
        <f t="shared" si="13"/>
        <v>-1.0062500005005859E-2</v>
      </c>
      <c r="J144" s="37"/>
      <c r="K144" s="37"/>
      <c r="L144" s="37"/>
      <c r="M144" s="37"/>
      <c r="N144" s="37"/>
      <c r="O144" s="37">
        <f t="shared" ca="1" si="10"/>
        <v>-1.0722368557920123E-2</v>
      </c>
      <c r="P144" s="37"/>
      <c r="Q144" s="39">
        <f t="shared" si="11"/>
        <v>27410.900999999998</v>
      </c>
      <c r="R144" s="37"/>
      <c r="S144" s="37"/>
      <c r="T144" s="37"/>
      <c r="AB144">
        <v>14</v>
      </c>
      <c r="AC144" t="s">
        <v>92</v>
      </c>
      <c r="AE144" t="s">
        <v>85</v>
      </c>
    </row>
    <row r="145" spans="1:31" x14ac:dyDescent="0.2">
      <c r="A145" s="10" t="s">
        <v>100</v>
      </c>
      <c r="B145" s="16"/>
      <c r="C145" s="17">
        <v>42439.358999999997</v>
      </c>
      <c r="D145" s="17"/>
      <c r="E145" s="10">
        <f t="shared" si="7"/>
        <v>15904.964302730848</v>
      </c>
      <c r="F145" s="37">
        <f t="shared" si="8"/>
        <v>15905</v>
      </c>
      <c r="G145" s="37">
        <f t="shared" si="9"/>
        <v>-4.7575000004144385E-2</v>
      </c>
      <c r="H145" s="37"/>
      <c r="I145" s="37">
        <f t="shared" si="13"/>
        <v>-4.7575000004144385E-2</v>
      </c>
      <c r="J145" s="37"/>
      <c r="K145" s="37"/>
      <c r="L145" s="37"/>
      <c r="M145" s="37"/>
      <c r="N145" s="37"/>
      <c r="O145" s="37">
        <f t="shared" ca="1" si="10"/>
        <v>-1.0725160842185739E-2</v>
      </c>
      <c r="P145" s="37"/>
      <c r="Q145" s="39">
        <f t="shared" si="11"/>
        <v>27420.858999999997</v>
      </c>
      <c r="R145" s="37"/>
      <c r="S145" s="37"/>
      <c r="T145" s="37"/>
      <c r="AB145">
        <v>7</v>
      </c>
      <c r="AC145" t="s">
        <v>86</v>
      </c>
      <c r="AE145" t="s">
        <v>85</v>
      </c>
    </row>
    <row r="146" spans="1:31" x14ac:dyDescent="0.2">
      <c r="A146" s="10" t="s">
        <v>100</v>
      </c>
      <c r="B146" s="16"/>
      <c r="C146" s="17">
        <v>42439.387999999999</v>
      </c>
      <c r="D146" s="17"/>
      <c r="E146" s="10">
        <f t="shared" si="7"/>
        <v>15904.986062495545</v>
      </c>
      <c r="F146" s="37">
        <f t="shared" si="8"/>
        <v>15905</v>
      </c>
      <c r="G146" s="37">
        <f t="shared" si="9"/>
        <v>-1.8575000001874287E-2</v>
      </c>
      <c r="H146" s="37"/>
      <c r="I146" s="37">
        <f t="shared" si="13"/>
        <v>-1.8575000001874287E-2</v>
      </c>
      <c r="J146" s="37"/>
      <c r="K146" s="37"/>
      <c r="L146" s="37"/>
      <c r="M146" s="37"/>
      <c r="N146" s="37"/>
      <c r="O146" s="37">
        <f t="shared" ca="1" si="10"/>
        <v>-1.0725160842185739E-2</v>
      </c>
      <c r="P146" s="37"/>
      <c r="Q146" s="39">
        <f t="shared" si="11"/>
        <v>27420.887999999999</v>
      </c>
      <c r="R146" s="37"/>
      <c r="S146" s="37"/>
      <c r="T146" s="37"/>
      <c r="AB146">
        <v>6</v>
      </c>
      <c r="AC146" t="s">
        <v>83</v>
      </c>
      <c r="AE146" t="s">
        <v>85</v>
      </c>
    </row>
    <row r="147" spans="1:31" x14ac:dyDescent="0.2">
      <c r="A147" s="69" t="s">
        <v>588</v>
      </c>
      <c r="B147" s="70" t="s">
        <v>159</v>
      </c>
      <c r="C147" s="69">
        <v>42439.400999999998</v>
      </c>
      <c r="D147" s="69" t="s">
        <v>178</v>
      </c>
      <c r="E147" s="10">
        <f t="shared" si="7"/>
        <v>15904.995816872821</v>
      </c>
      <c r="F147" s="37">
        <f t="shared" si="8"/>
        <v>15905</v>
      </c>
      <c r="G147" s="37">
        <f t="shared" si="9"/>
        <v>-5.5750000028638169E-3</v>
      </c>
      <c r="H147" s="37"/>
      <c r="I147" s="37">
        <f t="shared" si="13"/>
        <v>-5.5750000028638169E-3</v>
      </c>
      <c r="J147" s="37"/>
      <c r="K147" s="37"/>
      <c r="M147" s="37"/>
      <c r="N147" s="37"/>
      <c r="O147" s="37">
        <f t="shared" ca="1" si="10"/>
        <v>-1.0725160842185739E-2</v>
      </c>
      <c r="P147" s="37"/>
      <c r="Q147" s="39">
        <f t="shared" si="11"/>
        <v>27420.900999999998</v>
      </c>
      <c r="R147" s="37"/>
      <c r="S147" s="37"/>
      <c r="T147" s="37"/>
    </row>
    <row r="148" spans="1:31" x14ac:dyDescent="0.2">
      <c r="A148" s="10" t="s">
        <v>101</v>
      </c>
      <c r="B148" s="16"/>
      <c r="C148" s="17">
        <v>42467.35</v>
      </c>
      <c r="D148" s="17"/>
      <c r="E148" s="10">
        <f t="shared" si="7"/>
        <v>15925.966977681235</v>
      </c>
      <c r="F148" s="37">
        <f t="shared" si="8"/>
        <v>15926</v>
      </c>
      <c r="G148" s="37">
        <f t="shared" si="9"/>
        <v>-4.401000000507338E-2</v>
      </c>
      <c r="H148" s="37"/>
      <c r="I148" s="37">
        <f t="shared" si="13"/>
        <v>-4.401000000507338E-2</v>
      </c>
      <c r="J148" s="37"/>
      <c r="K148" s="37"/>
      <c r="L148" s="37"/>
      <c r="M148" s="37"/>
      <c r="N148" s="37"/>
      <c r="O148" s="37">
        <f t="shared" ca="1" si="10"/>
        <v>-1.0732979238129464E-2</v>
      </c>
      <c r="P148" s="37"/>
      <c r="Q148" s="39">
        <f t="shared" si="11"/>
        <v>27448.85</v>
      </c>
      <c r="R148" s="37"/>
      <c r="S148" s="37"/>
      <c r="T148" s="37"/>
      <c r="AB148">
        <v>9</v>
      </c>
      <c r="AC148" t="s">
        <v>86</v>
      </c>
      <c r="AE148" t="s">
        <v>85</v>
      </c>
    </row>
    <row r="149" spans="1:31" x14ac:dyDescent="0.2">
      <c r="A149" s="10" t="s">
        <v>101</v>
      </c>
      <c r="B149" s="16"/>
      <c r="C149" s="17">
        <v>42467.362999999998</v>
      </c>
      <c r="D149" s="17"/>
      <c r="E149" s="10">
        <f t="shared" ref="E149:E212" si="14">+(C149-C$7)/C$8</f>
        <v>15925.976732058511</v>
      </c>
      <c r="F149" s="37">
        <f t="shared" ref="F149:F212" si="15">ROUND(2*E149,0)/2</f>
        <v>15926</v>
      </c>
      <c r="G149" s="37">
        <f t="shared" ref="G149:G212" si="16">+C149-(C$7+F149*C$8)</f>
        <v>-3.101000000606291E-2</v>
      </c>
      <c r="H149" s="37"/>
      <c r="I149" s="37">
        <f t="shared" si="13"/>
        <v>-3.101000000606291E-2</v>
      </c>
      <c r="J149" s="37"/>
      <c r="K149" s="37"/>
      <c r="L149" s="37"/>
      <c r="M149" s="37"/>
      <c r="N149" s="37"/>
      <c r="O149" s="37">
        <f t="shared" ref="O149:O212" ca="1" si="17">+C$11+C$12*F149</f>
        <v>-1.0732979238129464E-2</v>
      </c>
      <c r="P149" s="37"/>
      <c r="Q149" s="39">
        <f t="shared" ref="Q149:Q212" si="18">+C149-15018.5</f>
        <v>27448.862999999998</v>
      </c>
      <c r="R149" s="37"/>
      <c r="S149" s="37"/>
      <c r="T149" s="37"/>
      <c r="AB149">
        <v>12</v>
      </c>
      <c r="AC149" t="s">
        <v>92</v>
      </c>
      <c r="AE149" t="s">
        <v>85</v>
      </c>
    </row>
    <row r="150" spans="1:31" x14ac:dyDescent="0.2">
      <c r="A150" s="10" t="s">
        <v>101</v>
      </c>
      <c r="B150" s="16"/>
      <c r="C150" s="17">
        <v>42471.37</v>
      </c>
      <c r="D150" s="17"/>
      <c r="E150" s="10">
        <f t="shared" si="14"/>
        <v>15928.98333126991</v>
      </c>
      <c r="F150" s="37">
        <f t="shared" si="15"/>
        <v>15929</v>
      </c>
      <c r="G150" s="37">
        <f t="shared" si="16"/>
        <v>-2.2214999997231644E-2</v>
      </c>
      <c r="H150" s="37"/>
      <c r="I150" s="37">
        <f t="shared" si="13"/>
        <v>-2.2214999997231644E-2</v>
      </c>
      <c r="J150" s="37"/>
      <c r="K150" s="37"/>
      <c r="L150" s="37"/>
      <c r="M150" s="37"/>
      <c r="N150" s="37"/>
      <c r="O150" s="37">
        <f t="shared" ca="1" si="17"/>
        <v>-1.0734096151835713E-2</v>
      </c>
      <c r="P150" s="37"/>
      <c r="Q150" s="39">
        <f t="shared" si="18"/>
        <v>27452.870000000003</v>
      </c>
      <c r="R150" s="37"/>
      <c r="S150" s="37"/>
      <c r="T150" s="37"/>
      <c r="AB150">
        <v>11</v>
      </c>
      <c r="AC150" t="s">
        <v>92</v>
      </c>
      <c r="AE150" t="s">
        <v>85</v>
      </c>
    </row>
    <row r="151" spans="1:31" x14ac:dyDescent="0.2">
      <c r="A151" s="10" t="s">
        <v>102</v>
      </c>
      <c r="B151" s="16"/>
      <c r="C151" s="17">
        <v>42767.245999999999</v>
      </c>
      <c r="D151" s="17"/>
      <c r="E151" s="10">
        <f t="shared" si="14"/>
        <v>16150.989956743089</v>
      </c>
      <c r="F151" s="37">
        <f t="shared" si="15"/>
        <v>16151</v>
      </c>
      <c r="G151" s="37">
        <f t="shared" si="16"/>
        <v>-1.3384999998379499E-2</v>
      </c>
      <c r="H151" s="37"/>
      <c r="I151" s="37">
        <f t="shared" si="13"/>
        <v>-1.3384999998379499E-2</v>
      </c>
      <c r="J151" s="37"/>
      <c r="K151" s="37"/>
      <c r="L151" s="37"/>
      <c r="M151" s="37"/>
      <c r="N151" s="37"/>
      <c r="O151" s="37">
        <f t="shared" ca="1" si="17"/>
        <v>-1.0816747766097961E-2</v>
      </c>
      <c r="P151" s="37"/>
      <c r="Q151" s="39">
        <f t="shared" si="18"/>
        <v>27748.745999999999</v>
      </c>
      <c r="R151" s="37"/>
      <c r="S151" s="37"/>
      <c r="T151" s="37"/>
      <c r="AB151">
        <v>10</v>
      </c>
      <c r="AC151" t="s">
        <v>83</v>
      </c>
      <c r="AE151" t="s">
        <v>85</v>
      </c>
    </row>
    <row r="152" spans="1:31" x14ac:dyDescent="0.2">
      <c r="A152" s="69" t="s">
        <v>579</v>
      </c>
      <c r="B152" s="70" t="s">
        <v>159</v>
      </c>
      <c r="C152" s="69">
        <v>42799.232000000004</v>
      </c>
      <c r="D152" s="69" t="s">
        <v>178</v>
      </c>
      <c r="E152" s="10">
        <f t="shared" si="14"/>
        <v>16174.990226864309</v>
      </c>
      <c r="F152" s="37">
        <f t="shared" si="15"/>
        <v>16175</v>
      </c>
      <c r="G152" s="37">
        <f t="shared" si="16"/>
        <v>-1.3024999992921948E-2</v>
      </c>
      <c r="H152" s="37"/>
      <c r="I152" s="37">
        <f t="shared" si="13"/>
        <v>-1.3024999992921948E-2</v>
      </c>
      <c r="J152" s="37"/>
      <c r="K152" s="37"/>
      <c r="M152" s="37"/>
      <c r="N152" s="37"/>
      <c r="O152" s="37">
        <f t="shared" ca="1" si="17"/>
        <v>-1.0825683075747933E-2</v>
      </c>
      <c r="P152" s="37"/>
      <c r="Q152" s="39">
        <f t="shared" si="18"/>
        <v>27780.732000000004</v>
      </c>
      <c r="R152" s="37"/>
      <c r="S152" s="37"/>
      <c r="T152" s="37"/>
    </row>
    <row r="153" spans="1:31" x14ac:dyDescent="0.2">
      <c r="A153" s="69" t="s">
        <v>579</v>
      </c>
      <c r="B153" s="70" t="s">
        <v>159</v>
      </c>
      <c r="C153" s="69">
        <v>42811.228000000003</v>
      </c>
      <c r="D153" s="69" t="s">
        <v>178</v>
      </c>
      <c r="E153" s="10">
        <f t="shared" si="14"/>
        <v>16183.991266080657</v>
      </c>
      <c r="F153" s="37">
        <f t="shared" si="15"/>
        <v>16184</v>
      </c>
      <c r="G153" s="37">
        <f t="shared" si="16"/>
        <v>-1.1639999996987171E-2</v>
      </c>
      <c r="H153" s="37"/>
      <c r="I153" s="37">
        <f t="shared" si="13"/>
        <v>-1.1639999996987171E-2</v>
      </c>
      <c r="J153" s="37"/>
      <c r="K153" s="37"/>
      <c r="M153" s="37"/>
      <c r="N153" s="37"/>
      <c r="O153" s="37">
        <f t="shared" ca="1" si="17"/>
        <v>-1.0829033816866673E-2</v>
      </c>
      <c r="P153" s="37"/>
      <c r="Q153" s="39">
        <f t="shared" si="18"/>
        <v>27792.728000000003</v>
      </c>
      <c r="R153" s="37"/>
      <c r="S153" s="37"/>
      <c r="T153" s="37"/>
    </row>
    <row r="154" spans="1:31" x14ac:dyDescent="0.2">
      <c r="A154" s="69" t="s">
        <v>579</v>
      </c>
      <c r="B154" s="70" t="s">
        <v>159</v>
      </c>
      <c r="C154" s="69">
        <v>42819.222000000002</v>
      </c>
      <c r="D154" s="69" t="s">
        <v>178</v>
      </c>
      <c r="E154" s="10">
        <f t="shared" si="14"/>
        <v>16189.989457769176</v>
      </c>
      <c r="F154" s="37">
        <f t="shared" si="15"/>
        <v>16190</v>
      </c>
      <c r="G154" s="37">
        <f t="shared" si="16"/>
        <v>-1.404999999795109E-2</v>
      </c>
      <c r="H154" s="37"/>
      <c r="I154" s="37">
        <f t="shared" si="13"/>
        <v>-1.404999999795109E-2</v>
      </c>
      <c r="J154" s="37"/>
      <c r="K154" s="37"/>
      <c r="M154" s="37"/>
      <c r="N154" s="37"/>
      <c r="O154" s="37">
        <f t="shared" ca="1" si="17"/>
        <v>-1.0831267644279167E-2</v>
      </c>
      <c r="P154" s="37"/>
      <c r="Q154" s="39">
        <f t="shared" si="18"/>
        <v>27800.722000000002</v>
      </c>
      <c r="R154" s="37"/>
      <c r="S154" s="37"/>
      <c r="T154" s="37"/>
    </row>
    <row r="155" spans="1:31" x14ac:dyDescent="0.2">
      <c r="A155" s="10" t="s">
        <v>104</v>
      </c>
      <c r="B155" s="16"/>
      <c r="C155" s="17">
        <v>43045.784</v>
      </c>
      <c r="D155" s="17"/>
      <c r="E155" s="10">
        <f t="shared" si="14"/>
        <v>16359.98724427587</v>
      </c>
      <c r="F155" s="37">
        <f t="shared" si="15"/>
        <v>16360</v>
      </c>
      <c r="G155" s="37">
        <f t="shared" si="16"/>
        <v>-1.6999999999825377E-2</v>
      </c>
      <c r="H155" s="37"/>
      <c r="I155" s="37">
        <f t="shared" si="13"/>
        <v>-1.6999999999825377E-2</v>
      </c>
      <c r="J155" s="37"/>
      <c r="K155" s="37"/>
      <c r="L155" s="37"/>
      <c r="M155" s="37"/>
      <c r="N155" s="37"/>
      <c r="O155" s="37">
        <f t="shared" ca="1" si="17"/>
        <v>-1.0894559420966472E-2</v>
      </c>
      <c r="P155" s="37"/>
      <c r="Q155" s="39">
        <f t="shared" si="18"/>
        <v>28027.284</v>
      </c>
      <c r="R155" s="37"/>
      <c r="S155" s="37"/>
      <c r="T155" s="37"/>
      <c r="AB155">
        <v>17</v>
      </c>
      <c r="AC155" t="s">
        <v>103</v>
      </c>
      <c r="AE155" t="s">
        <v>105</v>
      </c>
    </row>
    <row r="156" spans="1:31" x14ac:dyDescent="0.2">
      <c r="A156" s="10" t="s">
        <v>104</v>
      </c>
      <c r="B156" s="16"/>
      <c r="C156" s="17">
        <v>43045.802000000003</v>
      </c>
      <c r="D156" s="17"/>
      <c r="E156" s="10">
        <f t="shared" si="14"/>
        <v>16360.000750336718</v>
      </c>
      <c r="F156" s="37">
        <f t="shared" si="15"/>
        <v>16360</v>
      </c>
      <c r="G156" s="37">
        <f t="shared" si="16"/>
        <v>1.0000000038417056E-3</v>
      </c>
      <c r="H156" s="37"/>
      <c r="I156" s="37">
        <f t="shared" si="13"/>
        <v>1.0000000038417056E-3</v>
      </c>
      <c r="J156" s="37"/>
      <c r="K156" s="37"/>
      <c r="L156" s="37"/>
      <c r="M156" s="37"/>
      <c r="N156" s="37"/>
      <c r="O156" s="37">
        <f t="shared" ca="1" si="17"/>
        <v>-1.0894559420966472E-2</v>
      </c>
      <c r="P156" s="37"/>
      <c r="Q156" s="39">
        <f t="shared" si="18"/>
        <v>28027.302000000003</v>
      </c>
      <c r="R156" s="37"/>
      <c r="S156" s="37"/>
      <c r="T156" s="37"/>
      <c r="AB156">
        <v>12</v>
      </c>
      <c r="AC156" t="s">
        <v>106</v>
      </c>
      <c r="AE156" t="s">
        <v>105</v>
      </c>
    </row>
    <row r="157" spans="1:31" x14ac:dyDescent="0.2">
      <c r="A157" s="10" t="s">
        <v>107</v>
      </c>
      <c r="B157" s="16"/>
      <c r="C157" s="17">
        <v>43116.423999999999</v>
      </c>
      <c r="D157" s="17"/>
      <c r="E157" s="10">
        <f t="shared" si="14"/>
        <v>16412.991029724588</v>
      </c>
      <c r="F157" s="37">
        <f t="shared" si="15"/>
        <v>16413</v>
      </c>
      <c r="G157" s="37">
        <f t="shared" si="16"/>
        <v>-1.195499999448657E-2</v>
      </c>
      <c r="H157" s="37"/>
      <c r="I157" s="37">
        <f t="shared" si="13"/>
        <v>-1.195499999448657E-2</v>
      </c>
      <c r="J157" s="37"/>
      <c r="K157" s="37"/>
      <c r="L157" s="37"/>
      <c r="M157" s="37"/>
      <c r="N157" s="37"/>
      <c r="O157" s="37">
        <f t="shared" ca="1" si="17"/>
        <v>-1.0914291563110162E-2</v>
      </c>
      <c r="P157" s="37"/>
      <c r="Q157" s="39">
        <f t="shared" si="18"/>
        <v>28097.923999999999</v>
      </c>
      <c r="R157" s="37"/>
      <c r="S157" s="37"/>
      <c r="T157" s="37"/>
      <c r="AB157">
        <v>7</v>
      </c>
      <c r="AC157" t="s">
        <v>83</v>
      </c>
      <c r="AE157" t="s">
        <v>85</v>
      </c>
    </row>
    <row r="158" spans="1:31" x14ac:dyDescent="0.2">
      <c r="A158" s="69" t="s">
        <v>579</v>
      </c>
      <c r="B158" s="70" t="s">
        <v>159</v>
      </c>
      <c r="C158" s="69">
        <v>43128.42</v>
      </c>
      <c r="D158" s="69" t="s">
        <v>178</v>
      </c>
      <c r="E158" s="10">
        <f t="shared" si="14"/>
        <v>16421.992068940937</v>
      </c>
      <c r="F158" s="37">
        <f t="shared" si="15"/>
        <v>16422</v>
      </c>
      <c r="G158" s="37">
        <f t="shared" si="16"/>
        <v>-1.0569999998551793E-2</v>
      </c>
      <c r="H158" s="37"/>
      <c r="I158" s="37">
        <f t="shared" si="13"/>
        <v>-1.0569999998551793E-2</v>
      </c>
      <c r="J158" s="37"/>
      <c r="K158" s="37"/>
      <c r="M158" s="37"/>
      <c r="N158" s="37"/>
      <c r="O158" s="37">
        <f t="shared" ca="1" si="17"/>
        <v>-1.0917642304228902E-2</v>
      </c>
      <c r="P158" s="37"/>
      <c r="Q158" s="39">
        <f t="shared" si="18"/>
        <v>28109.919999999998</v>
      </c>
      <c r="R158" s="37"/>
      <c r="S158" s="37"/>
      <c r="T158" s="37"/>
    </row>
    <row r="159" spans="1:31" x14ac:dyDescent="0.2">
      <c r="A159" s="10" t="s">
        <v>104</v>
      </c>
      <c r="B159" s="16"/>
      <c r="C159" s="17">
        <v>43165.732000000004</v>
      </c>
      <c r="D159" s="17"/>
      <c r="E159" s="10">
        <f t="shared" si="14"/>
        <v>16449.988632398792</v>
      </c>
      <c r="F159" s="37">
        <f t="shared" si="15"/>
        <v>16450</v>
      </c>
      <c r="G159" s="37">
        <f t="shared" si="16"/>
        <v>-1.5149999991990626E-2</v>
      </c>
      <c r="H159" s="37"/>
      <c r="I159" s="37">
        <f t="shared" ref="I159:I191" si="19">G159</f>
        <v>-1.5149999991990626E-2</v>
      </c>
      <c r="J159" s="37"/>
      <c r="K159" s="37"/>
      <c r="L159" s="37"/>
      <c r="M159" s="37"/>
      <c r="N159" s="37"/>
      <c r="O159" s="37">
        <f t="shared" ca="1" si="17"/>
        <v>-1.092806683215387E-2</v>
      </c>
      <c r="P159" s="37"/>
      <c r="Q159" s="39">
        <f t="shared" si="18"/>
        <v>28147.232000000004</v>
      </c>
      <c r="R159" s="37"/>
      <c r="S159" s="37"/>
      <c r="T159" s="37"/>
      <c r="AB159">
        <v>8</v>
      </c>
      <c r="AC159" t="s">
        <v>108</v>
      </c>
      <c r="AE159" t="s">
        <v>105</v>
      </c>
    </row>
    <row r="160" spans="1:31" x14ac:dyDescent="0.2">
      <c r="A160" s="10" t="s">
        <v>109</v>
      </c>
      <c r="B160" s="16"/>
      <c r="C160" s="17">
        <v>43188.372000000003</v>
      </c>
      <c r="D160" s="17"/>
      <c r="E160" s="10">
        <f t="shared" si="14"/>
        <v>16466.976255594702</v>
      </c>
      <c r="F160" s="37">
        <f t="shared" si="15"/>
        <v>16467</v>
      </c>
      <c r="G160" s="37">
        <f t="shared" si="16"/>
        <v>-3.1644999995478429E-2</v>
      </c>
      <c r="H160" s="37"/>
      <c r="I160" s="37">
        <f t="shared" si="19"/>
        <v>-3.1644999995478429E-2</v>
      </c>
      <c r="J160" s="37"/>
      <c r="K160" s="37"/>
      <c r="L160" s="37"/>
      <c r="M160" s="37"/>
      <c r="N160" s="37"/>
      <c r="O160" s="37">
        <f t="shared" ca="1" si="17"/>
        <v>-1.09343960098226E-2</v>
      </c>
      <c r="P160" s="37"/>
      <c r="Q160" s="39">
        <f t="shared" si="18"/>
        <v>28169.872000000003</v>
      </c>
      <c r="R160" s="37"/>
      <c r="S160" s="37"/>
      <c r="T160" s="37"/>
      <c r="AB160">
        <v>7</v>
      </c>
      <c r="AC160" t="s">
        <v>86</v>
      </c>
      <c r="AE160" t="s">
        <v>85</v>
      </c>
    </row>
    <row r="161" spans="1:31" x14ac:dyDescent="0.2">
      <c r="A161" s="10" t="s">
        <v>112</v>
      </c>
      <c r="B161" s="16" t="s">
        <v>110</v>
      </c>
      <c r="C161" s="17">
        <v>43212.362000000001</v>
      </c>
      <c r="D161" s="17"/>
      <c r="E161" s="10">
        <f t="shared" si="14"/>
        <v>16484.976833353969</v>
      </c>
      <c r="F161" s="37">
        <f t="shared" si="15"/>
        <v>16485</v>
      </c>
      <c r="G161" s="37">
        <f t="shared" si="16"/>
        <v>-3.0874999996740371E-2</v>
      </c>
      <c r="H161" s="37"/>
      <c r="I161" s="37">
        <f t="shared" si="19"/>
        <v>-3.0874999996740371E-2</v>
      </c>
      <c r="J161" s="37"/>
      <c r="K161" s="37"/>
      <c r="L161" s="37"/>
      <c r="M161" s="37"/>
      <c r="N161" s="37"/>
      <c r="O161" s="37">
        <f t="shared" ca="1" si="17"/>
        <v>-1.0941097492060081E-2</v>
      </c>
      <c r="P161" s="37"/>
      <c r="Q161" s="39">
        <f t="shared" si="18"/>
        <v>28193.862000000001</v>
      </c>
      <c r="R161" s="37"/>
      <c r="S161" s="37"/>
      <c r="T161" s="37"/>
      <c r="AA161" t="s">
        <v>111</v>
      </c>
      <c r="AB161">
        <v>10</v>
      </c>
      <c r="AC161" t="s">
        <v>86</v>
      </c>
      <c r="AE161" t="s">
        <v>85</v>
      </c>
    </row>
    <row r="162" spans="1:31" x14ac:dyDescent="0.2">
      <c r="A162" s="10" t="s">
        <v>112</v>
      </c>
      <c r="B162" s="16"/>
      <c r="C162" s="17">
        <v>43212.370999999999</v>
      </c>
      <c r="D162" s="17"/>
      <c r="E162" s="10">
        <f t="shared" si="14"/>
        <v>16484.983586384391</v>
      </c>
      <c r="F162" s="37">
        <f t="shared" si="15"/>
        <v>16485</v>
      </c>
      <c r="G162" s="37">
        <f t="shared" si="16"/>
        <v>-2.1874999998544808E-2</v>
      </c>
      <c r="H162" s="37"/>
      <c r="I162" s="37">
        <f t="shared" si="19"/>
        <v>-2.1874999998544808E-2</v>
      </c>
      <c r="J162" s="37"/>
      <c r="K162" s="37"/>
      <c r="L162" s="37"/>
      <c r="M162" s="37"/>
      <c r="N162" s="37"/>
      <c r="O162" s="37">
        <f t="shared" ca="1" si="17"/>
        <v>-1.0941097492060081E-2</v>
      </c>
      <c r="P162" s="37"/>
      <c r="Q162" s="39">
        <f t="shared" si="18"/>
        <v>28193.870999999999</v>
      </c>
      <c r="R162" s="37"/>
      <c r="S162" s="37"/>
      <c r="T162" s="37"/>
      <c r="AA162" t="s">
        <v>111</v>
      </c>
      <c r="AB162">
        <v>11</v>
      </c>
      <c r="AC162" t="s">
        <v>92</v>
      </c>
      <c r="AE162" t="s">
        <v>85</v>
      </c>
    </row>
    <row r="163" spans="1:31" x14ac:dyDescent="0.2">
      <c r="A163" s="10" t="s">
        <v>112</v>
      </c>
      <c r="B163" s="16"/>
      <c r="C163" s="17">
        <v>43220.366999999998</v>
      </c>
      <c r="D163" s="17"/>
      <c r="E163" s="10">
        <f t="shared" si="14"/>
        <v>16490.983278746338</v>
      </c>
      <c r="F163" s="37">
        <f t="shared" si="15"/>
        <v>16491</v>
      </c>
      <c r="G163" s="37">
        <f t="shared" si="16"/>
        <v>-2.2284999999101274E-2</v>
      </c>
      <c r="H163" s="37"/>
      <c r="I163" s="37">
        <f t="shared" si="19"/>
        <v>-2.2284999999101274E-2</v>
      </c>
      <c r="J163" s="37"/>
      <c r="K163" s="37"/>
      <c r="L163" s="37"/>
      <c r="M163" s="37"/>
      <c r="N163" s="37"/>
      <c r="O163" s="37">
        <f t="shared" ca="1" si="17"/>
        <v>-1.0943331319472574E-2</v>
      </c>
      <c r="P163" s="37"/>
      <c r="Q163" s="39">
        <f t="shared" si="18"/>
        <v>28201.866999999998</v>
      </c>
      <c r="R163" s="37"/>
      <c r="S163" s="37"/>
      <c r="T163" s="37"/>
      <c r="AA163" t="s">
        <v>111</v>
      </c>
      <c r="AB163">
        <v>10</v>
      </c>
      <c r="AC163" t="s">
        <v>92</v>
      </c>
      <c r="AE163" t="s">
        <v>85</v>
      </c>
    </row>
    <row r="164" spans="1:31" x14ac:dyDescent="0.2">
      <c r="A164" s="10" t="s">
        <v>112</v>
      </c>
      <c r="B164" s="16"/>
      <c r="C164" s="17">
        <v>43244.374000000003</v>
      </c>
      <c r="D164" s="17"/>
      <c r="E164" s="10">
        <f t="shared" si="14"/>
        <v>16508.996612229741</v>
      </c>
      <c r="F164" s="37">
        <f t="shared" si="15"/>
        <v>16509</v>
      </c>
      <c r="G164" s="37">
        <f t="shared" si="16"/>
        <v>-4.5149999932618812E-3</v>
      </c>
      <c r="H164" s="37"/>
      <c r="I164" s="37">
        <f t="shared" si="19"/>
        <v>-4.5149999932618812E-3</v>
      </c>
      <c r="J164" s="37"/>
      <c r="K164" s="37"/>
      <c r="L164" s="37"/>
      <c r="M164" s="37"/>
      <c r="N164" s="37"/>
      <c r="O164" s="37">
        <f t="shared" ca="1" si="17"/>
        <v>-1.0950032801710054E-2</v>
      </c>
      <c r="P164" s="37"/>
      <c r="Q164" s="39">
        <f t="shared" si="18"/>
        <v>28225.874000000003</v>
      </c>
      <c r="R164" s="37"/>
      <c r="S164" s="37"/>
      <c r="T164" s="37"/>
      <c r="AA164" t="s">
        <v>111</v>
      </c>
      <c r="AB164">
        <v>6</v>
      </c>
      <c r="AC164" t="s">
        <v>83</v>
      </c>
      <c r="AE164" t="s">
        <v>85</v>
      </c>
    </row>
    <row r="165" spans="1:31" x14ac:dyDescent="0.2">
      <c r="A165" s="69" t="s">
        <v>641</v>
      </c>
      <c r="B165" s="70" t="s">
        <v>159</v>
      </c>
      <c r="C165" s="69">
        <v>43244.394999999997</v>
      </c>
      <c r="D165" s="69" t="s">
        <v>178</v>
      </c>
      <c r="E165" s="10">
        <f t="shared" si="14"/>
        <v>16509.012369300723</v>
      </c>
      <c r="F165" s="37">
        <f t="shared" si="15"/>
        <v>16509</v>
      </c>
      <c r="G165" s="37">
        <f t="shared" si="16"/>
        <v>1.6485000000102445E-2</v>
      </c>
      <c r="H165" s="37"/>
      <c r="I165" s="37">
        <f t="shared" si="19"/>
        <v>1.6485000000102445E-2</v>
      </c>
      <c r="J165" s="37"/>
      <c r="K165" s="37"/>
      <c r="M165" s="37"/>
      <c r="N165" s="37"/>
      <c r="O165" s="37">
        <f t="shared" ca="1" si="17"/>
        <v>-1.0950032801710054E-2</v>
      </c>
      <c r="P165" s="37"/>
      <c r="Q165" s="39">
        <f t="shared" si="18"/>
        <v>28225.894999999997</v>
      </c>
      <c r="R165" s="37"/>
      <c r="S165" s="37"/>
      <c r="T165" s="37"/>
    </row>
    <row r="166" spans="1:31" x14ac:dyDescent="0.2">
      <c r="A166" s="10" t="s">
        <v>114</v>
      </c>
      <c r="B166" s="16"/>
      <c r="C166" s="17">
        <v>43504.245999999999</v>
      </c>
      <c r="D166" s="17"/>
      <c r="E166" s="10">
        <f t="shared" si="14"/>
        <v>16703.988114666456</v>
      </c>
      <c r="F166" s="37">
        <f t="shared" si="15"/>
        <v>16704</v>
      </c>
      <c r="G166" s="37">
        <f t="shared" si="16"/>
        <v>-1.5840000000025611E-2</v>
      </c>
      <c r="H166" s="37"/>
      <c r="I166" s="37">
        <f t="shared" si="19"/>
        <v>-1.5840000000025611E-2</v>
      </c>
      <c r="J166" s="37"/>
      <c r="K166" s="37"/>
      <c r="L166" s="37"/>
      <c r="M166" s="37"/>
      <c r="N166" s="37"/>
      <c r="O166" s="37">
        <f t="shared" ca="1" si="17"/>
        <v>-1.1022632192616082E-2</v>
      </c>
      <c r="P166" s="37"/>
      <c r="Q166" s="39">
        <f t="shared" si="18"/>
        <v>28485.745999999999</v>
      </c>
      <c r="R166" s="37"/>
      <c r="S166" s="37"/>
      <c r="T166" s="37"/>
      <c r="AA166" t="s">
        <v>111</v>
      </c>
      <c r="AB166">
        <v>11</v>
      </c>
      <c r="AC166" t="s">
        <v>113</v>
      </c>
      <c r="AE166" t="s">
        <v>85</v>
      </c>
    </row>
    <row r="167" spans="1:31" x14ac:dyDescent="0.2">
      <c r="A167" s="10" t="s">
        <v>114</v>
      </c>
      <c r="B167" s="16"/>
      <c r="C167" s="17">
        <v>43512.241000000002</v>
      </c>
      <c r="D167" s="17"/>
      <c r="E167" s="10">
        <f t="shared" si="14"/>
        <v>16709.987056691694</v>
      </c>
      <c r="F167" s="37">
        <f t="shared" si="15"/>
        <v>16710</v>
      </c>
      <c r="G167" s="37">
        <f t="shared" si="16"/>
        <v>-1.7249999997147825E-2</v>
      </c>
      <c r="H167" s="37"/>
      <c r="I167" s="37">
        <f t="shared" si="19"/>
        <v>-1.7249999997147825E-2</v>
      </c>
      <c r="J167" s="37"/>
      <c r="K167" s="37"/>
      <c r="L167" s="37"/>
      <c r="M167" s="37"/>
      <c r="N167" s="37"/>
      <c r="O167" s="37">
        <f t="shared" ca="1" si="17"/>
        <v>-1.1024866020028576E-2</v>
      </c>
      <c r="P167" s="37"/>
      <c r="Q167" s="39">
        <f t="shared" si="18"/>
        <v>28493.741000000002</v>
      </c>
      <c r="R167" s="37"/>
      <c r="S167" s="37"/>
      <c r="T167" s="37"/>
      <c r="AA167" t="s">
        <v>111</v>
      </c>
      <c r="AB167">
        <v>11</v>
      </c>
      <c r="AC167" t="s">
        <v>113</v>
      </c>
      <c r="AE167" t="s">
        <v>85</v>
      </c>
    </row>
    <row r="168" spans="1:31" x14ac:dyDescent="0.2">
      <c r="A168" s="10" t="s">
        <v>114</v>
      </c>
      <c r="B168" s="16"/>
      <c r="C168" s="17">
        <v>43516.237000000001</v>
      </c>
      <c r="D168" s="17"/>
      <c r="E168" s="10">
        <f t="shared" si="14"/>
        <v>16712.98540219924</v>
      </c>
      <c r="F168" s="37">
        <f t="shared" si="15"/>
        <v>16713</v>
      </c>
      <c r="G168" s="37">
        <f t="shared" si="16"/>
        <v>-1.9454999994195532E-2</v>
      </c>
      <c r="H168" s="37"/>
      <c r="I168" s="37">
        <f t="shared" si="19"/>
        <v>-1.9454999994195532E-2</v>
      </c>
      <c r="J168" s="37"/>
      <c r="K168" s="37"/>
      <c r="L168" s="37"/>
      <c r="M168" s="37"/>
      <c r="N168" s="37"/>
      <c r="O168" s="37">
        <f t="shared" ca="1" si="17"/>
        <v>-1.1025982933734822E-2</v>
      </c>
      <c r="P168" s="37"/>
      <c r="Q168" s="39">
        <f t="shared" si="18"/>
        <v>28497.737000000001</v>
      </c>
      <c r="R168" s="37"/>
      <c r="S168" s="37"/>
      <c r="T168" s="37"/>
      <c r="AA168" t="s">
        <v>111</v>
      </c>
      <c r="AB168">
        <v>10</v>
      </c>
      <c r="AC168" t="s">
        <v>113</v>
      </c>
      <c r="AE168" t="s">
        <v>85</v>
      </c>
    </row>
    <row r="169" spans="1:31" x14ac:dyDescent="0.2">
      <c r="A169" s="10" t="s">
        <v>115</v>
      </c>
      <c r="B169" s="16"/>
      <c r="C169" s="17">
        <v>43821.436999999998</v>
      </c>
      <c r="D169" s="17"/>
      <c r="E169" s="10">
        <f t="shared" si="14"/>
        <v>16941.988167190026</v>
      </c>
      <c r="F169" s="37">
        <f t="shared" si="15"/>
        <v>16942</v>
      </c>
      <c r="G169" s="37">
        <f t="shared" si="16"/>
        <v>-1.5770000005431939E-2</v>
      </c>
      <c r="H169" s="37"/>
      <c r="I169" s="37">
        <f t="shared" si="19"/>
        <v>-1.5770000005431939E-2</v>
      </c>
      <c r="J169" s="37"/>
      <c r="K169" s="37"/>
      <c r="L169" s="37"/>
      <c r="M169" s="37"/>
      <c r="N169" s="37"/>
      <c r="O169" s="37">
        <f t="shared" ca="1" si="17"/>
        <v>-1.1111240679978311E-2</v>
      </c>
      <c r="P169" s="37"/>
      <c r="Q169" s="39">
        <f t="shared" si="18"/>
        <v>28802.936999999998</v>
      </c>
      <c r="R169" s="37"/>
      <c r="S169" s="37"/>
      <c r="T169" s="37"/>
      <c r="AA169" t="s">
        <v>111</v>
      </c>
      <c r="AB169">
        <v>11</v>
      </c>
      <c r="AC169" t="s">
        <v>83</v>
      </c>
      <c r="AE169" t="s">
        <v>85</v>
      </c>
    </row>
    <row r="170" spans="1:31" x14ac:dyDescent="0.2">
      <c r="A170" s="10" t="s">
        <v>116</v>
      </c>
      <c r="B170" s="16"/>
      <c r="C170" s="17">
        <v>43941.387999999999</v>
      </c>
      <c r="D170" s="17"/>
      <c r="E170" s="10">
        <f t="shared" si="14"/>
        <v>17031.991806323087</v>
      </c>
      <c r="F170" s="37">
        <f t="shared" si="15"/>
        <v>17032</v>
      </c>
      <c r="G170" s="37">
        <f t="shared" si="16"/>
        <v>-1.0920000000623986E-2</v>
      </c>
      <c r="H170" s="37"/>
      <c r="I170" s="37">
        <f t="shared" si="19"/>
        <v>-1.0920000000623986E-2</v>
      </c>
      <c r="J170" s="37"/>
      <c r="K170" s="37"/>
      <c r="L170" s="37"/>
      <c r="M170" s="37"/>
      <c r="N170" s="37"/>
      <c r="O170" s="37">
        <f t="shared" ca="1" si="17"/>
        <v>-1.114474809116571E-2</v>
      </c>
      <c r="P170" s="37"/>
      <c r="Q170" s="39">
        <f t="shared" si="18"/>
        <v>28922.887999999999</v>
      </c>
      <c r="R170" s="37"/>
      <c r="S170" s="37"/>
      <c r="T170" s="37"/>
      <c r="AA170" t="s">
        <v>111</v>
      </c>
      <c r="AB170">
        <v>12</v>
      </c>
      <c r="AC170" t="s">
        <v>92</v>
      </c>
      <c r="AE170" t="s">
        <v>85</v>
      </c>
    </row>
    <row r="171" spans="1:31" x14ac:dyDescent="0.2">
      <c r="A171" s="10" t="s">
        <v>116</v>
      </c>
      <c r="B171" s="16"/>
      <c r="C171" s="17">
        <v>43957.387999999999</v>
      </c>
      <c r="D171" s="17"/>
      <c r="E171" s="10">
        <f t="shared" si="14"/>
        <v>17043.997193740692</v>
      </c>
      <c r="F171" s="37">
        <f t="shared" si="15"/>
        <v>17044</v>
      </c>
      <c r="G171" s="37">
        <f t="shared" si="16"/>
        <v>-3.7400000001071021E-3</v>
      </c>
      <c r="H171" s="37"/>
      <c r="I171" s="37">
        <f t="shared" si="19"/>
        <v>-3.7400000001071021E-3</v>
      </c>
      <c r="J171" s="37"/>
      <c r="K171" s="37"/>
      <c r="L171" s="37"/>
      <c r="M171" s="37"/>
      <c r="N171" s="37"/>
      <c r="O171" s="37">
        <f t="shared" ca="1" si="17"/>
        <v>-1.1149215745990697E-2</v>
      </c>
      <c r="P171" s="37"/>
      <c r="Q171" s="39">
        <f t="shared" si="18"/>
        <v>28938.887999999999</v>
      </c>
      <c r="R171" s="37"/>
      <c r="S171" s="37"/>
      <c r="T171" s="37"/>
      <c r="AA171" t="s">
        <v>111</v>
      </c>
      <c r="AB171">
        <v>9</v>
      </c>
      <c r="AC171" t="s">
        <v>92</v>
      </c>
      <c r="AE171" t="s">
        <v>85</v>
      </c>
    </row>
    <row r="172" spans="1:31" x14ac:dyDescent="0.2">
      <c r="A172" s="10" t="s">
        <v>117</v>
      </c>
      <c r="B172" s="16"/>
      <c r="C172" s="17">
        <v>43977.375999999997</v>
      </c>
      <c r="D172" s="17"/>
      <c r="E172" s="10">
        <f t="shared" si="14"/>
        <v>17058.994923972132</v>
      </c>
      <c r="F172" s="37">
        <f t="shared" si="15"/>
        <v>17059</v>
      </c>
      <c r="G172" s="37">
        <f t="shared" si="16"/>
        <v>-6.7650000055436976E-3</v>
      </c>
      <c r="H172" s="37"/>
      <c r="I172" s="37">
        <f t="shared" si="19"/>
        <v>-6.7650000055436976E-3</v>
      </c>
      <c r="J172" s="37"/>
      <c r="K172" s="37"/>
      <c r="L172" s="37"/>
      <c r="M172" s="37"/>
      <c r="N172" s="37"/>
      <c r="O172" s="37">
        <f t="shared" ca="1" si="17"/>
        <v>-1.1154800314521929E-2</v>
      </c>
      <c r="P172" s="37"/>
      <c r="Q172" s="39">
        <f t="shared" si="18"/>
        <v>28958.875999999997</v>
      </c>
      <c r="R172" s="37"/>
      <c r="S172" s="37"/>
      <c r="T172" s="37"/>
      <c r="AA172" t="s">
        <v>111</v>
      </c>
      <c r="AE172" t="s">
        <v>118</v>
      </c>
    </row>
    <row r="173" spans="1:31" x14ac:dyDescent="0.2">
      <c r="A173" s="10" t="s">
        <v>119</v>
      </c>
      <c r="B173" s="16"/>
      <c r="C173" s="17">
        <v>43977.377999999997</v>
      </c>
      <c r="D173" s="17"/>
      <c r="E173" s="10">
        <f t="shared" si="14"/>
        <v>17058.99642464556</v>
      </c>
      <c r="F173" s="37">
        <f t="shared" si="15"/>
        <v>17059</v>
      </c>
      <c r="G173" s="37">
        <f t="shared" si="16"/>
        <v>-4.765000005136244E-3</v>
      </c>
      <c r="H173" s="37"/>
      <c r="I173" s="37">
        <f t="shared" si="19"/>
        <v>-4.765000005136244E-3</v>
      </c>
      <c r="J173" s="37"/>
      <c r="K173" s="37"/>
      <c r="L173" s="37"/>
      <c r="M173" s="37"/>
      <c r="N173" s="37"/>
      <c r="O173" s="37">
        <f t="shared" ca="1" si="17"/>
        <v>-1.1154800314521929E-2</v>
      </c>
      <c r="P173" s="37"/>
      <c r="Q173" s="39">
        <f t="shared" si="18"/>
        <v>28958.877999999997</v>
      </c>
      <c r="R173" s="37"/>
      <c r="S173" s="37"/>
      <c r="T173" s="37"/>
      <c r="AB173">
        <v>10</v>
      </c>
      <c r="AC173" t="s">
        <v>92</v>
      </c>
      <c r="AE173" t="s">
        <v>85</v>
      </c>
    </row>
    <row r="174" spans="1:31" x14ac:dyDescent="0.2">
      <c r="A174" s="10" t="s">
        <v>120</v>
      </c>
      <c r="B174" s="16"/>
      <c r="C174" s="17">
        <v>44606.444000000003</v>
      </c>
      <c r="D174" s="17"/>
      <c r="E174" s="10">
        <f t="shared" si="14"/>
        <v>17531.007739723205</v>
      </c>
      <c r="F174" s="37">
        <f t="shared" si="15"/>
        <v>17531</v>
      </c>
      <c r="G174" s="37">
        <f t="shared" si="16"/>
        <v>1.0315000006812625E-2</v>
      </c>
      <c r="H174" s="37"/>
      <c r="I174" s="37">
        <f t="shared" si="19"/>
        <v>1.0315000006812625E-2</v>
      </c>
      <c r="J174" s="37"/>
      <c r="K174" s="37"/>
      <c r="L174" s="37"/>
      <c r="M174" s="37"/>
      <c r="N174" s="37"/>
      <c r="O174" s="37">
        <f t="shared" ca="1" si="17"/>
        <v>-1.1330528070971393E-2</v>
      </c>
      <c r="P174" s="37"/>
      <c r="Q174" s="39">
        <f t="shared" si="18"/>
        <v>29587.944000000003</v>
      </c>
      <c r="R174" s="37"/>
      <c r="S174" s="37"/>
      <c r="T174" s="37"/>
      <c r="AA174" t="s">
        <v>111</v>
      </c>
      <c r="AB174">
        <v>11</v>
      </c>
      <c r="AC174" t="s">
        <v>92</v>
      </c>
      <c r="AE174" t="s">
        <v>85</v>
      </c>
    </row>
    <row r="175" spans="1:31" x14ac:dyDescent="0.2">
      <c r="A175" s="10" t="s">
        <v>104</v>
      </c>
      <c r="B175" s="16"/>
      <c r="C175" s="17">
        <v>44635.741999999998</v>
      </c>
      <c r="D175" s="17"/>
      <c r="E175" s="10">
        <f t="shared" si="14"/>
        <v>17552.991104758261</v>
      </c>
      <c r="F175" s="37">
        <f t="shared" si="15"/>
        <v>17553</v>
      </c>
      <c r="G175" s="37">
        <f t="shared" si="16"/>
        <v>-1.185500000428874E-2</v>
      </c>
      <c r="H175" s="37"/>
      <c r="I175" s="37">
        <f t="shared" si="19"/>
        <v>-1.185500000428874E-2</v>
      </c>
      <c r="J175" s="37"/>
      <c r="K175" s="37"/>
      <c r="L175" s="37"/>
      <c r="M175" s="37"/>
      <c r="N175" s="37"/>
      <c r="O175" s="37">
        <f t="shared" ca="1" si="17"/>
        <v>-1.1338718771483867E-2</v>
      </c>
      <c r="P175" s="37"/>
      <c r="Q175" s="39">
        <f t="shared" si="18"/>
        <v>29617.241999999998</v>
      </c>
      <c r="R175" s="37"/>
      <c r="S175" s="37"/>
      <c r="T175" s="37"/>
      <c r="AB175">
        <v>22</v>
      </c>
      <c r="AC175" t="s">
        <v>103</v>
      </c>
      <c r="AE175" t="s">
        <v>105</v>
      </c>
    </row>
    <row r="176" spans="1:31" x14ac:dyDescent="0.2">
      <c r="A176" s="10" t="s">
        <v>121</v>
      </c>
      <c r="B176" s="16"/>
      <c r="C176" s="17">
        <v>44642.421999999999</v>
      </c>
      <c r="D176" s="17"/>
      <c r="E176" s="10">
        <f t="shared" si="14"/>
        <v>17558.003354005112</v>
      </c>
      <c r="F176" s="37">
        <f t="shared" si="15"/>
        <v>17558</v>
      </c>
      <c r="G176" s="37">
        <f t="shared" si="16"/>
        <v>4.469999999855645E-3</v>
      </c>
      <c r="H176" s="37"/>
      <c r="I176" s="37">
        <f t="shared" si="19"/>
        <v>4.469999999855645E-3</v>
      </c>
      <c r="J176" s="37"/>
      <c r="K176" s="37"/>
      <c r="L176" s="37"/>
      <c r="M176" s="37"/>
      <c r="N176" s="37"/>
      <c r="O176" s="37">
        <f t="shared" ca="1" si="17"/>
        <v>-1.1340580294327614E-2</v>
      </c>
      <c r="P176" s="37"/>
      <c r="Q176" s="39">
        <f t="shared" si="18"/>
        <v>29623.921999999999</v>
      </c>
      <c r="R176" s="37"/>
      <c r="S176" s="37"/>
      <c r="T176" s="37"/>
      <c r="AA176" t="s">
        <v>111</v>
      </c>
      <c r="AB176">
        <v>10</v>
      </c>
      <c r="AC176" t="s">
        <v>92</v>
      </c>
      <c r="AE176" t="s">
        <v>85</v>
      </c>
    </row>
    <row r="177" spans="1:31" x14ac:dyDescent="0.2">
      <c r="A177" s="10" t="s">
        <v>121</v>
      </c>
      <c r="B177" s="16"/>
      <c r="C177" s="17">
        <v>44646.421000000002</v>
      </c>
      <c r="D177" s="17"/>
      <c r="E177" s="10">
        <f t="shared" si="14"/>
        <v>17561.003950522801</v>
      </c>
      <c r="F177" s="37">
        <f t="shared" si="15"/>
        <v>17561</v>
      </c>
      <c r="G177" s="37">
        <f t="shared" si="16"/>
        <v>5.2649999997811392E-3</v>
      </c>
      <c r="H177" s="37"/>
      <c r="I177" s="37">
        <f t="shared" si="19"/>
        <v>5.2649999997811392E-3</v>
      </c>
      <c r="J177" s="37"/>
      <c r="K177" s="37"/>
      <c r="L177" s="37"/>
      <c r="M177" s="37"/>
      <c r="N177" s="37"/>
      <c r="O177" s="37">
        <f t="shared" ca="1" si="17"/>
        <v>-1.1341697208033859E-2</v>
      </c>
      <c r="P177" s="37"/>
      <c r="Q177" s="39">
        <f t="shared" si="18"/>
        <v>29627.921000000002</v>
      </c>
      <c r="R177" s="37"/>
      <c r="S177" s="37"/>
      <c r="T177" s="37"/>
      <c r="AA177" t="s">
        <v>111</v>
      </c>
      <c r="AB177">
        <v>13</v>
      </c>
      <c r="AC177" t="s">
        <v>92</v>
      </c>
      <c r="AE177" t="s">
        <v>85</v>
      </c>
    </row>
    <row r="178" spans="1:31" x14ac:dyDescent="0.2">
      <c r="A178" s="10" t="s">
        <v>121</v>
      </c>
      <c r="B178" s="16"/>
      <c r="C178" s="17">
        <v>44662.398999999998</v>
      </c>
      <c r="D178" s="17"/>
      <c r="E178" s="10">
        <f t="shared" si="14"/>
        <v>17572.992830532701</v>
      </c>
      <c r="F178" s="37">
        <f t="shared" si="15"/>
        <v>17573</v>
      </c>
      <c r="G178" s="37">
        <f t="shared" si="16"/>
        <v>-9.5550000041839667E-3</v>
      </c>
      <c r="H178" s="37"/>
      <c r="I178" s="37">
        <f t="shared" si="19"/>
        <v>-9.5550000041839667E-3</v>
      </c>
      <c r="J178" s="37"/>
      <c r="K178" s="37"/>
      <c r="L178" s="37"/>
      <c r="M178" s="37"/>
      <c r="N178" s="37"/>
      <c r="O178" s="37">
        <f t="shared" ca="1" si="17"/>
        <v>-1.1346164862858846E-2</v>
      </c>
      <c r="P178" s="37"/>
      <c r="Q178" s="39">
        <f t="shared" si="18"/>
        <v>29643.898999999998</v>
      </c>
      <c r="R178" s="37"/>
      <c r="S178" s="37"/>
      <c r="T178" s="37"/>
      <c r="AA178" t="s">
        <v>111</v>
      </c>
      <c r="AB178">
        <v>8</v>
      </c>
      <c r="AC178" t="s">
        <v>92</v>
      </c>
      <c r="AE178" t="s">
        <v>85</v>
      </c>
    </row>
    <row r="179" spans="1:31" x14ac:dyDescent="0.2">
      <c r="A179" s="10" t="s">
        <v>123</v>
      </c>
      <c r="B179" s="16"/>
      <c r="C179" s="17">
        <v>44790.275999999998</v>
      </c>
      <c r="D179" s="17"/>
      <c r="E179" s="10">
        <f t="shared" si="14"/>
        <v>17668.943638457757</v>
      </c>
      <c r="F179" s="37">
        <f t="shared" si="15"/>
        <v>17669</v>
      </c>
      <c r="G179" s="37">
        <f t="shared" si="16"/>
        <v>-7.5114999999641441E-2</v>
      </c>
      <c r="H179" s="37"/>
      <c r="I179" s="37">
        <f t="shared" si="19"/>
        <v>-7.5114999999641441E-2</v>
      </c>
      <c r="J179" s="37"/>
      <c r="K179" s="37"/>
      <c r="L179" s="37"/>
      <c r="M179" s="37"/>
      <c r="N179" s="37"/>
      <c r="O179" s="37">
        <f t="shared" ca="1" si="17"/>
        <v>-1.1381906101458738E-2</v>
      </c>
      <c r="P179" s="37"/>
      <c r="Q179" s="39">
        <f t="shared" si="18"/>
        <v>29771.775999999998</v>
      </c>
      <c r="R179" s="37"/>
      <c r="S179" s="37"/>
      <c r="T179" s="37"/>
      <c r="AB179">
        <v>7</v>
      </c>
      <c r="AC179" t="s">
        <v>122</v>
      </c>
      <c r="AE179" t="s">
        <v>85</v>
      </c>
    </row>
    <row r="180" spans="1:31" x14ac:dyDescent="0.2">
      <c r="A180" s="10" t="s">
        <v>123</v>
      </c>
      <c r="B180" s="16"/>
      <c r="C180" s="17">
        <v>44958.271000000001</v>
      </c>
      <c r="D180" s="17"/>
      <c r="E180" s="10">
        <f t="shared" si="14"/>
        <v>17794.996454659031</v>
      </c>
      <c r="F180" s="37">
        <f t="shared" si="15"/>
        <v>17795</v>
      </c>
      <c r="G180" s="37">
        <f t="shared" si="16"/>
        <v>-4.7249999988707714E-3</v>
      </c>
      <c r="H180" s="37"/>
      <c r="I180" s="37">
        <f t="shared" si="19"/>
        <v>-4.7249999988707714E-3</v>
      </c>
      <c r="J180" s="37"/>
      <c r="K180" s="37"/>
      <c r="L180" s="37"/>
      <c r="M180" s="37"/>
      <c r="N180" s="37"/>
      <c r="O180" s="37">
        <f t="shared" ca="1" si="17"/>
        <v>-1.1428816477121094E-2</v>
      </c>
      <c r="P180" s="37"/>
      <c r="Q180" s="39">
        <f t="shared" si="18"/>
        <v>29939.771000000001</v>
      </c>
      <c r="R180" s="37"/>
      <c r="S180" s="37"/>
      <c r="T180" s="37"/>
      <c r="AA180" t="s">
        <v>111</v>
      </c>
      <c r="AB180">
        <v>8</v>
      </c>
      <c r="AC180" t="s">
        <v>92</v>
      </c>
      <c r="AE180" t="s">
        <v>85</v>
      </c>
    </row>
    <row r="181" spans="1:31" x14ac:dyDescent="0.2">
      <c r="A181" s="10" t="s">
        <v>123</v>
      </c>
      <c r="B181" s="16"/>
      <c r="C181" s="17">
        <v>44990.275999999998</v>
      </c>
      <c r="D181" s="17"/>
      <c r="E181" s="10">
        <f t="shared" si="14"/>
        <v>17819.010981177802</v>
      </c>
      <c r="F181" s="37">
        <f t="shared" si="15"/>
        <v>17819</v>
      </c>
      <c r="G181" s="37">
        <f t="shared" si="16"/>
        <v>1.4634999999543652E-2</v>
      </c>
      <c r="H181" s="37"/>
      <c r="I181" s="37">
        <f t="shared" si="19"/>
        <v>1.4634999999543652E-2</v>
      </c>
      <c r="J181" s="37"/>
      <c r="K181" s="37"/>
      <c r="L181" s="37"/>
      <c r="M181" s="37"/>
      <c r="N181" s="37"/>
      <c r="O181" s="37">
        <f t="shared" ca="1" si="17"/>
        <v>-1.1437751786771066E-2</v>
      </c>
      <c r="P181" s="37"/>
      <c r="Q181" s="39">
        <f t="shared" si="18"/>
        <v>29971.775999999998</v>
      </c>
      <c r="R181" s="37"/>
      <c r="S181" s="37"/>
      <c r="T181" s="37"/>
      <c r="AA181" t="s">
        <v>111</v>
      </c>
      <c r="AB181">
        <v>7</v>
      </c>
      <c r="AC181" t="s">
        <v>122</v>
      </c>
      <c r="AE181" t="s">
        <v>85</v>
      </c>
    </row>
    <row r="182" spans="1:31" x14ac:dyDescent="0.2">
      <c r="A182" s="10" t="s">
        <v>124</v>
      </c>
      <c r="B182" s="16"/>
      <c r="C182" s="17">
        <v>45006.264999999999</v>
      </c>
      <c r="D182" s="17"/>
      <c r="E182" s="10">
        <f t="shared" si="14"/>
        <v>17831.00811489156</v>
      </c>
      <c r="F182" s="37">
        <f t="shared" si="15"/>
        <v>17831</v>
      </c>
      <c r="G182" s="37">
        <f t="shared" si="16"/>
        <v>1.081500000145752E-2</v>
      </c>
      <c r="H182" s="37"/>
      <c r="I182" s="37">
        <f t="shared" si="19"/>
        <v>1.081500000145752E-2</v>
      </c>
      <c r="J182" s="37"/>
      <c r="K182" s="37"/>
      <c r="L182" s="37"/>
      <c r="M182" s="37"/>
      <c r="N182" s="37"/>
      <c r="O182" s="37">
        <f t="shared" ca="1" si="17"/>
        <v>-1.1442219441596053E-2</v>
      </c>
      <c r="P182" s="37"/>
      <c r="Q182" s="39">
        <f t="shared" si="18"/>
        <v>29987.764999999999</v>
      </c>
      <c r="R182" s="37"/>
      <c r="S182" s="37"/>
      <c r="T182" s="37"/>
      <c r="AA182" t="s">
        <v>111</v>
      </c>
      <c r="AB182">
        <v>7</v>
      </c>
      <c r="AC182" t="s">
        <v>122</v>
      </c>
      <c r="AE182" t="s">
        <v>85</v>
      </c>
    </row>
    <row r="183" spans="1:31" x14ac:dyDescent="0.2">
      <c r="A183" s="10" t="s">
        <v>124</v>
      </c>
      <c r="B183" s="16"/>
      <c r="C183" s="17">
        <v>45010.256000000001</v>
      </c>
      <c r="D183" s="17"/>
      <c r="E183" s="10">
        <f t="shared" si="14"/>
        <v>17834.002708715539</v>
      </c>
      <c r="F183" s="37">
        <f t="shared" si="15"/>
        <v>17834</v>
      </c>
      <c r="G183" s="37">
        <f t="shared" si="16"/>
        <v>3.6100000070291571E-3</v>
      </c>
      <c r="H183" s="37"/>
      <c r="I183" s="37">
        <f t="shared" si="19"/>
        <v>3.6100000070291571E-3</v>
      </c>
      <c r="J183" s="37"/>
      <c r="K183" s="37"/>
      <c r="L183" s="37"/>
      <c r="M183" s="37"/>
      <c r="N183" s="37"/>
      <c r="O183" s="37">
        <f t="shared" ca="1" si="17"/>
        <v>-1.14433363553023E-2</v>
      </c>
      <c r="P183" s="37"/>
      <c r="Q183" s="39">
        <f t="shared" si="18"/>
        <v>29991.756000000001</v>
      </c>
      <c r="R183" s="37"/>
      <c r="S183" s="37"/>
      <c r="T183" s="37"/>
      <c r="AA183" t="s">
        <v>111</v>
      </c>
      <c r="AB183">
        <v>6</v>
      </c>
      <c r="AC183" t="s">
        <v>122</v>
      </c>
      <c r="AE183" t="s">
        <v>85</v>
      </c>
    </row>
    <row r="184" spans="1:31" x14ac:dyDescent="0.2">
      <c r="A184" s="10" t="s">
        <v>125</v>
      </c>
      <c r="B184" s="16"/>
      <c r="C184" s="17">
        <v>45259.472000000002</v>
      </c>
      <c r="D184" s="17"/>
      <c r="E184" s="10">
        <f t="shared" si="14"/>
        <v>18020.998623132135</v>
      </c>
      <c r="F184" s="37">
        <f t="shared" si="15"/>
        <v>18021</v>
      </c>
      <c r="G184" s="37">
        <f t="shared" si="16"/>
        <v>-1.8349999954807572E-3</v>
      </c>
      <c r="H184" s="37"/>
      <c r="I184" s="37">
        <f t="shared" si="19"/>
        <v>-1.8349999954807572E-3</v>
      </c>
      <c r="J184" s="37"/>
      <c r="K184" s="37"/>
      <c r="L184" s="37"/>
      <c r="M184" s="37"/>
      <c r="N184" s="37"/>
      <c r="O184" s="37">
        <f t="shared" ca="1" si="17"/>
        <v>-1.1512957309658338E-2</v>
      </c>
      <c r="P184" s="37"/>
      <c r="Q184" s="39">
        <f t="shared" si="18"/>
        <v>30240.972000000002</v>
      </c>
      <c r="R184" s="37"/>
      <c r="S184" s="37"/>
      <c r="T184" s="37"/>
      <c r="AA184" t="s">
        <v>111</v>
      </c>
      <c r="AE184" t="s">
        <v>118</v>
      </c>
    </row>
    <row r="185" spans="1:31" x14ac:dyDescent="0.2">
      <c r="A185" s="10" t="s">
        <v>125</v>
      </c>
      <c r="B185" s="16"/>
      <c r="C185" s="17">
        <v>45279.442999999999</v>
      </c>
      <c r="D185" s="17"/>
      <c r="E185" s="10">
        <f t="shared" si="14"/>
        <v>18035.983597639442</v>
      </c>
      <c r="F185" s="37">
        <f t="shared" si="15"/>
        <v>18036</v>
      </c>
      <c r="G185" s="37">
        <f t="shared" si="16"/>
        <v>-2.186000000074273E-2</v>
      </c>
      <c r="H185" s="37"/>
      <c r="I185" s="37">
        <f t="shared" si="19"/>
        <v>-2.186000000074273E-2</v>
      </c>
      <c r="J185" s="37"/>
      <c r="K185" s="37"/>
      <c r="L185" s="37"/>
      <c r="M185" s="37"/>
      <c r="N185" s="37"/>
      <c r="O185" s="37">
        <f t="shared" ca="1" si="17"/>
        <v>-1.151854187818957E-2</v>
      </c>
      <c r="P185" s="37"/>
      <c r="Q185" s="39">
        <f t="shared" si="18"/>
        <v>30260.942999999999</v>
      </c>
      <c r="R185" s="37"/>
      <c r="S185" s="37"/>
      <c r="T185" s="37"/>
      <c r="AA185" t="s">
        <v>111</v>
      </c>
      <c r="AE185" t="s">
        <v>118</v>
      </c>
    </row>
    <row r="186" spans="1:31" x14ac:dyDescent="0.2">
      <c r="A186" s="10" t="s">
        <v>125</v>
      </c>
      <c r="B186" s="16"/>
      <c r="C186" s="17">
        <v>45279.446000000004</v>
      </c>
      <c r="D186" s="17"/>
      <c r="E186" s="10">
        <f t="shared" si="14"/>
        <v>18035.985848649587</v>
      </c>
      <c r="F186" s="37">
        <f t="shared" si="15"/>
        <v>18036</v>
      </c>
      <c r="G186" s="37">
        <f t="shared" si="16"/>
        <v>-1.8859999996493571E-2</v>
      </c>
      <c r="H186" s="37"/>
      <c r="I186" s="37">
        <f t="shared" si="19"/>
        <v>-1.8859999996493571E-2</v>
      </c>
      <c r="J186" s="37"/>
      <c r="K186" s="37"/>
      <c r="L186" s="37"/>
      <c r="M186" s="37"/>
      <c r="N186" s="37"/>
      <c r="O186" s="37">
        <f t="shared" ca="1" si="17"/>
        <v>-1.151854187818957E-2</v>
      </c>
      <c r="P186" s="37"/>
      <c r="Q186" s="39">
        <f t="shared" si="18"/>
        <v>30260.946000000004</v>
      </c>
      <c r="R186" s="37"/>
      <c r="S186" s="37"/>
      <c r="T186" s="37"/>
      <c r="AA186" t="s">
        <v>111</v>
      </c>
      <c r="AE186" t="s">
        <v>118</v>
      </c>
    </row>
    <row r="187" spans="1:31" x14ac:dyDescent="0.2">
      <c r="A187" s="10" t="s">
        <v>125</v>
      </c>
      <c r="B187" s="16"/>
      <c r="C187" s="17">
        <v>45279.45</v>
      </c>
      <c r="D187" s="17"/>
      <c r="E187" s="10">
        <f t="shared" si="14"/>
        <v>18035.988849996436</v>
      </c>
      <c r="F187" s="37">
        <f t="shared" si="15"/>
        <v>18036</v>
      </c>
      <c r="G187" s="37">
        <f t="shared" si="16"/>
        <v>-1.4860000002954621E-2</v>
      </c>
      <c r="H187" s="37"/>
      <c r="I187" s="37">
        <f t="shared" si="19"/>
        <v>-1.4860000002954621E-2</v>
      </c>
      <c r="J187" s="37"/>
      <c r="K187" s="37"/>
      <c r="L187" s="37"/>
      <c r="M187" s="37"/>
      <c r="N187" s="37"/>
      <c r="O187" s="37">
        <f t="shared" ca="1" si="17"/>
        <v>-1.151854187818957E-2</v>
      </c>
      <c r="P187" s="37"/>
      <c r="Q187" s="39">
        <f t="shared" si="18"/>
        <v>30260.949999999997</v>
      </c>
      <c r="R187" s="37"/>
      <c r="S187" s="37"/>
      <c r="T187" s="37"/>
      <c r="AA187" t="s">
        <v>111</v>
      </c>
      <c r="AE187" t="s">
        <v>118</v>
      </c>
    </row>
    <row r="188" spans="1:31" x14ac:dyDescent="0.2">
      <c r="A188" s="69" t="s">
        <v>688</v>
      </c>
      <c r="B188" s="70" t="s">
        <v>159</v>
      </c>
      <c r="C188" s="69">
        <v>45279.457999999999</v>
      </c>
      <c r="D188" s="69" t="s">
        <v>178</v>
      </c>
      <c r="E188" s="10">
        <f t="shared" si="14"/>
        <v>18035.994852690146</v>
      </c>
      <c r="F188" s="37">
        <f t="shared" si="15"/>
        <v>18036</v>
      </c>
      <c r="G188" s="37">
        <f t="shared" si="16"/>
        <v>-6.8600000013248064E-3</v>
      </c>
      <c r="H188" s="37"/>
      <c r="I188" s="37">
        <f t="shared" si="19"/>
        <v>-6.8600000013248064E-3</v>
      </c>
      <c r="J188" s="37"/>
      <c r="K188" s="37"/>
      <c r="M188" s="37"/>
      <c r="N188" s="37"/>
      <c r="O188" s="37">
        <f t="shared" ca="1" si="17"/>
        <v>-1.151854187818957E-2</v>
      </c>
      <c r="P188" s="37"/>
      <c r="Q188" s="39">
        <f t="shared" si="18"/>
        <v>30260.957999999999</v>
      </c>
      <c r="R188" s="37"/>
      <c r="S188" s="37"/>
      <c r="T188" s="37"/>
    </row>
    <row r="189" spans="1:31" x14ac:dyDescent="0.2">
      <c r="A189" s="10" t="s">
        <v>104</v>
      </c>
      <c r="B189" s="16"/>
      <c r="C189" s="17">
        <v>45352.754000000001</v>
      </c>
      <c r="D189" s="17"/>
      <c r="E189" s="10">
        <f t="shared" si="14"/>
        <v>18090.991532450189</v>
      </c>
      <c r="F189" s="37">
        <f t="shared" si="15"/>
        <v>18091</v>
      </c>
      <c r="G189" s="37">
        <f t="shared" si="16"/>
        <v>-1.1285000000498258E-2</v>
      </c>
      <c r="H189" s="37"/>
      <c r="I189" s="37">
        <f t="shared" si="19"/>
        <v>-1.1285000000498258E-2</v>
      </c>
      <c r="J189" s="37"/>
      <c r="K189" s="37"/>
      <c r="L189" s="37"/>
      <c r="M189" s="37"/>
      <c r="N189" s="37"/>
      <c r="O189" s="37">
        <f t="shared" ca="1" si="17"/>
        <v>-1.1539018629470758E-2</v>
      </c>
      <c r="P189" s="37"/>
      <c r="Q189" s="39">
        <f t="shared" si="18"/>
        <v>30334.254000000001</v>
      </c>
      <c r="R189" s="37"/>
      <c r="S189" s="37"/>
      <c r="T189" s="37"/>
      <c r="AB189">
        <v>16</v>
      </c>
      <c r="AC189" t="s">
        <v>103</v>
      </c>
      <c r="AE189" t="s">
        <v>105</v>
      </c>
    </row>
    <row r="190" spans="1:31" x14ac:dyDescent="0.2">
      <c r="A190" s="10" t="s">
        <v>104</v>
      </c>
      <c r="B190" s="16"/>
      <c r="C190" s="17">
        <v>45364.741999999998</v>
      </c>
      <c r="D190" s="17"/>
      <c r="E190" s="10">
        <f t="shared" si="14"/>
        <v>18099.986568972825</v>
      </c>
      <c r="F190" s="37">
        <f t="shared" si="15"/>
        <v>18100</v>
      </c>
      <c r="G190" s="37">
        <f t="shared" si="16"/>
        <v>-1.7899999998917338E-2</v>
      </c>
      <c r="H190" s="37"/>
      <c r="I190" s="37">
        <f t="shared" si="19"/>
        <v>-1.7899999998917338E-2</v>
      </c>
      <c r="J190" s="37"/>
      <c r="K190" s="37"/>
      <c r="L190" s="37"/>
      <c r="M190" s="37"/>
      <c r="N190" s="37"/>
      <c r="O190" s="37">
        <f t="shared" ca="1" si="17"/>
        <v>-1.1542369370589497E-2</v>
      </c>
      <c r="P190" s="37"/>
      <c r="Q190" s="39">
        <f t="shared" si="18"/>
        <v>30346.241999999998</v>
      </c>
      <c r="R190" s="37"/>
      <c r="S190" s="37"/>
      <c r="T190" s="37"/>
      <c r="AB190">
        <v>24</v>
      </c>
      <c r="AC190" t="s">
        <v>126</v>
      </c>
      <c r="AE190" t="s">
        <v>105</v>
      </c>
    </row>
    <row r="191" spans="1:31" x14ac:dyDescent="0.2">
      <c r="A191" s="10" t="s">
        <v>128</v>
      </c>
      <c r="B191" s="16"/>
      <c r="C191" s="17">
        <v>45407.389000000003</v>
      </c>
      <c r="D191" s="17"/>
      <c r="E191" s="10">
        <f t="shared" si="14"/>
        <v>18131.986178797739</v>
      </c>
      <c r="F191" s="37">
        <f t="shared" si="15"/>
        <v>18132</v>
      </c>
      <c r="G191" s="37">
        <f t="shared" si="16"/>
        <v>-1.8420000000332948E-2</v>
      </c>
      <c r="H191" s="37"/>
      <c r="I191" s="37">
        <f t="shared" si="19"/>
        <v>-1.8420000000332948E-2</v>
      </c>
      <c r="J191" s="37"/>
      <c r="K191" s="37"/>
      <c r="L191" s="37"/>
      <c r="M191" s="37"/>
      <c r="N191" s="37"/>
      <c r="O191" s="37">
        <f t="shared" ca="1" si="17"/>
        <v>-1.1554283116789462E-2</v>
      </c>
      <c r="P191" s="37"/>
      <c r="Q191" s="39">
        <f t="shared" si="18"/>
        <v>30388.889000000003</v>
      </c>
      <c r="R191" s="37"/>
      <c r="S191" s="37"/>
      <c r="T191" s="37"/>
      <c r="AA191" t="s">
        <v>127</v>
      </c>
      <c r="AE191" t="s">
        <v>118</v>
      </c>
    </row>
    <row r="192" spans="1:31" x14ac:dyDescent="0.2">
      <c r="A192" s="10" t="s">
        <v>130</v>
      </c>
      <c r="B192" s="16"/>
      <c r="C192" s="17">
        <v>45407.394899999999</v>
      </c>
      <c r="D192" s="17"/>
      <c r="E192" s="10">
        <f t="shared" si="14"/>
        <v>18131.990605784347</v>
      </c>
      <c r="F192" s="37">
        <f t="shared" si="15"/>
        <v>18132</v>
      </c>
      <c r="G192" s="37">
        <f t="shared" si="16"/>
        <v>-1.2520000003860332E-2</v>
      </c>
      <c r="H192" s="37"/>
      <c r="I192" s="37"/>
      <c r="J192" s="37">
        <f>G192</f>
        <v>-1.2520000003860332E-2</v>
      </c>
      <c r="L192" s="37"/>
      <c r="M192" s="37"/>
      <c r="N192" s="37"/>
      <c r="O192" s="37">
        <f t="shared" ca="1" si="17"/>
        <v>-1.1554283116789462E-2</v>
      </c>
      <c r="P192" s="37"/>
      <c r="Q192" s="39">
        <f t="shared" si="18"/>
        <v>30388.894899999999</v>
      </c>
      <c r="R192" s="37"/>
      <c r="S192" s="37"/>
      <c r="T192" s="37"/>
      <c r="AA192" t="s">
        <v>129</v>
      </c>
      <c r="AE192" t="s">
        <v>118</v>
      </c>
    </row>
    <row r="193" spans="1:31" x14ac:dyDescent="0.2">
      <c r="A193" s="10" t="s">
        <v>131</v>
      </c>
      <c r="B193" s="16"/>
      <c r="C193" s="17">
        <v>45407.394999999997</v>
      </c>
      <c r="D193" s="17"/>
      <c r="E193" s="10">
        <f t="shared" si="14"/>
        <v>18131.990680818017</v>
      </c>
      <c r="F193" s="37">
        <f t="shared" si="15"/>
        <v>18132</v>
      </c>
      <c r="G193" s="37">
        <f t="shared" si="16"/>
        <v>-1.2420000006386545E-2</v>
      </c>
      <c r="H193" s="37"/>
      <c r="I193" s="37">
        <f>G193</f>
        <v>-1.2420000006386545E-2</v>
      </c>
      <c r="J193" s="37"/>
      <c r="K193" s="37"/>
      <c r="L193" s="37"/>
      <c r="M193" s="37"/>
      <c r="N193" s="37"/>
      <c r="O193" s="37">
        <f t="shared" ca="1" si="17"/>
        <v>-1.1554283116789462E-2</v>
      </c>
      <c r="P193" s="37"/>
      <c r="Q193" s="39">
        <f t="shared" si="18"/>
        <v>30388.894999999997</v>
      </c>
      <c r="R193" s="37"/>
      <c r="S193" s="37"/>
      <c r="T193" s="37"/>
      <c r="AA193" t="s">
        <v>111</v>
      </c>
      <c r="AE193" t="s">
        <v>118</v>
      </c>
    </row>
    <row r="194" spans="1:31" x14ac:dyDescent="0.2">
      <c r="A194" s="10" t="s">
        <v>131</v>
      </c>
      <c r="B194" s="16"/>
      <c r="C194" s="17">
        <v>45407.398000000001</v>
      </c>
      <c r="D194" s="17"/>
      <c r="E194" s="10">
        <f t="shared" si="14"/>
        <v>18131.992931828161</v>
      </c>
      <c r="F194" s="37">
        <f t="shared" si="15"/>
        <v>18132</v>
      </c>
      <c r="G194" s="37">
        <f t="shared" si="16"/>
        <v>-9.4200000021373853E-3</v>
      </c>
      <c r="H194" s="37"/>
      <c r="I194" s="37">
        <f>G194</f>
        <v>-9.4200000021373853E-3</v>
      </c>
      <c r="J194" s="37"/>
      <c r="K194" s="37"/>
      <c r="L194" s="37"/>
      <c r="M194" s="37"/>
      <c r="N194" s="37"/>
      <c r="O194" s="37">
        <f t="shared" ca="1" si="17"/>
        <v>-1.1554283116789462E-2</v>
      </c>
      <c r="P194" s="37"/>
      <c r="Q194" s="39">
        <f t="shared" si="18"/>
        <v>30388.898000000001</v>
      </c>
      <c r="R194" s="37"/>
      <c r="S194" s="37"/>
      <c r="T194" s="37"/>
      <c r="AA194" t="s">
        <v>111</v>
      </c>
      <c r="AE194" t="s">
        <v>118</v>
      </c>
    </row>
    <row r="195" spans="1:31" x14ac:dyDescent="0.2">
      <c r="A195" s="10" t="s">
        <v>130</v>
      </c>
      <c r="B195" s="16" t="s">
        <v>157</v>
      </c>
      <c r="C195" s="17">
        <v>45646.6198</v>
      </c>
      <c r="D195" s="17"/>
      <c r="E195" s="10">
        <f t="shared" si="14"/>
        <v>18311.489831061692</v>
      </c>
      <c r="F195" s="37">
        <f t="shared" si="15"/>
        <v>18311.5</v>
      </c>
      <c r="G195" s="37">
        <f t="shared" si="16"/>
        <v>-1.3552499993238598E-2</v>
      </c>
      <c r="H195" s="37"/>
      <c r="I195" s="37"/>
      <c r="J195" s="37">
        <f>G195</f>
        <v>-1.3552499993238598E-2</v>
      </c>
      <c r="L195" s="37"/>
      <c r="M195" s="37"/>
      <c r="N195" s="37"/>
      <c r="O195" s="37">
        <f t="shared" ca="1" si="17"/>
        <v>-1.1621111786879882E-2</v>
      </c>
      <c r="P195" s="37"/>
      <c r="Q195" s="39">
        <f t="shared" si="18"/>
        <v>30628.1198</v>
      </c>
      <c r="R195" s="37"/>
      <c r="S195" s="37"/>
      <c r="T195" s="37"/>
      <c r="AA195" t="s">
        <v>129</v>
      </c>
      <c r="AE195" t="s">
        <v>118</v>
      </c>
    </row>
    <row r="196" spans="1:31" x14ac:dyDescent="0.2">
      <c r="A196" s="10" t="s">
        <v>130</v>
      </c>
      <c r="B196" s="16"/>
      <c r="C196" s="17">
        <v>45648.621200000001</v>
      </c>
      <c r="D196" s="17"/>
      <c r="E196" s="10">
        <f t="shared" si="14"/>
        <v>18312.991554960292</v>
      </c>
      <c r="F196" s="37">
        <f t="shared" si="15"/>
        <v>18313</v>
      </c>
      <c r="G196" s="37">
        <f t="shared" si="16"/>
        <v>-1.1254999997618143E-2</v>
      </c>
      <c r="H196" s="37"/>
      <c r="I196" s="37"/>
      <c r="J196" s="37">
        <f>G196</f>
        <v>-1.1254999997618143E-2</v>
      </c>
      <c r="L196" s="37"/>
      <c r="M196" s="37"/>
      <c r="N196" s="37"/>
      <c r="O196" s="37">
        <f t="shared" ca="1" si="17"/>
        <v>-1.1621670243733007E-2</v>
      </c>
      <c r="P196" s="37"/>
      <c r="Q196" s="39">
        <f t="shared" si="18"/>
        <v>30630.121200000001</v>
      </c>
      <c r="R196" s="37"/>
      <c r="S196" s="37"/>
      <c r="T196" s="37"/>
      <c r="AA196" t="s">
        <v>129</v>
      </c>
      <c r="AE196" t="s">
        <v>118</v>
      </c>
    </row>
    <row r="197" spans="1:31" x14ac:dyDescent="0.2">
      <c r="A197" s="10" t="s">
        <v>125</v>
      </c>
      <c r="B197" s="16"/>
      <c r="C197" s="17">
        <v>45672.601999999999</v>
      </c>
      <c r="D197" s="17"/>
      <c r="E197" s="10">
        <f t="shared" si="14"/>
        <v>18330.985229621794</v>
      </c>
      <c r="F197" s="37">
        <f t="shared" si="15"/>
        <v>18331</v>
      </c>
      <c r="G197" s="37">
        <f t="shared" si="16"/>
        <v>-1.968499999929918E-2</v>
      </c>
      <c r="H197" s="37"/>
      <c r="I197" s="37">
        <f t="shared" ref="I197:I213" si="20">G197</f>
        <v>-1.968499999929918E-2</v>
      </c>
      <c r="J197" s="37"/>
      <c r="K197" s="37"/>
      <c r="L197" s="37"/>
      <c r="M197" s="37"/>
      <c r="N197" s="37"/>
      <c r="O197" s="37">
        <f t="shared" ca="1" si="17"/>
        <v>-1.1628371725970485E-2</v>
      </c>
      <c r="P197" s="37"/>
      <c r="Q197" s="39">
        <f t="shared" si="18"/>
        <v>30654.101999999999</v>
      </c>
      <c r="R197" s="37"/>
      <c r="S197" s="37"/>
      <c r="T197" s="37"/>
      <c r="AA197" t="s">
        <v>111</v>
      </c>
      <c r="AE197" t="s">
        <v>118</v>
      </c>
    </row>
    <row r="198" spans="1:31" x14ac:dyDescent="0.2">
      <c r="A198" s="10" t="s">
        <v>132</v>
      </c>
      <c r="B198" s="16"/>
      <c r="C198" s="17">
        <v>46036.447999999997</v>
      </c>
      <c r="D198" s="17"/>
      <c r="E198" s="10">
        <f t="shared" si="14"/>
        <v>18603.992241518379</v>
      </c>
      <c r="F198" s="37">
        <f t="shared" si="15"/>
        <v>18604</v>
      </c>
      <c r="G198" s="37">
        <f t="shared" si="16"/>
        <v>-1.0340000000724103E-2</v>
      </c>
      <c r="H198" s="37"/>
      <c r="I198" s="37">
        <f t="shared" si="20"/>
        <v>-1.0340000000724103E-2</v>
      </c>
      <c r="J198" s="37"/>
      <c r="K198" s="37"/>
      <c r="L198" s="37"/>
      <c r="M198" s="37"/>
      <c r="N198" s="37"/>
      <c r="O198" s="37">
        <f t="shared" ca="1" si="17"/>
        <v>-1.1730010873238925E-2</v>
      </c>
      <c r="P198" s="37"/>
      <c r="Q198" s="39">
        <f t="shared" si="18"/>
        <v>31017.947999999997</v>
      </c>
      <c r="R198" s="37"/>
      <c r="S198" s="37"/>
      <c r="T198" s="37"/>
      <c r="AA198" t="s">
        <v>111</v>
      </c>
      <c r="AE198" t="s">
        <v>118</v>
      </c>
    </row>
    <row r="199" spans="1:31" x14ac:dyDescent="0.2">
      <c r="A199" s="10" t="s">
        <v>132</v>
      </c>
      <c r="B199" s="16"/>
      <c r="C199" s="17">
        <v>46036.449000000001</v>
      </c>
      <c r="D199" s="17"/>
      <c r="E199" s="10">
        <f t="shared" si="14"/>
        <v>18603.992991855095</v>
      </c>
      <c r="F199" s="37">
        <f t="shared" si="15"/>
        <v>18604</v>
      </c>
      <c r="G199" s="37">
        <f t="shared" si="16"/>
        <v>-9.3399999968823977E-3</v>
      </c>
      <c r="H199" s="37"/>
      <c r="I199" s="37">
        <f t="shared" si="20"/>
        <v>-9.3399999968823977E-3</v>
      </c>
      <c r="J199" s="37"/>
      <c r="K199" s="37"/>
      <c r="L199" s="37"/>
      <c r="M199" s="37"/>
      <c r="N199" s="37"/>
      <c r="O199" s="37">
        <f t="shared" ca="1" si="17"/>
        <v>-1.1730010873238925E-2</v>
      </c>
      <c r="P199" s="37"/>
      <c r="Q199" s="39">
        <f t="shared" si="18"/>
        <v>31017.949000000001</v>
      </c>
      <c r="R199" s="37"/>
      <c r="S199" s="37"/>
      <c r="T199" s="37"/>
      <c r="AA199" t="s">
        <v>111</v>
      </c>
      <c r="AE199" t="s">
        <v>118</v>
      </c>
    </row>
    <row r="200" spans="1:31" x14ac:dyDescent="0.2">
      <c r="A200" s="10" t="s">
        <v>132</v>
      </c>
      <c r="B200" s="16"/>
      <c r="C200" s="17">
        <v>46048.442000000003</v>
      </c>
      <c r="D200" s="17"/>
      <c r="E200" s="10">
        <f t="shared" si="14"/>
        <v>18612.991780061308</v>
      </c>
      <c r="F200" s="37">
        <f t="shared" si="15"/>
        <v>18613</v>
      </c>
      <c r="G200" s="37">
        <f t="shared" si="16"/>
        <v>-1.0954999997920822E-2</v>
      </c>
      <c r="H200" s="37"/>
      <c r="I200" s="37">
        <f t="shared" si="20"/>
        <v>-1.0954999997920822E-2</v>
      </c>
      <c r="J200" s="37"/>
      <c r="K200" s="37"/>
      <c r="L200" s="37"/>
      <c r="M200" s="37"/>
      <c r="N200" s="37"/>
      <c r="O200" s="37">
        <f t="shared" ca="1" si="17"/>
        <v>-1.1733361614357665E-2</v>
      </c>
      <c r="P200" s="37"/>
      <c r="Q200" s="39">
        <f t="shared" si="18"/>
        <v>31029.942000000003</v>
      </c>
      <c r="R200" s="37"/>
      <c r="S200" s="37"/>
      <c r="T200" s="37"/>
      <c r="AA200" t="s">
        <v>111</v>
      </c>
      <c r="AE200" t="s">
        <v>118</v>
      </c>
    </row>
    <row r="201" spans="1:31" x14ac:dyDescent="0.2">
      <c r="A201" s="10" t="s">
        <v>134</v>
      </c>
      <c r="B201" s="16"/>
      <c r="C201" s="17">
        <v>46052.442999999999</v>
      </c>
      <c r="D201" s="17"/>
      <c r="E201" s="10">
        <f t="shared" si="14"/>
        <v>18615.993877252418</v>
      </c>
      <c r="F201" s="37">
        <f t="shared" si="15"/>
        <v>18616</v>
      </c>
      <c r="G201" s="37">
        <f t="shared" si="16"/>
        <v>-8.1599999975878745E-3</v>
      </c>
      <c r="H201" s="37"/>
      <c r="I201" s="37">
        <f t="shared" si="20"/>
        <v>-8.1599999975878745E-3</v>
      </c>
      <c r="J201" s="37"/>
      <c r="K201" s="37"/>
      <c r="L201" s="37"/>
      <c r="M201" s="37"/>
      <c r="N201" s="37"/>
      <c r="O201" s="37">
        <f t="shared" ca="1" si="17"/>
        <v>-1.1734478528063912E-2</v>
      </c>
      <c r="P201" s="37"/>
      <c r="Q201" s="39">
        <f t="shared" si="18"/>
        <v>31033.942999999999</v>
      </c>
      <c r="R201" s="37"/>
      <c r="S201" s="37"/>
      <c r="T201" s="37"/>
      <c r="AA201" t="s">
        <v>111</v>
      </c>
      <c r="AB201">
        <v>9</v>
      </c>
      <c r="AC201" t="s">
        <v>133</v>
      </c>
      <c r="AE201" t="s">
        <v>85</v>
      </c>
    </row>
    <row r="202" spans="1:31" x14ac:dyDescent="0.2">
      <c r="A202" s="10" t="s">
        <v>135</v>
      </c>
      <c r="B202" s="16" t="s">
        <v>110</v>
      </c>
      <c r="C202" s="17">
        <v>46088.419000000002</v>
      </c>
      <c r="D202" s="17"/>
      <c r="E202" s="10">
        <f t="shared" si="14"/>
        <v>18642.9879908609</v>
      </c>
      <c r="F202" s="37">
        <f t="shared" si="15"/>
        <v>18643</v>
      </c>
      <c r="G202" s="37">
        <f t="shared" si="16"/>
        <v>-1.600499999767635E-2</v>
      </c>
      <c r="H202" s="37"/>
      <c r="I202" s="37">
        <f t="shared" si="20"/>
        <v>-1.600499999767635E-2</v>
      </c>
      <c r="J202" s="37"/>
      <c r="K202" s="37"/>
      <c r="L202" s="37"/>
      <c r="M202" s="37"/>
      <c r="N202" s="37"/>
      <c r="O202" s="37">
        <f t="shared" ca="1" si="17"/>
        <v>-1.1744530751420131E-2</v>
      </c>
      <c r="P202" s="37"/>
      <c r="Q202" s="39">
        <f t="shared" si="18"/>
        <v>31069.919000000002</v>
      </c>
      <c r="R202" s="37"/>
      <c r="S202" s="37"/>
      <c r="T202" s="37"/>
      <c r="AA202" t="s">
        <v>111</v>
      </c>
      <c r="AE202" t="s">
        <v>118</v>
      </c>
    </row>
    <row r="203" spans="1:31" x14ac:dyDescent="0.2">
      <c r="A203" s="10" t="s">
        <v>135</v>
      </c>
      <c r="B203" s="16"/>
      <c r="C203" s="17">
        <v>46092.396999999997</v>
      </c>
      <c r="D203" s="17"/>
      <c r="E203" s="10">
        <f t="shared" si="14"/>
        <v>18645.972830307601</v>
      </c>
      <c r="F203" s="37">
        <f t="shared" si="15"/>
        <v>18646</v>
      </c>
      <c r="G203" s="37">
        <f t="shared" si="16"/>
        <v>-3.6210000005667098E-2</v>
      </c>
      <c r="H203" s="37"/>
      <c r="I203" s="37">
        <f t="shared" si="20"/>
        <v>-3.6210000005667098E-2</v>
      </c>
      <c r="J203" s="37"/>
      <c r="K203" s="37"/>
      <c r="L203" s="37"/>
      <c r="M203" s="37"/>
      <c r="N203" s="37"/>
      <c r="O203" s="37">
        <f t="shared" ca="1" si="17"/>
        <v>-1.1745647665126379E-2</v>
      </c>
      <c r="P203" s="37"/>
      <c r="Q203" s="39">
        <f t="shared" si="18"/>
        <v>31073.896999999997</v>
      </c>
      <c r="R203" s="37"/>
      <c r="S203" s="37"/>
      <c r="T203" s="37"/>
      <c r="AA203" t="s">
        <v>111</v>
      </c>
      <c r="AE203" t="s">
        <v>118</v>
      </c>
    </row>
    <row r="204" spans="1:31" x14ac:dyDescent="0.2">
      <c r="A204" s="10" t="s">
        <v>135</v>
      </c>
      <c r="B204" s="16"/>
      <c r="C204" s="17">
        <v>46112.383000000002</v>
      </c>
      <c r="D204" s="17"/>
      <c r="E204" s="10">
        <f t="shared" si="14"/>
        <v>18660.969059865616</v>
      </c>
      <c r="F204" s="37">
        <f t="shared" si="15"/>
        <v>18661</v>
      </c>
      <c r="G204" s="37">
        <f t="shared" si="16"/>
        <v>-4.1234999996959232E-2</v>
      </c>
      <c r="H204" s="37"/>
      <c r="I204" s="37">
        <f t="shared" si="20"/>
        <v>-4.1234999996959232E-2</v>
      </c>
      <c r="J204" s="37"/>
      <c r="K204" s="37"/>
      <c r="L204" s="37"/>
      <c r="M204" s="37"/>
      <c r="N204" s="37"/>
      <c r="O204" s="37">
        <f t="shared" ca="1" si="17"/>
        <v>-1.1751232233657611E-2</v>
      </c>
      <c r="P204" s="37"/>
      <c r="Q204" s="39">
        <f t="shared" si="18"/>
        <v>31093.883000000002</v>
      </c>
      <c r="R204" s="37"/>
      <c r="S204" s="37"/>
      <c r="T204" s="37"/>
      <c r="AA204" t="s">
        <v>111</v>
      </c>
      <c r="AE204" t="s">
        <v>118</v>
      </c>
    </row>
    <row r="205" spans="1:31" x14ac:dyDescent="0.2">
      <c r="A205" s="10" t="s">
        <v>135</v>
      </c>
      <c r="B205" s="16" t="s">
        <v>157</v>
      </c>
      <c r="C205" s="17">
        <v>46130.406999999999</v>
      </c>
      <c r="D205" s="17"/>
      <c r="E205" s="10">
        <f t="shared" si="14"/>
        <v>18674.493128791546</v>
      </c>
      <c r="F205" s="37">
        <f t="shared" si="15"/>
        <v>18674.5</v>
      </c>
      <c r="G205" s="37">
        <f t="shared" si="16"/>
        <v>-9.1575000042212196E-3</v>
      </c>
      <c r="H205" s="37"/>
      <c r="I205" s="37">
        <f t="shared" si="20"/>
        <v>-9.1575000042212196E-3</v>
      </c>
      <c r="J205" s="37"/>
      <c r="K205" s="37"/>
      <c r="L205" s="37"/>
      <c r="M205" s="37"/>
      <c r="N205" s="37"/>
      <c r="O205" s="37">
        <f t="shared" ca="1" si="17"/>
        <v>-1.175625834533572E-2</v>
      </c>
      <c r="P205" s="37"/>
      <c r="Q205" s="39">
        <f t="shared" si="18"/>
        <v>31111.906999999999</v>
      </c>
      <c r="R205" s="37"/>
      <c r="S205" s="37"/>
      <c r="T205" s="37"/>
      <c r="AA205" t="s">
        <v>111</v>
      </c>
      <c r="AE205" t="s">
        <v>118</v>
      </c>
    </row>
    <row r="206" spans="1:31" x14ac:dyDescent="0.2">
      <c r="A206" s="10" t="s">
        <v>132</v>
      </c>
      <c r="B206" s="16"/>
      <c r="C206" s="17">
        <v>46132.41</v>
      </c>
      <c r="D206" s="17"/>
      <c r="E206" s="10">
        <f t="shared" si="14"/>
        <v>18675.99605322889</v>
      </c>
      <c r="F206" s="37">
        <f t="shared" si="15"/>
        <v>18676</v>
      </c>
      <c r="G206" s="37">
        <f t="shared" si="16"/>
        <v>-5.2599999908125028E-3</v>
      </c>
      <c r="H206" s="37"/>
      <c r="I206" s="37">
        <f t="shared" si="20"/>
        <v>-5.2599999908125028E-3</v>
      </c>
      <c r="J206" s="37"/>
      <c r="K206" s="37"/>
      <c r="L206" s="37"/>
      <c r="M206" s="37"/>
      <c r="N206" s="37"/>
      <c r="O206" s="37">
        <f t="shared" ca="1" si="17"/>
        <v>-1.1756816802188843E-2</v>
      </c>
      <c r="P206" s="37"/>
      <c r="Q206" s="39">
        <f t="shared" si="18"/>
        <v>31113.910000000003</v>
      </c>
      <c r="R206" s="37"/>
      <c r="S206" s="37"/>
      <c r="T206" s="37"/>
      <c r="AA206" t="s">
        <v>111</v>
      </c>
      <c r="AE206" t="s">
        <v>118</v>
      </c>
    </row>
    <row r="207" spans="1:31" x14ac:dyDescent="0.2">
      <c r="A207" s="10" t="s">
        <v>135</v>
      </c>
      <c r="B207" s="16"/>
      <c r="C207" s="17">
        <v>46136.398000000001</v>
      </c>
      <c r="D207" s="17"/>
      <c r="E207" s="10">
        <f t="shared" si="14"/>
        <v>18678.988396042725</v>
      </c>
      <c r="F207" s="37">
        <f t="shared" si="15"/>
        <v>18679</v>
      </c>
      <c r="G207" s="37">
        <f t="shared" si="16"/>
        <v>-1.5464999996765982E-2</v>
      </c>
      <c r="H207" s="37"/>
      <c r="I207" s="37">
        <f t="shared" si="20"/>
        <v>-1.5464999996765982E-2</v>
      </c>
      <c r="J207" s="37"/>
      <c r="K207" s="37"/>
      <c r="L207" s="37"/>
      <c r="M207" s="37"/>
      <c r="N207" s="37"/>
      <c r="O207" s="37">
        <f t="shared" ca="1" si="17"/>
        <v>-1.1757933715895091E-2</v>
      </c>
      <c r="P207" s="37"/>
      <c r="Q207" s="39">
        <f t="shared" si="18"/>
        <v>31117.898000000001</v>
      </c>
      <c r="R207" s="37"/>
      <c r="S207" s="37"/>
      <c r="T207" s="37"/>
      <c r="AA207" t="s">
        <v>111</v>
      </c>
      <c r="AE207" t="s">
        <v>118</v>
      </c>
    </row>
    <row r="208" spans="1:31" x14ac:dyDescent="0.2">
      <c r="A208" s="10" t="s">
        <v>132</v>
      </c>
      <c r="B208" s="16"/>
      <c r="C208" s="17">
        <v>46140.408000000003</v>
      </c>
      <c r="D208" s="17"/>
      <c r="E208" s="10">
        <f t="shared" si="14"/>
        <v>18681.997246264265</v>
      </c>
      <c r="F208" s="37">
        <f t="shared" si="15"/>
        <v>18682</v>
      </c>
      <c r="G208" s="37">
        <f t="shared" si="16"/>
        <v>-3.669999998237472E-3</v>
      </c>
      <c r="H208" s="37"/>
      <c r="I208" s="37">
        <f t="shared" si="20"/>
        <v>-3.669999998237472E-3</v>
      </c>
      <c r="J208" s="37"/>
      <c r="K208" s="37"/>
      <c r="L208" s="37"/>
      <c r="M208" s="37"/>
      <c r="N208" s="37"/>
      <c r="O208" s="37">
        <f t="shared" ca="1" si="17"/>
        <v>-1.1759050629601336E-2</v>
      </c>
      <c r="P208" s="37"/>
      <c r="Q208" s="39">
        <f t="shared" si="18"/>
        <v>31121.908000000003</v>
      </c>
      <c r="R208" s="37"/>
      <c r="S208" s="37"/>
      <c r="T208" s="37"/>
      <c r="AA208" t="s">
        <v>111</v>
      </c>
      <c r="AE208" t="s">
        <v>118</v>
      </c>
    </row>
    <row r="209" spans="1:31" x14ac:dyDescent="0.2">
      <c r="A209" s="10" t="s">
        <v>136</v>
      </c>
      <c r="B209" s="16"/>
      <c r="C209" s="17">
        <v>46436.247000000003</v>
      </c>
      <c r="D209" s="17"/>
      <c r="E209" s="10">
        <f t="shared" si="14"/>
        <v>18903.976109279043</v>
      </c>
      <c r="F209" s="37">
        <f t="shared" si="15"/>
        <v>18904</v>
      </c>
      <c r="G209" s="37">
        <f t="shared" si="16"/>
        <v>-3.1839999996009283E-2</v>
      </c>
      <c r="H209" s="37"/>
      <c r="I209" s="37">
        <f t="shared" si="20"/>
        <v>-3.1839999996009283E-2</v>
      </c>
      <c r="J209" s="37"/>
      <c r="K209" s="37"/>
      <c r="L209" s="37"/>
      <c r="M209" s="37"/>
      <c r="N209" s="37"/>
      <c r="O209" s="37">
        <f t="shared" ca="1" si="17"/>
        <v>-1.1841702243863585E-2</v>
      </c>
      <c r="P209" s="37"/>
      <c r="Q209" s="39">
        <f t="shared" si="18"/>
        <v>31417.747000000003</v>
      </c>
      <c r="R209" s="37"/>
      <c r="S209" s="37"/>
      <c r="T209" s="37"/>
      <c r="AA209" t="s">
        <v>111</v>
      </c>
      <c r="AE209" t="s">
        <v>118</v>
      </c>
    </row>
    <row r="210" spans="1:31" x14ac:dyDescent="0.2">
      <c r="A210" s="10" t="s">
        <v>136</v>
      </c>
      <c r="B210" s="16"/>
      <c r="C210" s="17">
        <v>46436.249000000003</v>
      </c>
      <c r="D210" s="17"/>
      <c r="E210" s="10">
        <f t="shared" si="14"/>
        <v>18903.977609952472</v>
      </c>
      <c r="F210" s="37">
        <f t="shared" si="15"/>
        <v>18904</v>
      </c>
      <c r="G210" s="37">
        <f t="shared" si="16"/>
        <v>-2.9839999995601829E-2</v>
      </c>
      <c r="H210" s="37"/>
      <c r="I210" s="37">
        <f t="shared" si="20"/>
        <v>-2.9839999995601829E-2</v>
      </c>
      <c r="J210" s="37"/>
      <c r="K210" s="37"/>
      <c r="L210" s="37"/>
      <c r="M210" s="37"/>
      <c r="N210" s="37"/>
      <c r="O210" s="37">
        <f t="shared" ca="1" si="17"/>
        <v>-1.1841702243863585E-2</v>
      </c>
      <c r="P210" s="37"/>
      <c r="Q210" s="39">
        <f t="shared" si="18"/>
        <v>31417.749000000003</v>
      </c>
      <c r="R210" s="37"/>
      <c r="S210" s="37"/>
      <c r="T210" s="37"/>
      <c r="AA210" t="s">
        <v>111</v>
      </c>
      <c r="AE210" t="s">
        <v>118</v>
      </c>
    </row>
    <row r="211" spans="1:31" x14ac:dyDescent="0.2">
      <c r="A211" s="10" t="s">
        <v>136</v>
      </c>
      <c r="B211" s="16"/>
      <c r="C211" s="17">
        <v>46436.254000000001</v>
      </c>
      <c r="D211" s="17"/>
      <c r="E211" s="10">
        <f t="shared" si="14"/>
        <v>18903.981361636037</v>
      </c>
      <c r="F211" s="37">
        <f t="shared" si="15"/>
        <v>18904</v>
      </c>
      <c r="G211" s="37">
        <f t="shared" si="16"/>
        <v>-2.4839999998221174E-2</v>
      </c>
      <c r="H211" s="37"/>
      <c r="I211" s="37">
        <f t="shared" si="20"/>
        <v>-2.4839999998221174E-2</v>
      </c>
      <c r="J211" s="37"/>
      <c r="K211" s="37"/>
      <c r="L211" s="37"/>
      <c r="M211" s="37"/>
      <c r="N211" s="37"/>
      <c r="O211" s="37">
        <f t="shared" ca="1" si="17"/>
        <v>-1.1841702243863585E-2</v>
      </c>
      <c r="P211" s="37"/>
      <c r="Q211" s="39">
        <f t="shared" si="18"/>
        <v>31417.754000000001</v>
      </c>
      <c r="R211" s="37"/>
      <c r="S211" s="37"/>
      <c r="T211" s="37"/>
      <c r="AA211" t="s">
        <v>111</v>
      </c>
      <c r="AE211" t="s">
        <v>118</v>
      </c>
    </row>
    <row r="212" spans="1:31" x14ac:dyDescent="0.2">
      <c r="A212" s="10" t="s">
        <v>104</v>
      </c>
      <c r="B212" s="16"/>
      <c r="C212" s="17">
        <v>46437.59</v>
      </c>
      <c r="D212" s="17"/>
      <c r="E212" s="10">
        <f t="shared" si="14"/>
        <v>18904.983811485403</v>
      </c>
      <c r="F212" s="37">
        <f t="shared" si="15"/>
        <v>18905</v>
      </c>
      <c r="G212" s="37">
        <f t="shared" si="16"/>
        <v>-2.1575000006123446E-2</v>
      </c>
      <c r="H212" s="37"/>
      <c r="I212" s="37">
        <f t="shared" si="20"/>
        <v>-2.1575000006123446E-2</v>
      </c>
      <c r="J212" s="37"/>
      <c r="K212" s="37"/>
      <c r="L212" s="37"/>
      <c r="M212" s="37"/>
      <c r="N212" s="37"/>
      <c r="O212" s="37">
        <f t="shared" ca="1" si="17"/>
        <v>-1.1842074548432334E-2</v>
      </c>
      <c r="P212" s="37"/>
      <c r="Q212" s="39">
        <f t="shared" si="18"/>
        <v>31419.089999999997</v>
      </c>
      <c r="R212" s="37"/>
      <c r="S212" s="37"/>
      <c r="T212" s="37"/>
      <c r="AB212">
        <v>14</v>
      </c>
      <c r="AC212" t="s">
        <v>103</v>
      </c>
      <c r="AE212" t="s">
        <v>105</v>
      </c>
    </row>
    <row r="213" spans="1:31" x14ac:dyDescent="0.2">
      <c r="A213" s="10" t="s">
        <v>104</v>
      </c>
      <c r="B213" s="16"/>
      <c r="C213" s="17">
        <v>46441.608</v>
      </c>
      <c r="D213" s="17"/>
      <c r="E213" s="10">
        <f t="shared" ref="E213:E281" si="21">+(C213-C$7)/C$8</f>
        <v>18907.998664400649</v>
      </c>
      <c r="F213" s="37">
        <f t="shared" ref="F213:F276" si="22">ROUND(2*E213,0)/2</f>
        <v>18908</v>
      </c>
      <c r="G213" s="37">
        <f t="shared" ref="G213:G276" si="23">+C213-(C$7+F213*C$8)</f>
        <v>-1.7799999986891635E-3</v>
      </c>
      <c r="H213" s="37"/>
      <c r="I213" s="37">
        <f t="shared" si="20"/>
        <v>-1.7799999986891635E-3</v>
      </c>
      <c r="J213" s="37"/>
      <c r="K213" s="37"/>
      <c r="L213" s="37"/>
      <c r="M213" s="37"/>
      <c r="N213" s="37"/>
      <c r="O213" s="37">
        <f t="shared" ref="O213:O281" ca="1" si="24">+C$11+C$12*F213</f>
        <v>-1.184319146213858E-2</v>
      </c>
      <c r="P213" s="37"/>
      <c r="Q213" s="39">
        <f t="shared" ref="Q213:Q281" si="25">+C213-15018.5</f>
        <v>31423.108</v>
      </c>
      <c r="R213" s="37"/>
      <c r="S213" s="37"/>
      <c r="T213" s="37"/>
      <c r="AB213">
        <v>14</v>
      </c>
      <c r="AC213" t="s">
        <v>137</v>
      </c>
      <c r="AE213" t="s">
        <v>105</v>
      </c>
    </row>
    <row r="214" spans="1:31" x14ac:dyDescent="0.2">
      <c r="A214" s="10" t="s">
        <v>130</v>
      </c>
      <c r="B214" s="16" t="s">
        <v>157</v>
      </c>
      <c r="C214" s="17">
        <v>46747.458700000003</v>
      </c>
      <c r="D214" s="17"/>
      <c r="E214" s="10">
        <f t="shared" si="21"/>
        <v>19137.489673490982</v>
      </c>
      <c r="F214" s="37">
        <f t="shared" si="22"/>
        <v>19137.5</v>
      </c>
      <c r="G214" s="37">
        <f t="shared" si="23"/>
        <v>-1.3762499991571531E-2</v>
      </c>
      <c r="H214" s="37"/>
      <c r="I214" s="37"/>
      <c r="J214" s="37">
        <f>G214</f>
        <v>-1.3762499991571531E-2</v>
      </c>
      <c r="L214" s="37"/>
      <c r="M214" s="37"/>
      <c r="N214" s="37"/>
      <c r="O214" s="37">
        <f t="shared" ca="1" si="24"/>
        <v>-1.1928635360666445E-2</v>
      </c>
      <c r="P214" s="37"/>
      <c r="Q214" s="39">
        <f t="shared" si="25"/>
        <v>31728.958700000003</v>
      </c>
      <c r="R214" s="37"/>
      <c r="S214" s="37"/>
      <c r="T214" s="37"/>
      <c r="AA214" t="s">
        <v>129</v>
      </c>
      <c r="AE214" t="s">
        <v>118</v>
      </c>
    </row>
    <row r="215" spans="1:31" x14ac:dyDescent="0.2">
      <c r="A215" s="10" t="s">
        <v>138</v>
      </c>
      <c r="B215" s="16"/>
      <c r="C215" s="17">
        <v>46761.449200000003</v>
      </c>
      <c r="D215" s="17"/>
      <c r="E215" s="10">
        <f t="shared" si="21"/>
        <v>19147.987259282607</v>
      </c>
      <c r="F215" s="37">
        <f t="shared" si="22"/>
        <v>19148</v>
      </c>
      <c r="G215" s="37">
        <f t="shared" si="23"/>
        <v>-1.698000000033062E-2</v>
      </c>
      <c r="H215" s="37"/>
      <c r="I215" s="37">
        <f t="shared" ref="I215:I227" si="26">G215</f>
        <v>-1.698000000033062E-2</v>
      </c>
      <c r="J215" s="37"/>
      <c r="K215" s="37"/>
      <c r="L215" s="37"/>
      <c r="M215" s="37"/>
      <c r="N215" s="37"/>
      <c r="O215" s="37">
        <f t="shared" ca="1" si="24"/>
        <v>-1.1932544558638309E-2</v>
      </c>
      <c r="P215" s="37"/>
      <c r="Q215" s="39">
        <f t="shared" si="25"/>
        <v>31742.949200000003</v>
      </c>
      <c r="R215" s="37"/>
      <c r="S215" s="37"/>
      <c r="T215" s="37"/>
      <c r="AA215" t="s">
        <v>129</v>
      </c>
      <c r="AE215" t="s">
        <v>118</v>
      </c>
    </row>
    <row r="216" spans="1:31" x14ac:dyDescent="0.2">
      <c r="A216" s="10" t="s">
        <v>139</v>
      </c>
      <c r="B216" s="16"/>
      <c r="C216" s="17">
        <v>46773.445</v>
      </c>
      <c r="D216" s="17"/>
      <c r="E216" s="10">
        <f t="shared" si="21"/>
        <v>19156.98814843161</v>
      </c>
      <c r="F216" s="37">
        <f t="shared" si="22"/>
        <v>19157</v>
      </c>
      <c r="G216" s="37">
        <f t="shared" si="23"/>
        <v>-1.5794999999343418E-2</v>
      </c>
      <c r="H216" s="37"/>
      <c r="I216" s="37">
        <f t="shared" si="26"/>
        <v>-1.5794999999343418E-2</v>
      </c>
      <c r="J216" s="37"/>
      <c r="K216" s="37"/>
      <c r="L216" s="37"/>
      <c r="M216" s="37"/>
      <c r="N216" s="37"/>
      <c r="O216" s="37">
        <f t="shared" ca="1" si="24"/>
        <v>-1.1935895299757047E-2</v>
      </c>
      <c r="P216" s="37"/>
      <c r="Q216" s="39">
        <f t="shared" si="25"/>
        <v>31754.945</v>
      </c>
      <c r="R216" s="37"/>
      <c r="S216" s="37"/>
      <c r="T216" s="37"/>
      <c r="AA216" t="s">
        <v>111</v>
      </c>
      <c r="AB216">
        <v>11</v>
      </c>
      <c r="AC216" t="s">
        <v>133</v>
      </c>
      <c r="AE216" t="s">
        <v>85</v>
      </c>
    </row>
    <row r="217" spans="1:31" x14ac:dyDescent="0.2">
      <c r="A217" s="10" t="s">
        <v>140</v>
      </c>
      <c r="B217" s="16"/>
      <c r="C217" s="17">
        <v>46893.394999999997</v>
      </c>
      <c r="D217" s="17"/>
      <c r="E217" s="10">
        <f t="shared" si="21"/>
        <v>19246.991037227956</v>
      </c>
      <c r="F217" s="37">
        <f t="shared" si="22"/>
        <v>19247</v>
      </c>
      <c r="G217" s="37">
        <f t="shared" si="23"/>
        <v>-1.194499999837717E-2</v>
      </c>
      <c r="H217" s="37"/>
      <c r="I217" s="37">
        <f t="shared" si="26"/>
        <v>-1.194499999837717E-2</v>
      </c>
      <c r="J217" s="37"/>
      <c r="K217" s="37"/>
      <c r="L217" s="37"/>
      <c r="M217" s="37"/>
      <c r="N217" s="37"/>
      <c r="O217" s="37">
        <f t="shared" ca="1" si="24"/>
        <v>-1.1969402710944446E-2</v>
      </c>
      <c r="P217" s="37"/>
      <c r="Q217" s="39">
        <f t="shared" si="25"/>
        <v>31874.894999999997</v>
      </c>
      <c r="R217" s="37"/>
      <c r="S217" s="37"/>
      <c r="T217" s="37"/>
      <c r="AA217" t="s">
        <v>111</v>
      </c>
      <c r="AE217" t="s">
        <v>118</v>
      </c>
    </row>
    <row r="218" spans="1:31" x14ac:dyDescent="0.2">
      <c r="A218" s="10" t="s">
        <v>140</v>
      </c>
      <c r="B218" s="16"/>
      <c r="C218" s="17">
        <v>47087.970999999998</v>
      </c>
      <c r="D218" s="17"/>
      <c r="E218" s="10">
        <f t="shared" si="21"/>
        <v>19392.988553613435</v>
      </c>
      <c r="F218" s="37">
        <f t="shared" si="22"/>
        <v>19393</v>
      </c>
      <c r="G218" s="37">
        <f t="shared" si="23"/>
        <v>-1.525499999843305E-2</v>
      </c>
      <c r="H218" s="37"/>
      <c r="I218" s="37">
        <f t="shared" si="26"/>
        <v>-1.525499999843305E-2</v>
      </c>
      <c r="J218" s="37"/>
      <c r="K218" s="37"/>
      <c r="L218" s="37"/>
      <c r="M218" s="37"/>
      <c r="N218" s="37"/>
      <c r="O218" s="37">
        <f t="shared" ca="1" si="24"/>
        <v>-1.2023759177981781E-2</v>
      </c>
      <c r="P218" s="37"/>
      <c r="Q218" s="39">
        <f t="shared" si="25"/>
        <v>32069.470999999998</v>
      </c>
      <c r="R218" s="37"/>
      <c r="S218" s="37"/>
      <c r="T218" s="37"/>
      <c r="AA218" t="s">
        <v>111</v>
      </c>
      <c r="AE218" t="s">
        <v>118</v>
      </c>
    </row>
    <row r="219" spans="1:31" x14ac:dyDescent="0.2">
      <c r="A219" s="10" t="s">
        <v>140</v>
      </c>
      <c r="B219" s="16"/>
      <c r="C219" s="17">
        <v>47414.487999999998</v>
      </c>
      <c r="D219" s="17"/>
      <c r="E219" s="10">
        <f t="shared" si="21"/>
        <v>19637.986246328041</v>
      </c>
      <c r="F219" s="37">
        <f t="shared" si="22"/>
        <v>19638</v>
      </c>
      <c r="G219" s="37">
        <f t="shared" si="23"/>
        <v>-1.8330000006244518E-2</v>
      </c>
      <c r="H219" s="37"/>
      <c r="I219" s="37">
        <f t="shared" si="26"/>
        <v>-1.8330000006244518E-2</v>
      </c>
      <c r="J219" s="37"/>
      <c r="K219" s="37"/>
      <c r="L219" s="37"/>
      <c r="M219" s="37"/>
      <c r="N219" s="37"/>
      <c r="O219" s="37">
        <f t="shared" ca="1" si="24"/>
        <v>-1.2114973797325252E-2</v>
      </c>
      <c r="P219" s="37"/>
      <c r="Q219" s="39">
        <f t="shared" si="25"/>
        <v>32395.987999999998</v>
      </c>
      <c r="R219" s="37"/>
      <c r="S219" s="37"/>
      <c r="T219" s="37"/>
      <c r="AA219" t="s">
        <v>111</v>
      </c>
      <c r="AE219" t="s">
        <v>118</v>
      </c>
    </row>
    <row r="220" spans="1:31" x14ac:dyDescent="0.2">
      <c r="A220" s="10" t="s">
        <v>141</v>
      </c>
      <c r="B220" s="16"/>
      <c r="C220" s="17">
        <v>47823.648999999998</v>
      </c>
      <c r="D220" s="17"/>
      <c r="E220" s="10">
        <f t="shared" si="21"/>
        <v>19944.994766401422</v>
      </c>
      <c r="F220" s="37">
        <f t="shared" si="22"/>
        <v>19945</v>
      </c>
      <c r="G220" s="37">
        <f t="shared" si="23"/>
        <v>-6.9750000038766302E-3</v>
      </c>
      <c r="H220" s="37"/>
      <c r="I220" s="37">
        <f t="shared" si="26"/>
        <v>-6.9750000038766302E-3</v>
      </c>
      <c r="J220" s="37"/>
      <c r="K220" s="37"/>
      <c r="L220" s="37"/>
      <c r="M220" s="37"/>
      <c r="N220" s="37"/>
      <c r="O220" s="37">
        <f t="shared" ca="1" si="24"/>
        <v>-1.2229271299931153E-2</v>
      </c>
      <c r="P220" s="37"/>
      <c r="Q220" s="39">
        <f t="shared" si="25"/>
        <v>32805.148999999998</v>
      </c>
      <c r="R220" s="37"/>
      <c r="S220" s="37"/>
      <c r="T220" s="37"/>
      <c r="AA220" t="s">
        <v>127</v>
      </c>
      <c r="AE220" t="s">
        <v>118</v>
      </c>
    </row>
    <row r="221" spans="1:31" x14ac:dyDescent="0.2">
      <c r="A221" s="10" t="s">
        <v>104</v>
      </c>
      <c r="B221" s="16"/>
      <c r="C221" s="17">
        <v>47859.620999999999</v>
      </c>
      <c r="D221" s="17"/>
      <c r="E221" s="10">
        <f t="shared" si="21"/>
        <v>19971.98587866305</v>
      </c>
      <c r="F221" s="37">
        <f t="shared" si="22"/>
        <v>19972</v>
      </c>
      <c r="G221" s="37">
        <f t="shared" si="23"/>
        <v>-1.8819999997504056E-2</v>
      </c>
      <c r="H221" s="37"/>
      <c r="I221" s="37">
        <f t="shared" si="26"/>
        <v>-1.8819999997504056E-2</v>
      </c>
      <c r="J221" s="37"/>
      <c r="K221" s="37"/>
      <c r="L221" s="37"/>
      <c r="M221" s="37"/>
      <c r="N221" s="37"/>
      <c r="O221" s="37">
        <f t="shared" ca="1" si="24"/>
        <v>-1.2239323523287372E-2</v>
      </c>
      <c r="P221" s="37"/>
      <c r="Q221" s="39">
        <f t="shared" si="25"/>
        <v>32841.120999999999</v>
      </c>
      <c r="R221" s="37"/>
      <c r="S221" s="37"/>
      <c r="T221" s="37"/>
      <c r="AB221">
        <v>17</v>
      </c>
      <c r="AC221" t="s">
        <v>103</v>
      </c>
      <c r="AE221" t="s">
        <v>105</v>
      </c>
    </row>
    <row r="222" spans="1:31" x14ac:dyDescent="0.2">
      <c r="A222" s="10" t="s">
        <v>143</v>
      </c>
      <c r="B222" s="16"/>
      <c r="C222" s="17">
        <v>47887.603000000003</v>
      </c>
      <c r="D222" s="17"/>
      <c r="E222" s="10">
        <f t="shared" si="21"/>
        <v>19992.981800583017</v>
      </c>
      <c r="F222" s="37">
        <f t="shared" si="22"/>
        <v>19993</v>
      </c>
      <c r="G222" s="37">
        <f t="shared" si="23"/>
        <v>-2.4254999996628612E-2</v>
      </c>
      <c r="H222" s="37"/>
      <c r="I222" s="37">
        <f t="shared" si="26"/>
        <v>-2.4254999996628612E-2</v>
      </c>
      <c r="J222" s="37"/>
      <c r="K222" s="37"/>
      <c r="L222" s="37"/>
      <c r="M222" s="37"/>
      <c r="N222" s="37"/>
      <c r="O222" s="37">
        <f t="shared" ca="1" si="24"/>
        <v>-1.2247141919231099E-2</v>
      </c>
      <c r="P222" s="37"/>
      <c r="Q222" s="39">
        <f t="shared" si="25"/>
        <v>32869.103000000003</v>
      </c>
      <c r="R222" s="37"/>
      <c r="S222" s="37"/>
      <c r="T222" s="37"/>
      <c r="AA222" t="s">
        <v>111</v>
      </c>
      <c r="AB222">
        <v>11</v>
      </c>
      <c r="AC222" t="s">
        <v>142</v>
      </c>
      <c r="AE222" t="s">
        <v>85</v>
      </c>
    </row>
    <row r="223" spans="1:31" x14ac:dyDescent="0.2">
      <c r="A223" s="10" t="s">
        <v>143</v>
      </c>
      <c r="B223" s="16"/>
      <c r="C223" s="17">
        <v>47895.608</v>
      </c>
      <c r="D223" s="17"/>
      <c r="E223" s="10">
        <f t="shared" si="21"/>
        <v>19998.988245975383</v>
      </c>
      <c r="F223" s="37">
        <f t="shared" si="22"/>
        <v>19999</v>
      </c>
      <c r="G223" s="37">
        <f t="shared" si="23"/>
        <v>-1.5664999998989515E-2</v>
      </c>
      <c r="H223" s="37"/>
      <c r="I223" s="37">
        <f t="shared" si="26"/>
        <v>-1.5664999998989515E-2</v>
      </c>
      <c r="J223" s="37"/>
      <c r="K223" s="37"/>
      <c r="L223" s="37"/>
      <c r="M223" s="37"/>
      <c r="N223" s="37"/>
      <c r="O223" s="37">
        <f t="shared" ca="1" si="24"/>
        <v>-1.2249375746643591E-2</v>
      </c>
      <c r="P223" s="37"/>
      <c r="Q223" s="39">
        <f t="shared" si="25"/>
        <v>32877.108</v>
      </c>
      <c r="R223" s="37"/>
      <c r="S223" s="37"/>
      <c r="T223" s="37"/>
      <c r="AA223" t="s">
        <v>111</v>
      </c>
      <c r="AB223">
        <v>11</v>
      </c>
      <c r="AC223" t="s">
        <v>142</v>
      </c>
      <c r="AE223" t="s">
        <v>85</v>
      </c>
    </row>
    <row r="224" spans="1:31" x14ac:dyDescent="0.2">
      <c r="A224" s="10" t="s">
        <v>144</v>
      </c>
      <c r="B224" s="16"/>
      <c r="C224" s="17">
        <v>48127.523999999998</v>
      </c>
      <c r="D224" s="17"/>
      <c r="E224" s="10">
        <f t="shared" si="21"/>
        <v>20173.003335246693</v>
      </c>
      <c r="F224" s="37">
        <f t="shared" si="22"/>
        <v>20173</v>
      </c>
      <c r="G224" s="37">
        <f t="shared" si="23"/>
        <v>4.4449999986682087E-3</v>
      </c>
      <c r="H224" s="37"/>
      <c r="I224" s="37">
        <f t="shared" si="26"/>
        <v>4.4449999986682087E-3</v>
      </c>
      <c r="J224" s="37"/>
      <c r="K224" s="37"/>
      <c r="L224" s="37"/>
      <c r="M224" s="37"/>
      <c r="N224" s="37"/>
      <c r="O224" s="37">
        <f t="shared" ca="1" si="24"/>
        <v>-1.2314156741605894E-2</v>
      </c>
      <c r="P224" s="37"/>
      <c r="Q224" s="39">
        <f t="shared" si="25"/>
        <v>33109.023999999998</v>
      </c>
      <c r="R224" s="37"/>
      <c r="S224" s="37"/>
      <c r="T224" s="37"/>
      <c r="AA224" t="s">
        <v>111</v>
      </c>
      <c r="AE224" t="s">
        <v>118</v>
      </c>
    </row>
    <row r="225" spans="1:31" x14ac:dyDescent="0.2">
      <c r="A225" s="10" t="s">
        <v>144</v>
      </c>
      <c r="B225" s="16"/>
      <c r="C225" s="17">
        <v>48275.45</v>
      </c>
      <c r="D225" s="17"/>
      <c r="E225" s="10">
        <f t="shared" si="21"/>
        <v>20283.997643942719</v>
      </c>
      <c r="F225" s="37">
        <f t="shared" si="22"/>
        <v>20284</v>
      </c>
      <c r="G225" s="37">
        <f t="shared" si="23"/>
        <v>-3.1400000007124618E-3</v>
      </c>
      <c r="H225" s="37"/>
      <c r="I225" s="37">
        <f t="shared" si="26"/>
        <v>-3.1400000007124618E-3</v>
      </c>
      <c r="J225" s="37"/>
      <c r="K225" s="37"/>
      <c r="L225" s="37"/>
      <c r="M225" s="37"/>
      <c r="N225" s="37"/>
      <c r="O225" s="37">
        <f t="shared" ca="1" si="24"/>
        <v>-1.2355482548737019E-2</v>
      </c>
      <c r="P225" s="37"/>
      <c r="Q225" s="39">
        <f t="shared" si="25"/>
        <v>33256.949999999997</v>
      </c>
      <c r="R225" s="37"/>
      <c r="S225" s="37"/>
      <c r="T225" s="37"/>
      <c r="AA225" t="s">
        <v>111</v>
      </c>
      <c r="AE225" t="s">
        <v>118</v>
      </c>
    </row>
    <row r="226" spans="1:31" x14ac:dyDescent="0.2">
      <c r="A226" s="10" t="s">
        <v>144</v>
      </c>
      <c r="B226" s="16"/>
      <c r="C226" s="17">
        <v>48275.455999999998</v>
      </c>
      <c r="D226" s="17"/>
      <c r="E226" s="10">
        <f t="shared" si="21"/>
        <v>20284.002145963001</v>
      </c>
      <c r="F226" s="37">
        <f t="shared" si="22"/>
        <v>20284</v>
      </c>
      <c r="G226" s="37">
        <f t="shared" si="23"/>
        <v>2.8600000005098991E-3</v>
      </c>
      <c r="H226" s="37"/>
      <c r="I226" s="37">
        <f t="shared" si="26"/>
        <v>2.8600000005098991E-3</v>
      </c>
      <c r="J226" s="37"/>
      <c r="K226" s="37"/>
      <c r="L226" s="37"/>
      <c r="M226" s="37"/>
      <c r="N226" s="37"/>
      <c r="O226" s="37">
        <f t="shared" ca="1" si="24"/>
        <v>-1.2355482548737019E-2</v>
      </c>
      <c r="P226" s="37"/>
      <c r="Q226" s="39">
        <f t="shared" si="25"/>
        <v>33256.955999999998</v>
      </c>
      <c r="R226" s="37"/>
      <c r="S226" s="37"/>
      <c r="T226" s="37"/>
      <c r="AA226" t="s">
        <v>111</v>
      </c>
      <c r="AE226" t="s">
        <v>118</v>
      </c>
    </row>
    <row r="227" spans="1:31" x14ac:dyDescent="0.2">
      <c r="A227" s="10" t="s">
        <v>144</v>
      </c>
      <c r="B227" s="16"/>
      <c r="C227" s="17">
        <v>48307.419000000002</v>
      </c>
      <c r="D227" s="17"/>
      <c r="E227" s="10">
        <f t="shared" si="21"/>
        <v>20307.985158339809</v>
      </c>
      <c r="F227" s="37">
        <f t="shared" si="22"/>
        <v>20308</v>
      </c>
      <c r="G227" s="37">
        <f t="shared" si="23"/>
        <v>-1.9779999995080288E-2</v>
      </c>
      <c r="H227" s="37"/>
      <c r="I227" s="37">
        <f t="shared" si="26"/>
        <v>-1.9779999995080288E-2</v>
      </c>
      <c r="J227" s="37"/>
      <c r="K227" s="37"/>
      <c r="L227" s="37"/>
      <c r="M227" s="37"/>
      <c r="N227" s="37"/>
      <c r="O227" s="37">
        <f t="shared" ca="1" si="24"/>
        <v>-1.2364417858386991E-2</v>
      </c>
      <c r="P227" s="37"/>
      <c r="Q227" s="39">
        <f t="shared" si="25"/>
        <v>33288.919000000002</v>
      </c>
      <c r="R227" s="37"/>
      <c r="S227" s="37"/>
      <c r="T227" s="37"/>
      <c r="AA227" t="s">
        <v>111</v>
      </c>
      <c r="AE227" t="s">
        <v>118</v>
      </c>
    </row>
    <row r="228" spans="1:31" x14ac:dyDescent="0.2">
      <c r="A228" s="41" t="s">
        <v>146</v>
      </c>
      <c r="B228" s="48"/>
      <c r="C228" s="42">
        <v>48599.3007</v>
      </c>
      <c r="D228" s="42">
        <v>2.0000000000000001E-4</v>
      </c>
      <c r="E228" s="10">
        <f t="shared" si="21"/>
        <v>20526.994713877855</v>
      </c>
      <c r="F228" s="37">
        <f t="shared" si="22"/>
        <v>20527</v>
      </c>
      <c r="G228" s="37">
        <f t="shared" si="23"/>
        <v>-7.0449999984703027E-3</v>
      </c>
      <c r="H228" s="37"/>
      <c r="I228" s="37"/>
      <c r="J228" s="37">
        <f>G228</f>
        <v>-7.0449999984703027E-3</v>
      </c>
      <c r="L228" s="37"/>
      <c r="M228" s="37"/>
      <c r="N228" s="37"/>
      <c r="O228" s="37">
        <f t="shared" ca="1" si="24"/>
        <v>-1.2445952558942992E-2</v>
      </c>
      <c r="P228" s="37"/>
      <c r="Q228" s="39">
        <f t="shared" si="25"/>
        <v>33580.8007</v>
      </c>
      <c r="R228" s="37"/>
      <c r="S228" s="37"/>
      <c r="T228" s="37"/>
    </row>
    <row r="229" spans="1:31" x14ac:dyDescent="0.2">
      <c r="A229" s="41" t="s">
        <v>146</v>
      </c>
      <c r="B229" s="48"/>
      <c r="C229" s="42">
        <v>48599.301599999999</v>
      </c>
      <c r="D229" s="42">
        <v>2.9999999999999997E-4</v>
      </c>
      <c r="E229" s="10">
        <f t="shared" si="21"/>
        <v>20526.995389180895</v>
      </c>
      <c r="F229" s="37">
        <f t="shared" si="22"/>
        <v>20527</v>
      </c>
      <c r="G229" s="37">
        <f t="shared" si="23"/>
        <v>-6.1449999993783422E-3</v>
      </c>
      <c r="H229" s="37"/>
      <c r="I229" s="37"/>
      <c r="J229" s="37">
        <f>G229</f>
        <v>-6.1449999993783422E-3</v>
      </c>
      <c r="L229" s="37"/>
      <c r="M229" s="37"/>
      <c r="N229" s="37"/>
      <c r="O229" s="37">
        <f t="shared" ca="1" si="24"/>
        <v>-1.2445952558942992E-2</v>
      </c>
      <c r="P229" s="37"/>
      <c r="Q229" s="39">
        <f t="shared" si="25"/>
        <v>33580.801599999999</v>
      </c>
      <c r="R229" s="37"/>
      <c r="S229" s="37"/>
      <c r="T229" s="37"/>
    </row>
    <row r="230" spans="1:31" x14ac:dyDescent="0.2">
      <c r="A230" s="41" t="s">
        <v>146</v>
      </c>
      <c r="B230" s="48"/>
      <c r="C230" s="42">
        <v>48599.301800000001</v>
      </c>
      <c r="D230" s="42">
        <v>4.0000000000000002E-4</v>
      </c>
      <c r="E230" s="10">
        <f t="shared" si="21"/>
        <v>20526.995539248241</v>
      </c>
      <c r="F230" s="37">
        <f t="shared" si="22"/>
        <v>20527</v>
      </c>
      <c r="G230" s="37">
        <f t="shared" si="23"/>
        <v>-5.9449999971548095E-3</v>
      </c>
      <c r="H230" s="37"/>
      <c r="I230" s="37"/>
      <c r="J230" s="37">
        <f>G230</f>
        <v>-5.9449999971548095E-3</v>
      </c>
      <c r="L230" s="37"/>
      <c r="M230" s="37"/>
      <c r="N230" s="37"/>
      <c r="O230" s="37">
        <f t="shared" ca="1" si="24"/>
        <v>-1.2445952558942992E-2</v>
      </c>
      <c r="P230" s="37"/>
      <c r="Q230" s="39">
        <f t="shared" si="25"/>
        <v>33580.801800000001</v>
      </c>
      <c r="R230" s="37"/>
      <c r="S230" s="37"/>
      <c r="T230" s="37"/>
    </row>
    <row r="231" spans="1:31" x14ac:dyDescent="0.2">
      <c r="A231" s="10" t="s">
        <v>144</v>
      </c>
      <c r="B231" s="16"/>
      <c r="C231" s="17">
        <v>48840.512000000002</v>
      </c>
      <c r="D231" s="17"/>
      <c r="E231" s="10">
        <f t="shared" si="21"/>
        <v>20707.984408003096</v>
      </c>
      <c r="F231" s="37">
        <f t="shared" si="22"/>
        <v>20708</v>
      </c>
      <c r="G231" s="37">
        <f t="shared" si="23"/>
        <v>-2.0779999991646037E-2</v>
      </c>
      <c r="H231" s="37"/>
      <c r="I231" s="37">
        <f t="shared" ref="I231:I248" si="27">G231</f>
        <v>-2.0779999991646037E-2</v>
      </c>
      <c r="J231" s="37"/>
      <c r="K231" s="37"/>
      <c r="L231" s="37"/>
      <c r="M231" s="37"/>
      <c r="N231" s="37"/>
      <c r="O231" s="37">
        <f t="shared" ca="1" si="24"/>
        <v>-1.2513339685886537E-2</v>
      </c>
      <c r="P231" s="37"/>
      <c r="Q231" s="39">
        <f t="shared" si="25"/>
        <v>33822.012000000002</v>
      </c>
      <c r="R231" s="37"/>
      <c r="S231" s="37"/>
      <c r="T231" s="37"/>
      <c r="AA231" t="s">
        <v>111</v>
      </c>
      <c r="AE231" t="s">
        <v>118</v>
      </c>
    </row>
    <row r="232" spans="1:31" x14ac:dyDescent="0.2">
      <c r="A232" s="10" t="s">
        <v>144</v>
      </c>
      <c r="B232" s="16"/>
      <c r="C232" s="17">
        <v>48840.531999999999</v>
      </c>
      <c r="D232" s="17"/>
      <c r="E232" s="10">
        <f t="shared" si="21"/>
        <v>20707.999414737365</v>
      </c>
      <c r="F232" s="37">
        <f t="shared" si="22"/>
        <v>20708</v>
      </c>
      <c r="G232" s="37">
        <f t="shared" si="23"/>
        <v>-7.7999999484745786E-4</v>
      </c>
      <c r="H232" s="37"/>
      <c r="I232" s="37">
        <f t="shared" si="27"/>
        <v>-7.7999999484745786E-4</v>
      </c>
      <c r="J232" s="37"/>
      <c r="K232" s="37"/>
      <c r="L232" s="37"/>
      <c r="M232" s="37"/>
      <c r="N232" s="37"/>
      <c r="O232" s="37">
        <f t="shared" ca="1" si="24"/>
        <v>-1.2513339685886537E-2</v>
      </c>
      <c r="P232" s="37"/>
      <c r="Q232" s="39">
        <f t="shared" si="25"/>
        <v>33822.031999999999</v>
      </c>
      <c r="R232" s="37"/>
      <c r="S232" s="37"/>
      <c r="T232" s="37"/>
      <c r="AA232" t="s">
        <v>111</v>
      </c>
      <c r="AE232" t="s">
        <v>118</v>
      </c>
    </row>
    <row r="233" spans="1:31" x14ac:dyDescent="0.2">
      <c r="A233" s="10" t="s">
        <v>144</v>
      </c>
      <c r="B233" s="16"/>
      <c r="C233" s="17">
        <v>49004.455999999998</v>
      </c>
      <c r="D233" s="17"/>
      <c r="E233" s="10">
        <f t="shared" si="21"/>
        <v>20830.997610177568</v>
      </c>
      <c r="F233" s="37">
        <f t="shared" si="22"/>
        <v>20831</v>
      </c>
      <c r="G233" s="37">
        <f t="shared" si="23"/>
        <v>-3.1850000013946556E-3</v>
      </c>
      <c r="H233" s="37"/>
      <c r="I233" s="37">
        <f t="shared" si="27"/>
        <v>-3.1850000013946556E-3</v>
      </c>
      <c r="J233" s="37"/>
      <c r="K233" s="37"/>
      <c r="L233" s="37"/>
      <c r="M233" s="37"/>
      <c r="N233" s="37"/>
      <c r="O233" s="37">
        <f t="shared" ca="1" si="24"/>
        <v>-1.2559133147842648E-2</v>
      </c>
      <c r="P233" s="37"/>
      <c r="Q233" s="39">
        <f t="shared" si="25"/>
        <v>33985.955999999998</v>
      </c>
      <c r="R233" s="37"/>
      <c r="S233" s="37"/>
      <c r="T233" s="37"/>
      <c r="AA233" t="s">
        <v>111</v>
      </c>
      <c r="AE233" t="s">
        <v>118</v>
      </c>
    </row>
    <row r="234" spans="1:31" x14ac:dyDescent="0.2">
      <c r="A234" s="10" t="s">
        <v>104</v>
      </c>
      <c r="B234" s="16"/>
      <c r="C234" s="17">
        <v>49333.635000000002</v>
      </c>
      <c r="D234" s="17"/>
      <c r="E234" s="10">
        <f t="shared" si="21"/>
        <v>21077.992699223778</v>
      </c>
      <c r="F234" s="37">
        <f t="shared" si="22"/>
        <v>21078</v>
      </c>
      <c r="G234" s="37">
        <f t="shared" si="23"/>
        <v>-9.7299999979441054E-3</v>
      </c>
      <c r="H234" s="37"/>
      <c r="I234" s="37">
        <f t="shared" si="27"/>
        <v>-9.7299999979441054E-3</v>
      </c>
      <c r="J234" s="37"/>
      <c r="K234" s="37"/>
      <c r="L234" s="37"/>
      <c r="M234" s="37"/>
      <c r="N234" s="37"/>
      <c r="O234" s="37">
        <f t="shared" ca="1" si="24"/>
        <v>-1.2651092376323617E-2</v>
      </c>
      <c r="P234" s="37"/>
      <c r="Q234" s="39">
        <f t="shared" si="25"/>
        <v>34315.135000000002</v>
      </c>
      <c r="R234" s="37"/>
      <c r="S234" s="37"/>
      <c r="T234" s="37"/>
      <c r="AB234">
        <v>22</v>
      </c>
      <c r="AC234" t="s">
        <v>103</v>
      </c>
      <c r="AE234" t="s">
        <v>105</v>
      </c>
    </row>
    <row r="235" spans="1:31" x14ac:dyDescent="0.2">
      <c r="A235" s="10" t="s">
        <v>149</v>
      </c>
      <c r="B235" s="16" t="s">
        <v>157</v>
      </c>
      <c r="C235" s="17">
        <v>49599.548000000003</v>
      </c>
      <c r="D235" s="17"/>
      <c r="E235" s="10">
        <f t="shared" si="21"/>
        <v>21277.516985747356</v>
      </c>
      <c r="F235" s="37">
        <f t="shared" si="22"/>
        <v>21277.5</v>
      </c>
      <c r="G235" s="37">
        <f t="shared" si="23"/>
        <v>2.2637500005657785E-2</v>
      </c>
      <c r="H235" s="37"/>
      <c r="I235" s="37">
        <f t="shared" si="27"/>
        <v>2.2637500005657785E-2</v>
      </c>
      <c r="J235" s="37"/>
      <c r="K235" s="37"/>
      <c r="L235" s="37"/>
      <c r="M235" s="37"/>
      <c r="N235" s="37"/>
      <c r="O235" s="37">
        <f t="shared" ca="1" si="24"/>
        <v>-1.2725367137789014E-2</v>
      </c>
      <c r="P235" s="37"/>
      <c r="Q235" s="39">
        <f t="shared" si="25"/>
        <v>34581.048000000003</v>
      </c>
      <c r="R235" s="37"/>
      <c r="S235" s="37"/>
      <c r="T235" s="37"/>
      <c r="AA235" t="s">
        <v>111</v>
      </c>
      <c r="AB235" t="s">
        <v>147</v>
      </c>
      <c r="AC235" t="s">
        <v>148</v>
      </c>
      <c r="AE235" t="s">
        <v>85</v>
      </c>
    </row>
    <row r="236" spans="1:31" x14ac:dyDescent="0.2">
      <c r="A236" s="10" t="s">
        <v>152</v>
      </c>
      <c r="B236" s="16" t="s">
        <v>157</v>
      </c>
      <c r="C236" s="17">
        <v>49599.561000000002</v>
      </c>
      <c r="D236" s="17"/>
      <c r="E236" s="10">
        <f t="shared" si="21"/>
        <v>21277.526740124635</v>
      </c>
      <c r="F236" s="37">
        <f t="shared" si="22"/>
        <v>21277.5</v>
      </c>
      <c r="G236" s="37">
        <f t="shared" si="23"/>
        <v>3.5637500004668254E-2</v>
      </c>
      <c r="H236" s="37"/>
      <c r="I236" s="37">
        <f t="shared" si="27"/>
        <v>3.5637500004668254E-2</v>
      </c>
      <c r="J236" s="37"/>
      <c r="K236" s="37"/>
      <c r="L236" s="37"/>
      <c r="M236" s="37"/>
      <c r="N236" s="37"/>
      <c r="O236" s="37">
        <f t="shared" ca="1" si="24"/>
        <v>-1.2725367137789014E-2</v>
      </c>
      <c r="P236" s="37"/>
      <c r="Q236" s="39">
        <f t="shared" si="25"/>
        <v>34581.061000000002</v>
      </c>
      <c r="R236" s="37"/>
      <c r="S236" s="37"/>
      <c r="T236" s="37"/>
      <c r="AA236" t="s">
        <v>111</v>
      </c>
      <c r="AB236" t="s">
        <v>150</v>
      </c>
      <c r="AC236" t="s">
        <v>151</v>
      </c>
      <c r="AE236" t="s">
        <v>85</v>
      </c>
    </row>
    <row r="237" spans="1:31" x14ac:dyDescent="0.2">
      <c r="A237" s="17" t="s">
        <v>177</v>
      </c>
      <c r="B237" s="16"/>
      <c r="C237" s="17">
        <v>49605.512000000002</v>
      </c>
      <c r="D237" s="17" t="s">
        <v>178</v>
      </c>
      <c r="E237" s="10">
        <f t="shared" si="21"/>
        <v>21281.991993907268</v>
      </c>
      <c r="F237" s="37">
        <f t="shared" si="22"/>
        <v>21282</v>
      </c>
      <c r="G237" s="37">
        <f t="shared" si="23"/>
        <v>-1.0669999996025581E-2</v>
      </c>
      <c r="H237" s="37"/>
      <c r="I237" s="37">
        <f t="shared" si="27"/>
        <v>-1.0669999996025581E-2</v>
      </c>
      <c r="J237" s="37"/>
      <c r="K237" s="37"/>
      <c r="M237" s="37"/>
      <c r="N237" s="43"/>
      <c r="O237" s="37">
        <f t="shared" ca="1" si="24"/>
        <v>-1.2727042508348385E-2</v>
      </c>
      <c r="P237" s="37"/>
      <c r="Q237" s="39">
        <f t="shared" si="25"/>
        <v>34587.012000000002</v>
      </c>
      <c r="R237" s="37"/>
      <c r="S237" s="37"/>
      <c r="T237" s="37"/>
    </row>
    <row r="238" spans="1:31" x14ac:dyDescent="0.2">
      <c r="A238" s="17" t="s">
        <v>177</v>
      </c>
      <c r="B238" s="16"/>
      <c r="C238" s="17">
        <v>49625.506000000001</v>
      </c>
      <c r="D238" s="17" t="s">
        <v>178</v>
      </c>
      <c r="E238" s="10">
        <f t="shared" si="21"/>
        <v>21296.994226158989</v>
      </c>
      <c r="F238" s="37">
        <f t="shared" si="22"/>
        <v>21297</v>
      </c>
      <c r="G238" s="37">
        <f t="shared" si="23"/>
        <v>-7.6950000002398156E-3</v>
      </c>
      <c r="H238" s="37"/>
      <c r="I238" s="37">
        <f t="shared" si="27"/>
        <v>-7.6950000002398156E-3</v>
      </c>
      <c r="J238" s="37"/>
      <c r="K238" s="37"/>
      <c r="M238" s="37"/>
      <c r="N238" s="43"/>
      <c r="O238" s="37">
        <f t="shared" ca="1" si="24"/>
        <v>-1.2732627076879617E-2</v>
      </c>
      <c r="P238" s="37"/>
      <c r="Q238" s="39">
        <f t="shared" si="25"/>
        <v>34607.006000000001</v>
      </c>
      <c r="R238" s="37"/>
      <c r="S238" s="37"/>
      <c r="T238" s="37"/>
    </row>
    <row r="239" spans="1:31" x14ac:dyDescent="0.2">
      <c r="A239" s="17" t="s">
        <v>177</v>
      </c>
      <c r="B239" s="16"/>
      <c r="C239" s="17">
        <v>49645.499000000003</v>
      </c>
      <c r="D239" s="17" t="s">
        <v>178</v>
      </c>
      <c r="E239" s="10">
        <f t="shared" si="21"/>
        <v>21311.995708074002</v>
      </c>
      <c r="F239" s="37">
        <f t="shared" si="22"/>
        <v>21312</v>
      </c>
      <c r="G239" s="37">
        <f t="shared" si="23"/>
        <v>-5.7199999937438406E-3</v>
      </c>
      <c r="H239" s="37"/>
      <c r="I239" s="37">
        <f t="shared" si="27"/>
        <v>-5.7199999937438406E-3</v>
      </c>
      <c r="J239" s="37"/>
      <c r="K239" s="37"/>
      <c r="M239" s="37"/>
      <c r="N239" s="43"/>
      <c r="O239" s="37">
        <f t="shared" ca="1" si="24"/>
        <v>-1.2738211645410853E-2</v>
      </c>
      <c r="P239" s="37"/>
      <c r="Q239" s="39">
        <f t="shared" si="25"/>
        <v>34626.999000000003</v>
      </c>
      <c r="R239" s="37"/>
      <c r="S239" s="37"/>
      <c r="T239" s="37"/>
    </row>
    <row r="240" spans="1:31" x14ac:dyDescent="0.2">
      <c r="A240" s="17" t="s">
        <v>177</v>
      </c>
      <c r="B240" s="16"/>
      <c r="C240" s="17">
        <v>49661.499000000003</v>
      </c>
      <c r="D240" s="17" t="s">
        <v>178</v>
      </c>
      <c r="E240" s="10">
        <f t="shared" si="21"/>
        <v>21324.001095491607</v>
      </c>
      <c r="F240" s="37">
        <f t="shared" si="22"/>
        <v>21324</v>
      </c>
      <c r="G240" s="37">
        <f t="shared" si="23"/>
        <v>1.4600000067730434E-3</v>
      </c>
      <c r="H240" s="37"/>
      <c r="I240" s="37">
        <f t="shared" si="27"/>
        <v>1.4600000067730434E-3</v>
      </c>
      <c r="J240" s="37"/>
      <c r="K240" s="37"/>
      <c r="M240" s="37"/>
      <c r="N240" s="43"/>
      <c r="O240" s="37">
        <f t="shared" ca="1" si="24"/>
        <v>-1.2742679300235836E-2</v>
      </c>
      <c r="P240" s="37"/>
      <c r="Q240" s="39">
        <f t="shared" si="25"/>
        <v>34642.999000000003</v>
      </c>
      <c r="R240" s="37"/>
      <c r="S240" s="37"/>
      <c r="T240" s="37"/>
    </row>
    <row r="241" spans="1:31" x14ac:dyDescent="0.2">
      <c r="A241" s="10" t="s">
        <v>152</v>
      </c>
      <c r="B241" s="16"/>
      <c r="C241" s="17">
        <v>49689.4732</v>
      </c>
      <c r="D241" s="17"/>
      <c r="E241" s="10">
        <f t="shared" si="21"/>
        <v>21344.991164785199</v>
      </c>
      <c r="F241" s="37">
        <f t="shared" si="22"/>
        <v>21345</v>
      </c>
      <c r="G241" s="37">
        <f t="shared" si="23"/>
        <v>-1.1774999999033753E-2</v>
      </c>
      <c r="H241" s="37"/>
      <c r="I241" s="37">
        <f t="shared" si="27"/>
        <v>-1.1774999999033753E-2</v>
      </c>
      <c r="J241" s="37"/>
      <c r="K241" s="37"/>
      <c r="L241" s="37"/>
      <c r="M241" s="37"/>
      <c r="N241" s="37"/>
      <c r="O241" s="37">
        <f t="shared" ca="1" si="24"/>
        <v>-1.2750497696179565E-2</v>
      </c>
      <c r="P241" s="37"/>
      <c r="Q241" s="39">
        <f t="shared" si="25"/>
        <v>34670.9732</v>
      </c>
      <c r="R241" s="37"/>
      <c r="S241" s="37"/>
      <c r="T241" s="37"/>
      <c r="AA241" t="s">
        <v>145</v>
      </c>
      <c r="AB241" t="s">
        <v>153</v>
      </c>
      <c r="AC241" t="s">
        <v>154</v>
      </c>
      <c r="AE241" t="s">
        <v>85</v>
      </c>
    </row>
    <row r="242" spans="1:31" x14ac:dyDescent="0.2">
      <c r="A242" s="17" t="s">
        <v>177</v>
      </c>
      <c r="B242" s="16"/>
      <c r="C242" s="17">
        <v>49785.432000000001</v>
      </c>
      <c r="D242" s="17" t="s">
        <v>178</v>
      </c>
      <c r="E242" s="10">
        <f t="shared" si="21"/>
        <v>21416.992575418222</v>
      </c>
      <c r="F242" s="37">
        <f t="shared" si="22"/>
        <v>21417</v>
      </c>
      <c r="G242" s="37">
        <f t="shared" si="23"/>
        <v>-9.8949999955948442E-3</v>
      </c>
      <c r="H242" s="37"/>
      <c r="I242" s="37">
        <f t="shared" si="27"/>
        <v>-9.8949999955948442E-3</v>
      </c>
      <c r="J242" s="37"/>
      <c r="K242" s="37"/>
      <c r="M242" s="37"/>
      <c r="N242" s="43"/>
      <c r="O242" s="37">
        <f t="shared" ca="1" si="24"/>
        <v>-1.2777303625129483E-2</v>
      </c>
      <c r="P242" s="37"/>
      <c r="Q242" s="39">
        <f t="shared" si="25"/>
        <v>34766.932000000001</v>
      </c>
      <c r="R242" s="37"/>
      <c r="S242" s="37"/>
      <c r="T242" s="37"/>
    </row>
    <row r="243" spans="1:31" x14ac:dyDescent="0.2">
      <c r="A243" s="10" t="s">
        <v>104</v>
      </c>
      <c r="B243" s="16"/>
      <c r="C243" s="17">
        <v>50030.654999999999</v>
      </c>
      <c r="D243" s="17"/>
      <c r="E243" s="10">
        <f t="shared" si="21"/>
        <v>21600.992395337409</v>
      </c>
      <c r="F243" s="37">
        <f t="shared" si="22"/>
        <v>21601</v>
      </c>
      <c r="G243" s="37">
        <f t="shared" si="23"/>
        <v>-1.0135000004083849E-2</v>
      </c>
      <c r="H243" s="37"/>
      <c r="I243" s="37">
        <f t="shared" si="27"/>
        <v>-1.0135000004083849E-2</v>
      </c>
      <c r="J243" s="37"/>
      <c r="K243" s="37"/>
      <c r="L243" s="37"/>
      <c r="M243" s="37"/>
      <c r="N243" s="37"/>
      <c r="O243" s="37">
        <f t="shared" ca="1" si="24"/>
        <v>-1.2845807665779273E-2</v>
      </c>
      <c r="P243" s="37"/>
      <c r="Q243" s="39">
        <f t="shared" si="25"/>
        <v>35012.154999999999</v>
      </c>
      <c r="R243" s="37"/>
      <c r="S243" s="37"/>
      <c r="T243" s="37"/>
      <c r="AA243" t="s">
        <v>155</v>
      </c>
      <c r="AB243">
        <v>10</v>
      </c>
      <c r="AC243" t="s">
        <v>156</v>
      </c>
      <c r="AE243" t="s">
        <v>105</v>
      </c>
    </row>
    <row r="244" spans="1:31" x14ac:dyDescent="0.2">
      <c r="A244" s="10" t="s">
        <v>104</v>
      </c>
      <c r="B244" s="16"/>
      <c r="C244" s="17">
        <v>50062.637999999999</v>
      </c>
      <c r="D244" s="17"/>
      <c r="E244" s="10">
        <f t="shared" si="21"/>
        <v>21624.990414448483</v>
      </c>
      <c r="F244" s="37">
        <f t="shared" si="22"/>
        <v>21625</v>
      </c>
      <c r="G244" s="37">
        <f t="shared" si="23"/>
        <v>-1.2775000002875458E-2</v>
      </c>
      <c r="H244" s="37"/>
      <c r="I244" s="37">
        <f t="shared" si="27"/>
        <v>-1.2775000002875458E-2</v>
      </c>
      <c r="J244" s="37"/>
      <c r="K244" s="37"/>
      <c r="L244" s="37"/>
      <c r="M244" s="37"/>
      <c r="N244" s="37"/>
      <c r="O244" s="37">
        <f t="shared" ca="1" si="24"/>
        <v>-1.2854742975429247E-2</v>
      </c>
      <c r="P244" s="37"/>
      <c r="Q244" s="39">
        <f t="shared" si="25"/>
        <v>35044.137999999999</v>
      </c>
      <c r="R244" s="37"/>
      <c r="S244" s="37"/>
      <c r="T244" s="37"/>
      <c r="AB244">
        <v>20</v>
      </c>
      <c r="AC244" t="s">
        <v>103</v>
      </c>
      <c r="AE244" t="s">
        <v>105</v>
      </c>
    </row>
    <row r="245" spans="1:31" x14ac:dyDescent="0.2">
      <c r="A245" s="10" t="s">
        <v>104</v>
      </c>
      <c r="B245" s="16"/>
      <c r="C245" s="17">
        <v>50146.599000000002</v>
      </c>
      <c r="D245" s="17"/>
      <c r="E245" s="10">
        <f t="shared" si="21"/>
        <v>21687.989435259075</v>
      </c>
      <c r="F245" s="37">
        <f t="shared" si="22"/>
        <v>21688</v>
      </c>
      <c r="G245" s="37">
        <f t="shared" si="23"/>
        <v>-1.4079999993555248E-2</v>
      </c>
      <c r="H245" s="37"/>
      <c r="I245" s="37">
        <f t="shared" si="27"/>
        <v>-1.4079999993555248E-2</v>
      </c>
      <c r="J245" s="37"/>
      <c r="K245" s="37"/>
      <c r="L245" s="37"/>
      <c r="M245" s="37"/>
      <c r="N245" s="37"/>
      <c r="O245" s="37">
        <f t="shared" ca="1" si="24"/>
        <v>-1.2878198163260423E-2</v>
      </c>
      <c r="P245" s="37"/>
      <c r="Q245" s="39">
        <f t="shared" si="25"/>
        <v>35128.099000000002</v>
      </c>
      <c r="R245" s="37"/>
      <c r="S245" s="37"/>
      <c r="T245" s="37"/>
      <c r="AA245" t="s">
        <v>155</v>
      </c>
      <c r="AB245">
        <v>12</v>
      </c>
      <c r="AC245" t="s">
        <v>156</v>
      </c>
      <c r="AE245" t="s">
        <v>105</v>
      </c>
    </row>
    <row r="246" spans="1:31" x14ac:dyDescent="0.2">
      <c r="A246" s="10" t="s">
        <v>104</v>
      </c>
      <c r="B246" s="10"/>
      <c r="C246" s="17">
        <v>50178.580999999998</v>
      </c>
      <c r="D246" s="17"/>
      <c r="E246" s="10">
        <f t="shared" si="21"/>
        <v>21711.986704033436</v>
      </c>
      <c r="F246" s="37">
        <f t="shared" si="22"/>
        <v>21712</v>
      </c>
      <c r="G246" s="37">
        <f t="shared" si="23"/>
        <v>-1.7719999996188562E-2</v>
      </c>
      <c r="H246" s="37"/>
      <c r="I246" s="37">
        <f t="shared" si="27"/>
        <v>-1.7719999996188562E-2</v>
      </c>
      <c r="J246" s="37"/>
      <c r="K246" s="37"/>
      <c r="L246" s="37"/>
      <c r="M246" s="37"/>
      <c r="N246" s="37"/>
      <c r="O246" s="37">
        <f t="shared" ca="1" si="24"/>
        <v>-1.2887133472910397E-2</v>
      </c>
      <c r="P246" s="37"/>
      <c r="Q246" s="39">
        <f t="shared" si="25"/>
        <v>35160.080999999998</v>
      </c>
      <c r="R246" s="37"/>
      <c r="S246" s="37"/>
      <c r="T246" s="37"/>
      <c r="AA246" t="s">
        <v>155</v>
      </c>
      <c r="AB246">
        <v>12</v>
      </c>
      <c r="AC246" t="s">
        <v>156</v>
      </c>
      <c r="AE246" t="s">
        <v>105</v>
      </c>
    </row>
    <row r="247" spans="1:31" x14ac:dyDescent="0.2">
      <c r="A247" s="10" t="s">
        <v>104</v>
      </c>
      <c r="B247" s="10"/>
      <c r="C247" s="17">
        <v>50779.642</v>
      </c>
      <c r="D247" s="17"/>
      <c r="E247" s="10">
        <f t="shared" si="21"/>
        <v>22162.984839446704</v>
      </c>
      <c r="F247" s="37">
        <f t="shared" si="22"/>
        <v>22163</v>
      </c>
      <c r="G247" s="37">
        <f t="shared" si="23"/>
        <v>-2.020500000071479E-2</v>
      </c>
      <c r="H247" s="37"/>
      <c r="I247" s="37">
        <f t="shared" si="27"/>
        <v>-2.020500000071479E-2</v>
      </c>
      <c r="J247" s="37"/>
      <c r="K247" s="37"/>
      <c r="L247" s="37"/>
      <c r="M247" s="37"/>
      <c r="N247" s="37"/>
      <c r="O247" s="37">
        <f t="shared" ca="1" si="24"/>
        <v>-1.3055042833416134E-2</v>
      </c>
      <c r="P247" s="37"/>
      <c r="Q247" s="39">
        <f t="shared" si="25"/>
        <v>35761.142</v>
      </c>
      <c r="R247" s="37"/>
      <c r="S247" s="37"/>
      <c r="T247" s="37"/>
      <c r="AB247">
        <v>22</v>
      </c>
      <c r="AC247" t="s">
        <v>103</v>
      </c>
      <c r="AE247" t="s">
        <v>105</v>
      </c>
    </row>
    <row r="248" spans="1:31" x14ac:dyDescent="0.2">
      <c r="A248" s="10" t="s">
        <v>104</v>
      </c>
      <c r="B248" s="10"/>
      <c r="C248" s="17">
        <v>51160.815999999999</v>
      </c>
      <c r="D248" s="17"/>
      <c r="E248" s="10">
        <f t="shared" si="21"/>
        <v>22448.993685916554</v>
      </c>
      <c r="F248" s="37">
        <f t="shared" si="22"/>
        <v>22449</v>
      </c>
      <c r="G248" s="37">
        <f t="shared" si="23"/>
        <v>-8.4149999966030009E-3</v>
      </c>
      <c r="H248" s="37"/>
      <c r="I248" s="37">
        <f t="shared" si="27"/>
        <v>-8.4149999966030009E-3</v>
      </c>
      <c r="J248" s="37"/>
      <c r="K248" s="37"/>
      <c r="L248" s="37"/>
      <c r="M248" s="37"/>
      <c r="N248" s="37"/>
      <c r="O248" s="37">
        <f t="shared" ca="1" si="24"/>
        <v>-1.3161521940078309E-2</v>
      </c>
      <c r="P248" s="37"/>
      <c r="Q248" s="39">
        <f t="shared" si="25"/>
        <v>36142.315999999999</v>
      </c>
      <c r="R248" s="37"/>
      <c r="S248" s="37"/>
      <c r="T248" s="37"/>
      <c r="AB248">
        <v>15</v>
      </c>
      <c r="AC248" t="s">
        <v>103</v>
      </c>
      <c r="AE248" t="s">
        <v>105</v>
      </c>
    </row>
    <row r="249" spans="1:31" x14ac:dyDescent="0.2">
      <c r="A249" s="10" t="s">
        <v>158</v>
      </c>
      <c r="B249" s="44" t="s">
        <v>159</v>
      </c>
      <c r="C249" s="45">
        <v>52212.344599999997</v>
      </c>
      <c r="D249" s="45">
        <v>1E-4</v>
      </c>
      <c r="E249" s="10">
        <f t="shared" si="21"/>
        <v>23237.994199897203</v>
      </c>
      <c r="F249" s="37">
        <f t="shared" si="22"/>
        <v>23238</v>
      </c>
      <c r="G249" s="37">
        <f t="shared" si="23"/>
        <v>-7.7299999975366518E-3</v>
      </c>
      <c r="H249" s="37"/>
      <c r="I249" s="37"/>
      <c r="J249" s="37">
        <f>G249</f>
        <v>-7.7299999975366518E-3</v>
      </c>
      <c r="L249" s="37"/>
      <c r="M249" s="37"/>
      <c r="N249" s="37"/>
      <c r="O249" s="37">
        <f t="shared" ca="1" si="24"/>
        <v>-1.3455270244821165E-2</v>
      </c>
      <c r="P249" s="37"/>
      <c r="Q249" s="39">
        <f t="shared" si="25"/>
        <v>37193.844599999997</v>
      </c>
      <c r="R249" s="37"/>
      <c r="S249" s="37"/>
      <c r="T249" s="37"/>
    </row>
    <row r="250" spans="1:31" x14ac:dyDescent="0.2">
      <c r="A250" s="17" t="s">
        <v>179</v>
      </c>
      <c r="B250" s="16" t="s">
        <v>159</v>
      </c>
      <c r="C250" s="17">
        <v>52497.5429</v>
      </c>
      <c r="D250" s="17" t="s">
        <v>178</v>
      </c>
      <c r="E250" s="10">
        <f t="shared" si="21"/>
        <v>23451.988955043576</v>
      </c>
      <c r="F250" s="37">
        <f t="shared" si="22"/>
        <v>23452</v>
      </c>
      <c r="G250" s="37">
        <f t="shared" si="23"/>
        <v>-1.4719999999215361E-2</v>
      </c>
      <c r="H250" s="37"/>
      <c r="I250" s="37">
        <f>G250</f>
        <v>-1.4719999999215361E-2</v>
      </c>
      <c r="J250" s="37"/>
      <c r="K250" s="37"/>
      <c r="M250" s="37"/>
      <c r="N250" s="43"/>
      <c r="O250" s="37">
        <f t="shared" ca="1" si="24"/>
        <v>-1.3534943422533422E-2</v>
      </c>
      <c r="P250" s="37"/>
      <c r="Q250" s="39">
        <f t="shared" si="25"/>
        <v>37479.0429</v>
      </c>
      <c r="R250" s="37"/>
      <c r="S250" s="37"/>
      <c r="T250" s="37"/>
    </row>
    <row r="251" spans="1:31" x14ac:dyDescent="0.2">
      <c r="A251" s="10" t="s">
        <v>158</v>
      </c>
      <c r="B251" s="44" t="s">
        <v>159</v>
      </c>
      <c r="C251" s="45">
        <v>52541.531900000002</v>
      </c>
      <c r="D251" s="45">
        <v>1E-4</v>
      </c>
      <c r="E251" s="10">
        <f t="shared" si="21"/>
        <v>23484.995516738138</v>
      </c>
      <c r="F251" s="37">
        <f t="shared" si="22"/>
        <v>23485</v>
      </c>
      <c r="G251" s="37">
        <f t="shared" si="23"/>
        <v>-5.974999992758967E-3</v>
      </c>
      <c r="H251" s="37"/>
      <c r="I251" s="37"/>
      <c r="J251" s="37">
        <f>G251</f>
        <v>-5.974999992758967E-3</v>
      </c>
      <c r="L251" s="37"/>
      <c r="M251" s="37"/>
      <c r="N251" s="37"/>
      <c r="O251" s="37">
        <f t="shared" ca="1" si="24"/>
        <v>-1.3547229473302135E-2</v>
      </c>
      <c r="P251" s="37"/>
      <c r="Q251" s="39">
        <f t="shared" si="25"/>
        <v>37523.031900000002</v>
      </c>
      <c r="R251" s="37"/>
      <c r="S251" s="37"/>
      <c r="T251" s="37"/>
    </row>
    <row r="252" spans="1:31" x14ac:dyDescent="0.2">
      <c r="A252" s="10" t="s">
        <v>158</v>
      </c>
      <c r="B252" s="44" t="s">
        <v>159</v>
      </c>
      <c r="C252" s="45">
        <v>52569.518499999998</v>
      </c>
      <c r="D252" s="45">
        <v>1E-4</v>
      </c>
      <c r="E252" s="10">
        <f t="shared" si="21"/>
        <v>23505.994890206981</v>
      </c>
      <c r="F252" s="37">
        <f t="shared" si="22"/>
        <v>23506</v>
      </c>
      <c r="G252" s="37">
        <f t="shared" si="23"/>
        <v>-6.8099999989499338E-3</v>
      </c>
      <c r="H252" s="37"/>
      <c r="I252" s="37"/>
      <c r="J252" s="37">
        <f>G252</f>
        <v>-6.8099999989499338E-3</v>
      </c>
      <c r="L252" s="37"/>
      <c r="M252" s="37"/>
      <c r="N252" s="37"/>
      <c r="O252" s="37">
        <f t="shared" ca="1" si="24"/>
        <v>-1.355504786924586E-2</v>
      </c>
      <c r="P252" s="37"/>
      <c r="Q252" s="39">
        <f t="shared" si="25"/>
        <v>37551.018499999998</v>
      </c>
      <c r="R252" s="37"/>
      <c r="S252" s="37"/>
      <c r="T252" s="37"/>
    </row>
    <row r="253" spans="1:31" x14ac:dyDescent="0.2">
      <c r="A253" s="10" t="s">
        <v>160</v>
      </c>
      <c r="B253" s="16" t="s">
        <v>157</v>
      </c>
      <c r="C253" s="17">
        <v>52595.507899999997</v>
      </c>
      <c r="D253" s="17">
        <v>8.9999999999999998E-4</v>
      </c>
      <c r="E253" s="10">
        <f t="shared" si="21"/>
        <v>23525.49569119142</v>
      </c>
      <c r="F253" s="37">
        <f t="shared" si="22"/>
        <v>23525.5</v>
      </c>
      <c r="G253" s="37">
        <f t="shared" si="23"/>
        <v>-5.7424999977229163E-3</v>
      </c>
      <c r="H253" s="37"/>
      <c r="I253" s="37"/>
      <c r="J253" s="37"/>
      <c r="K253" s="37">
        <f>G253</f>
        <v>-5.7424999977229163E-3</v>
      </c>
      <c r="L253" s="37"/>
      <c r="M253" s="37"/>
      <c r="N253" s="37"/>
      <c r="O253" s="37">
        <f t="shared" ca="1" si="24"/>
        <v>-1.3562307808336463E-2</v>
      </c>
      <c r="P253" s="37"/>
      <c r="Q253" s="39">
        <f t="shared" si="25"/>
        <v>37577.007899999997</v>
      </c>
      <c r="R253" s="37"/>
      <c r="S253" s="37"/>
      <c r="T253" s="37"/>
    </row>
    <row r="254" spans="1:31" x14ac:dyDescent="0.2">
      <c r="A254" s="15" t="s">
        <v>167</v>
      </c>
      <c r="B254" s="16" t="s">
        <v>159</v>
      </c>
      <c r="C254" s="17">
        <v>52685.468000000001</v>
      </c>
      <c r="D254" s="17">
        <v>4.0000000000000001E-3</v>
      </c>
      <c r="E254" s="10">
        <f t="shared" si="21"/>
        <v>23592.996056980573</v>
      </c>
      <c r="F254" s="37">
        <f t="shared" si="22"/>
        <v>23593</v>
      </c>
      <c r="G254" s="37">
        <f t="shared" si="23"/>
        <v>-5.2549999963957816E-3</v>
      </c>
      <c r="H254" s="37"/>
      <c r="I254" s="37">
        <f>G254</f>
        <v>-5.2549999963957816E-3</v>
      </c>
      <c r="L254" s="37"/>
      <c r="M254" s="37"/>
      <c r="N254" s="37"/>
      <c r="O254" s="37">
        <f t="shared" ca="1" si="24"/>
        <v>-1.3587438366727014E-2</v>
      </c>
      <c r="P254" s="37"/>
      <c r="Q254" s="39">
        <f t="shared" si="25"/>
        <v>37666.968000000001</v>
      </c>
      <c r="R254" s="37"/>
      <c r="S254" s="37"/>
      <c r="T254" s="37"/>
    </row>
    <row r="255" spans="1:31" x14ac:dyDescent="0.2">
      <c r="A255" s="15" t="s">
        <v>167</v>
      </c>
      <c r="B255" s="16" t="s">
        <v>159</v>
      </c>
      <c r="C255" s="17">
        <v>52685.468000000001</v>
      </c>
      <c r="D255" s="17">
        <v>4.0000000000000001E-3</v>
      </c>
      <c r="E255" s="10">
        <f t="shared" si="21"/>
        <v>23592.996056980573</v>
      </c>
      <c r="F255" s="37">
        <f t="shared" si="22"/>
        <v>23593</v>
      </c>
      <c r="G255" s="37">
        <f t="shared" si="23"/>
        <v>-5.2549999963957816E-3</v>
      </c>
      <c r="H255" s="37"/>
      <c r="I255" s="37">
        <f>G255</f>
        <v>-5.2549999963957816E-3</v>
      </c>
      <c r="L255" s="37"/>
      <c r="M255" s="37"/>
      <c r="N255" s="37"/>
      <c r="O255" s="37">
        <f t="shared" ca="1" si="24"/>
        <v>-1.3587438366727014E-2</v>
      </c>
      <c r="P255" s="37"/>
      <c r="Q255" s="39">
        <f t="shared" si="25"/>
        <v>37666.968000000001</v>
      </c>
      <c r="R255" s="37"/>
      <c r="S255" s="37"/>
      <c r="T255" s="37"/>
    </row>
    <row r="256" spans="1:31" x14ac:dyDescent="0.2">
      <c r="A256" s="15" t="s">
        <v>174</v>
      </c>
      <c r="B256" s="44" t="s">
        <v>159</v>
      </c>
      <c r="C256" s="45">
        <v>53073.2932</v>
      </c>
      <c r="D256" s="45">
        <v>2.0000000000000001E-4</v>
      </c>
      <c r="E256" s="10">
        <f t="shared" si="21"/>
        <v>23883.995542999921</v>
      </c>
      <c r="F256" s="37">
        <f t="shared" si="22"/>
        <v>23884</v>
      </c>
      <c r="G256" s="37">
        <f t="shared" si="23"/>
        <v>-5.9400000027380884E-3</v>
      </c>
      <c r="H256" s="37"/>
      <c r="I256" s="37"/>
      <c r="J256" s="37"/>
      <c r="K256" s="37">
        <f>G256</f>
        <v>-5.9400000027380884E-3</v>
      </c>
      <c r="L256" s="37"/>
      <c r="M256" s="37"/>
      <c r="N256" s="37"/>
      <c r="O256" s="37">
        <f t="shared" ca="1" si="24"/>
        <v>-1.3695778996232932E-2</v>
      </c>
      <c r="P256" s="37"/>
      <c r="Q256" s="39">
        <f t="shared" si="25"/>
        <v>38054.7932</v>
      </c>
      <c r="R256" s="37"/>
      <c r="S256" s="37"/>
      <c r="T256" s="37"/>
    </row>
    <row r="257" spans="1:20" x14ac:dyDescent="0.2">
      <c r="A257" s="15" t="s">
        <v>175</v>
      </c>
      <c r="B257" s="44" t="s">
        <v>159</v>
      </c>
      <c r="C257" s="45">
        <v>53073.2932</v>
      </c>
      <c r="D257" s="45">
        <v>2.0000000000000001E-4</v>
      </c>
      <c r="E257" s="10">
        <f t="shared" si="21"/>
        <v>23883.995542999921</v>
      </c>
      <c r="F257" s="37">
        <f t="shared" si="22"/>
        <v>23884</v>
      </c>
      <c r="G257" s="37">
        <f t="shared" si="23"/>
        <v>-5.9400000027380884E-3</v>
      </c>
      <c r="H257" s="37"/>
      <c r="I257" s="37"/>
      <c r="J257" s="37">
        <f>G257</f>
        <v>-5.9400000027380884E-3</v>
      </c>
      <c r="L257" s="37"/>
      <c r="M257" s="37"/>
      <c r="N257" s="37"/>
      <c r="O257" s="37">
        <f t="shared" ca="1" si="24"/>
        <v>-1.3695778996232932E-2</v>
      </c>
      <c r="P257" s="37"/>
      <c r="Q257" s="39">
        <f t="shared" si="25"/>
        <v>38054.7932</v>
      </c>
      <c r="R257" s="37"/>
      <c r="S257" s="37"/>
      <c r="T257" s="37"/>
    </row>
    <row r="258" spans="1:20" x14ac:dyDescent="0.2">
      <c r="A258" s="42" t="s">
        <v>162</v>
      </c>
      <c r="B258" s="46" t="s">
        <v>157</v>
      </c>
      <c r="C258" s="41">
        <v>53300.511200000001</v>
      </c>
      <c r="D258" s="41">
        <v>2.9999999999999997E-4</v>
      </c>
      <c r="E258" s="10">
        <f t="shared" si="21"/>
        <v>24054.485550390738</v>
      </c>
      <c r="F258" s="37">
        <f t="shared" si="22"/>
        <v>24054.5</v>
      </c>
      <c r="G258" s="37">
        <f t="shared" si="23"/>
        <v>-1.9257499996456318E-2</v>
      </c>
      <c r="H258" s="37"/>
      <c r="I258" s="37"/>
      <c r="J258" s="37"/>
      <c r="K258" s="37">
        <f>G258</f>
        <v>-1.9257499996456318E-2</v>
      </c>
      <c r="L258" s="37"/>
      <c r="M258" s="37"/>
      <c r="N258" s="37"/>
      <c r="O258" s="37">
        <f t="shared" ca="1" si="24"/>
        <v>-1.3759256925204612E-2</v>
      </c>
      <c r="P258" s="37"/>
      <c r="Q258" s="39">
        <f t="shared" si="25"/>
        <v>38282.011200000001</v>
      </c>
      <c r="R258" s="37"/>
      <c r="S258" s="37"/>
      <c r="T258" s="37"/>
    </row>
    <row r="259" spans="1:20" x14ac:dyDescent="0.2">
      <c r="A259" s="47" t="s">
        <v>163</v>
      </c>
      <c r="B259" s="44" t="s">
        <v>159</v>
      </c>
      <c r="C259" s="45">
        <v>53330.508300000001</v>
      </c>
      <c r="D259" s="45">
        <v>2.0000000000000001E-4</v>
      </c>
      <c r="E259" s="10">
        <f t="shared" si="21"/>
        <v>24076.993475822277</v>
      </c>
      <c r="F259" s="37">
        <f t="shared" si="22"/>
        <v>24077</v>
      </c>
      <c r="G259" s="37">
        <f t="shared" si="23"/>
        <v>-8.6949999968055636E-3</v>
      </c>
      <c r="H259" s="37"/>
      <c r="I259" s="37"/>
      <c r="J259" s="37"/>
      <c r="K259" s="37">
        <f>G259</f>
        <v>-8.6949999968055636E-3</v>
      </c>
      <c r="M259" s="37"/>
      <c r="N259" s="43"/>
      <c r="O259" s="37">
        <f t="shared" ca="1" si="24"/>
        <v>-1.3767633778001463E-2</v>
      </c>
      <c r="P259" s="37"/>
      <c r="Q259" s="39">
        <f t="shared" si="25"/>
        <v>38312.008300000001</v>
      </c>
      <c r="R259" s="37"/>
      <c r="S259" s="37"/>
      <c r="T259" s="37"/>
    </row>
    <row r="260" spans="1:20" x14ac:dyDescent="0.2">
      <c r="A260" s="17" t="s">
        <v>179</v>
      </c>
      <c r="B260" s="16" t="s">
        <v>159</v>
      </c>
      <c r="C260" s="17">
        <v>53686.350489999997</v>
      </c>
      <c r="D260" s="17">
        <v>2.2000000000000001E-3</v>
      </c>
      <c r="E260" s="10">
        <f t="shared" si="21"/>
        <v>24343.994935227183</v>
      </c>
      <c r="F260" s="37">
        <f t="shared" si="22"/>
        <v>24344</v>
      </c>
      <c r="G260" s="37">
        <f t="shared" si="23"/>
        <v>-6.7500000004656613E-3</v>
      </c>
      <c r="H260" s="37"/>
      <c r="I260" s="37"/>
      <c r="J260" s="37"/>
      <c r="K260" s="37">
        <f>G260</f>
        <v>-6.7500000004656613E-3</v>
      </c>
      <c r="M260" s="37"/>
      <c r="N260" s="37"/>
      <c r="O260" s="37">
        <f t="shared" ca="1" si="24"/>
        <v>-1.3867039097857411E-2</v>
      </c>
      <c r="P260" s="37"/>
      <c r="Q260" s="39">
        <f t="shared" si="25"/>
        <v>38667.850489999997</v>
      </c>
      <c r="R260" s="37"/>
      <c r="S260" s="37"/>
      <c r="T260" s="37"/>
    </row>
    <row r="261" spans="1:20" x14ac:dyDescent="0.2">
      <c r="A261" s="15" t="s">
        <v>183</v>
      </c>
      <c r="B261" s="16" t="s">
        <v>159</v>
      </c>
      <c r="C261" s="17">
        <v>54480.655400000003</v>
      </c>
      <c r="D261" s="17">
        <v>2.0000000000000001E-4</v>
      </c>
      <c r="E261" s="10">
        <f t="shared" si="21"/>
        <v>24939.99107099311</v>
      </c>
      <c r="F261" s="37">
        <f t="shared" si="22"/>
        <v>24940</v>
      </c>
      <c r="G261" s="37">
        <f t="shared" si="23"/>
        <v>-1.1899999997694977E-2</v>
      </c>
      <c r="H261" s="37"/>
      <c r="I261" s="37"/>
      <c r="J261" s="37"/>
      <c r="K261" s="37">
        <f>G261</f>
        <v>-1.1899999997694977E-2</v>
      </c>
      <c r="M261" s="37"/>
      <c r="N261" s="37"/>
      <c r="O261" s="37">
        <f t="shared" ca="1" si="24"/>
        <v>-1.4088932620831732E-2</v>
      </c>
      <c r="P261" s="37"/>
      <c r="Q261" s="39">
        <f t="shared" si="25"/>
        <v>39462.155400000003</v>
      </c>
      <c r="R261" s="37"/>
      <c r="S261" s="37"/>
      <c r="T261" s="37"/>
    </row>
    <row r="262" spans="1:20" x14ac:dyDescent="0.2">
      <c r="A262" s="17" t="s">
        <v>180</v>
      </c>
      <c r="B262" s="16" t="s">
        <v>159</v>
      </c>
      <c r="C262" s="17">
        <v>54507.310980000002</v>
      </c>
      <c r="D262" s="17">
        <v>2.9999999999999997E-4</v>
      </c>
      <c r="E262" s="10">
        <f t="shared" si="21"/>
        <v>24959.991731289418</v>
      </c>
      <c r="F262" s="37">
        <f t="shared" si="22"/>
        <v>24960</v>
      </c>
      <c r="G262" s="37">
        <f t="shared" si="23"/>
        <v>-1.1019999998097774E-2</v>
      </c>
      <c r="H262" s="37"/>
      <c r="I262" s="37"/>
      <c r="J262" s="37"/>
      <c r="K262" s="37">
        <f>G262</f>
        <v>-1.1019999998097774E-2</v>
      </c>
      <c r="M262" s="37"/>
      <c r="N262" s="37"/>
      <c r="O262" s="37">
        <f t="shared" ca="1" si="24"/>
        <v>-1.409637871220671E-2</v>
      </c>
      <c r="P262" s="37"/>
      <c r="Q262" s="39">
        <f t="shared" si="25"/>
        <v>39488.810980000002</v>
      </c>
      <c r="R262" s="37"/>
      <c r="S262" s="37"/>
      <c r="T262" s="37"/>
    </row>
    <row r="263" spans="1:20" x14ac:dyDescent="0.2">
      <c r="A263" s="42" t="s">
        <v>181</v>
      </c>
      <c r="B263" s="48" t="s">
        <v>159</v>
      </c>
      <c r="C263" s="42">
        <v>54840.491800000003</v>
      </c>
      <c r="D263" s="42" t="s">
        <v>182</v>
      </c>
      <c r="E263" s="10">
        <f t="shared" si="21"/>
        <v>25209.989532802851</v>
      </c>
      <c r="F263" s="37">
        <f t="shared" si="22"/>
        <v>25210</v>
      </c>
      <c r="G263" s="37">
        <f t="shared" si="23"/>
        <v>-1.3949999993201345E-2</v>
      </c>
      <c r="H263" s="37"/>
      <c r="I263" s="37"/>
      <c r="J263" s="37">
        <f>G263</f>
        <v>-1.3949999993201345E-2</v>
      </c>
      <c r="L263" s="37"/>
      <c r="M263" s="37"/>
      <c r="N263" s="37"/>
      <c r="O263" s="37">
        <f t="shared" ca="1" si="24"/>
        <v>-1.4189454854393928E-2</v>
      </c>
      <c r="P263" s="37"/>
      <c r="Q263" s="39">
        <f t="shared" si="25"/>
        <v>39821.991800000003</v>
      </c>
      <c r="R263" s="37"/>
      <c r="S263" s="37"/>
      <c r="T263" s="37"/>
    </row>
    <row r="264" spans="1:20" x14ac:dyDescent="0.2">
      <c r="A264" s="15" t="s">
        <v>184</v>
      </c>
      <c r="B264" s="16" t="s">
        <v>159</v>
      </c>
      <c r="C264" s="17">
        <v>54877.808799999999</v>
      </c>
      <c r="D264" s="17"/>
      <c r="E264" s="10">
        <f t="shared" si="21"/>
        <v>25237.989847944264</v>
      </c>
      <c r="F264" s="37">
        <f t="shared" si="22"/>
        <v>25238</v>
      </c>
      <c r="G264" s="37">
        <f t="shared" si="23"/>
        <v>-1.352999999653548E-2</v>
      </c>
      <c r="H264" s="37"/>
      <c r="I264" s="37"/>
      <c r="J264" s="37"/>
      <c r="K264" s="37">
        <f t="shared" ref="K264:K271" si="28">G264</f>
        <v>-1.352999999653548E-2</v>
      </c>
      <c r="M264" s="37"/>
      <c r="N264" s="37"/>
      <c r="O264" s="37">
        <f t="shared" ca="1" si="24"/>
        <v>-1.4199879382318894E-2</v>
      </c>
      <c r="P264" s="37"/>
      <c r="Q264" s="39">
        <f t="shared" si="25"/>
        <v>39859.308799999999</v>
      </c>
      <c r="R264" s="37"/>
      <c r="S264" s="37"/>
      <c r="T264" s="37"/>
    </row>
    <row r="265" spans="1:20" x14ac:dyDescent="0.2">
      <c r="A265" s="15" t="s">
        <v>185</v>
      </c>
      <c r="B265" s="16" t="s">
        <v>159</v>
      </c>
      <c r="C265" s="17">
        <v>55177.671999999999</v>
      </c>
      <c r="D265" s="17">
        <v>1E-4</v>
      </c>
      <c r="E265" s="10">
        <f t="shared" si="21"/>
        <v>25462.988215961912</v>
      </c>
      <c r="F265" s="37">
        <f t="shared" si="22"/>
        <v>25463</v>
      </c>
      <c r="G265" s="37">
        <f t="shared" si="23"/>
        <v>-1.570499999797903E-2</v>
      </c>
      <c r="H265" s="37"/>
      <c r="I265" s="37"/>
      <c r="J265" s="37"/>
      <c r="K265" s="37">
        <f t="shared" si="28"/>
        <v>-1.570499999797903E-2</v>
      </c>
      <c r="M265" s="37"/>
      <c r="N265" s="37"/>
      <c r="O265" s="37">
        <f t="shared" ca="1" si="24"/>
        <v>-1.4283647910287391E-2</v>
      </c>
      <c r="P265" s="37"/>
      <c r="Q265" s="39">
        <f t="shared" si="25"/>
        <v>40159.171999999999</v>
      </c>
      <c r="R265" s="37"/>
      <c r="S265" s="37"/>
      <c r="T265" s="37"/>
    </row>
    <row r="266" spans="1:20" x14ac:dyDescent="0.2">
      <c r="A266" s="15" t="s">
        <v>185</v>
      </c>
      <c r="B266" s="16" t="s">
        <v>159</v>
      </c>
      <c r="C266" s="17">
        <v>55253.639600000002</v>
      </c>
      <c r="D266" s="17">
        <v>5.0000000000000001E-4</v>
      </c>
      <c r="E266" s="10">
        <f t="shared" si="21"/>
        <v>25519.989495286012</v>
      </c>
      <c r="F266" s="37">
        <f t="shared" si="22"/>
        <v>25520</v>
      </c>
      <c r="G266" s="37">
        <f t="shared" si="23"/>
        <v>-1.3999999995576218E-2</v>
      </c>
      <c r="H266" s="37"/>
      <c r="I266" s="37"/>
      <c r="J266" s="37"/>
      <c r="K266" s="37">
        <f t="shared" si="28"/>
        <v>-1.3999999995576218E-2</v>
      </c>
      <c r="M266" s="37"/>
      <c r="N266" s="37"/>
      <c r="O266" s="37">
        <f t="shared" ca="1" si="24"/>
        <v>-1.4304869270706073E-2</v>
      </c>
      <c r="P266" s="37"/>
      <c r="Q266" s="39">
        <f t="shared" si="25"/>
        <v>40235.139600000002</v>
      </c>
      <c r="R266" s="37"/>
      <c r="S266" s="37"/>
      <c r="T266" s="37"/>
    </row>
    <row r="267" spans="1:20" x14ac:dyDescent="0.2">
      <c r="A267" s="17" t="s">
        <v>186</v>
      </c>
      <c r="B267" s="16" t="s">
        <v>157</v>
      </c>
      <c r="C267" s="17">
        <v>55478.869200000001</v>
      </c>
      <c r="D267" s="17">
        <v>1E-4</v>
      </c>
      <c r="E267" s="10">
        <f t="shared" si="21"/>
        <v>25688.987533155505</v>
      </c>
      <c r="F267" s="37">
        <f t="shared" si="22"/>
        <v>25689</v>
      </c>
      <c r="G267" s="37">
        <f t="shared" si="23"/>
        <v>-1.6615000000456348E-2</v>
      </c>
      <c r="H267" s="37"/>
      <c r="I267" s="37"/>
      <c r="J267" s="37"/>
      <c r="K267" s="37">
        <f t="shared" si="28"/>
        <v>-1.6615000000456348E-2</v>
      </c>
      <c r="M267" s="37"/>
      <c r="N267" s="37"/>
      <c r="O267" s="37">
        <f t="shared" ca="1" si="24"/>
        <v>-1.4367788742824631E-2</v>
      </c>
      <c r="P267" s="37"/>
      <c r="Q267" s="39">
        <f t="shared" si="25"/>
        <v>40460.369200000001</v>
      </c>
      <c r="R267" s="37"/>
      <c r="S267" s="37"/>
      <c r="T267" s="37"/>
    </row>
    <row r="268" spans="1:20" x14ac:dyDescent="0.2">
      <c r="A268" s="17" t="s">
        <v>186</v>
      </c>
      <c r="B268" s="16" t="s">
        <v>157</v>
      </c>
      <c r="C268" s="17">
        <v>55541.509700000002</v>
      </c>
      <c r="D268" s="17">
        <v>2.9999999999999997E-4</v>
      </c>
      <c r="E268" s="10">
        <f t="shared" si="21"/>
        <v>25735.989000063782</v>
      </c>
      <c r="F268" s="37">
        <f t="shared" si="22"/>
        <v>25736</v>
      </c>
      <c r="G268" s="37">
        <f t="shared" si="23"/>
        <v>-1.4659999993455131E-2</v>
      </c>
      <c r="H268" s="37"/>
      <c r="I268" s="37"/>
      <c r="J268" s="37"/>
      <c r="K268" s="37">
        <f t="shared" si="28"/>
        <v>-1.4659999993455131E-2</v>
      </c>
      <c r="M268" s="37"/>
      <c r="N268" s="37"/>
      <c r="O268" s="37">
        <f t="shared" ca="1" si="24"/>
        <v>-1.4385287057555828E-2</v>
      </c>
      <c r="P268" s="37"/>
      <c r="Q268" s="39">
        <f t="shared" si="25"/>
        <v>40523.009700000002</v>
      </c>
      <c r="R268" s="37"/>
      <c r="S268" s="37"/>
      <c r="T268" s="37"/>
    </row>
    <row r="269" spans="1:20" x14ac:dyDescent="0.2">
      <c r="A269" s="15" t="s">
        <v>187</v>
      </c>
      <c r="B269" s="16" t="s">
        <v>159</v>
      </c>
      <c r="C269" s="17">
        <v>55890.6875</v>
      </c>
      <c r="D269" s="17">
        <v>1E-4</v>
      </c>
      <c r="E269" s="10">
        <f t="shared" si="21"/>
        <v>25997.989922977937</v>
      </c>
      <c r="F269" s="37">
        <f t="shared" si="22"/>
        <v>25998</v>
      </c>
      <c r="G269" s="37">
        <f t="shared" si="23"/>
        <v>-1.3429999999061693E-2</v>
      </c>
      <c r="H269" s="37"/>
      <c r="I269" s="37"/>
      <c r="J269" s="37"/>
      <c r="K269" s="37">
        <f t="shared" si="28"/>
        <v>-1.3429999999061693E-2</v>
      </c>
      <c r="M269" s="37"/>
      <c r="N269" s="37"/>
      <c r="O269" s="37">
        <f t="shared" ca="1" si="24"/>
        <v>-1.4482830854568033E-2</v>
      </c>
      <c r="P269" s="37"/>
      <c r="Q269" s="39">
        <f t="shared" si="25"/>
        <v>40872.1875</v>
      </c>
      <c r="R269" s="37"/>
      <c r="S269" s="37"/>
      <c r="T269" s="37"/>
    </row>
    <row r="270" spans="1:20" x14ac:dyDescent="0.2">
      <c r="A270" s="15" t="s">
        <v>187</v>
      </c>
      <c r="B270" s="16" t="s">
        <v>159</v>
      </c>
      <c r="C270" s="17">
        <v>55902.683900000004</v>
      </c>
      <c r="D270" s="17">
        <v>2.9999999999999997E-4</v>
      </c>
      <c r="E270" s="10">
        <f t="shared" si="21"/>
        <v>26006.991262328975</v>
      </c>
      <c r="F270" s="37">
        <f t="shared" si="22"/>
        <v>26007</v>
      </c>
      <c r="G270" s="37">
        <f t="shared" si="23"/>
        <v>-1.1644999991403893E-2</v>
      </c>
      <c r="H270" s="37"/>
      <c r="I270" s="37"/>
      <c r="J270" s="37"/>
      <c r="K270" s="37">
        <f t="shared" si="28"/>
        <v>-1.1644999991403893E-2</v>
      </c>
      <c r="M270" s="37"/>
      <c r="N270" s="37"/>
      <c r="O270" s="37">
        <f t="shared" ca="1" si="24"/>
        <v>-1.4486181595686771E-2</v>
      </c>
      <c r="P270" s="37"/>
      <c r="Q270" s="39">
        <f t="shared" si="25"/>
        <v>40884.183900000004</v>
      </c>
      <c r="R270" s="37"/>
      <c r="S270" s="37"/>
      <c r="T270" s="37"/>
    </row>
    <row r="271" spans="1:20" x14ac:dyDescent="0.2">
      <c r="A271" s="15" t="s">
        <v>187</v>
      </c>
      <c r="B271" s="16" t="s">
        <v>159</v>
      </c>
      <c r="C271" s="17">
        <v>55914.678699999997</v>
      </c>
      <c r="D271" s="17">
        <v>1E-4</v>
      </c>
      <c r="E271" s="10">
        <f t="shared" si="21"/>
        <v>26015.991401141262</v>
      </c>
      <c r="F271" s="37">
        <f t="shared" si="22"/>
        <v>26016</v>
      </c>
      <c r="G271" s="37">
        <f t="shared" si="23"/>
        <v>-1.1460000001534354E-2</v>
      </c>
      <c r="H271" s="37"/>
      <c r="I271" s="37"/>
      <c r="J271" s="37"/>
      <c r="K271" s="37">
        <f t="shared" si="28"/>
        <v>-1.1460000001534354E-2</v>
      </c>
      <c r="M271" s="37"/>
      <c r="N271" s="37"/>
      <c r="O271" s="37">
        <f t="shared" ca="1" si="24"/>
        <v>-1.448953233680551E-2</v>
      </c>
      <c r="P271" s="37"/>
      <c r="Q271" s="39">
        <f t="shared" si="25"/>
        <v>40896.178699999997</v>
      </c>
      <c r="R271" s="37"/>
      <c r="S271" s="37"/>
      <c r="T271" s="37"/>
    </row>
    <row r="272" spans="1:20" x14ac:dyDescent="0.2">
      <c r="A272" s="15" t="s">
        <v>188</v>
      </c>
      <c r="B272" s="16" t="s">
        <v>159</v>
      </c>
      <c r="C272" s="17">
        <v>55953.3289</v>
      </c>
      <c r="D272" s="17">
        <v>4.0000000000000002E-4</v>
      </c>
      <c r="E272" s="10">
        <f t="shared" si="21"/>
        <v>26044.992065189253</v>
      </c>
      <c r="F272" s="37">
        <f t="shared" si="22"/>
        <v>26045</v>
      </c>
      <c r="G272" s="37">
        <f t="shared" si="23"/>
        <v>-1.0575000000244472E-2</v>
      </c>
      <c r="H272" s="37"/>
      <c r="I272" s="37"/>
      <c r="J272" s="37">
        <f>G272</f>
        <v>-1.0575000000244472E-2</v>
      </c>
      <c r="L272" s="37"/>
      <c r="M272" s="37"/>
      <c r="O272" s="37">
        <f t="shared" ca="1" si="24"/>
        <v>-1.4500329169299227E-2</v>
      </c>
      <c r="P272" s="37"/>
      <c r="Q272" s="39">
        <f t="shared" si="25"/>
        <v>40934.8289</v>
      </c>
      <c r="R272" s="37"/>
      <c r="S272" s="37"/>
      <c r="T272" s="37"/>
    </row>
    <row r="273" spans="1:20" x14ac:dyDescent="0.2">
      <c r="A273" s="15" t="s">
        <v>189</v>
      </c>
      <c r="B273" s="16" t="s">
        <v>159</v>
      </c>
      <c r="C273" s="17">
        <v>56167.8992</v>
      </c>
      <c r="D273" s="17">
        <v>2.9999999999999997E-4</v>
      </c>
      <c r="E273" s="10">
        <f t="shared" si="21"/>
        <v>26205.99203892747</v>
      </c>
      <c r="F273" s="37">
        <f t="shared" si="22"/>
        <v>26206</v>
      </c>
      <c r="G273" s="37">
        <f t="shared" si="23"/>
        <v>-1.0609999997541308E-2</v>
      </c>
      <c r="H273" s="37"/>
      <c r="I273" s="37"/>
      <c r="J273" s="37"/>
      <c r="K273" s="37">
        <f>G273</f>
        <v>-1.0609999997541308E-2</v>
      </c>
      <c r="M273" s="37"/>
      <c r="N273" s="37"/>
      <c r="O273" s="37">
        <f t="shared" ca="1" si="24"/>
        <v>-1.4560270204867796E-2</v>
      </c>
      <c r="P273" s="37"/>
      <c r="Q273" s="39">
        <f t="shared" si="25"/>
        <v>41149.3992</v>
      </c>
      <c r="R273" s="37"/>
      <c r="S273" s="37"/>
      <c r="T273" s="37"/>
    </row>
    <row r="274" spans="1:20" x14ac:dyDescent="0.2">
      <c r="A274" s="49" t="s">
        <v>190</v>
      </c>
      <c r="B274" s="50" t="s">
        <v>159</v>
      </c>
      <c r="C274" s="51">
        <v>56650.354299999999</v>
      </c>
      <c r="D274" s="52">
        <v>2E-3</v>
      </c>
      <c r="E274" s="10">
        <f t="shared" si="21"/>
        <v>26567.995813121139</v>
      </c>
      <c r="F274" s="37">
        <f t="shared" si="22"/>
        <v>26568</v>
      </c>
      <c r="G274" s="37">
        <f t="shared" si="23"/>
        <v>-5.5799999972805381E-3</v>
      </c>
      <c r="H274" s="37"/>
      <c r="I274" s="37"/>
      <c r="J274" s="37">
        <f>G274</f>
        <v>-5.5799999972805381E-3</v>
      </c>
      <c r="L274" s="37"/>
      <c r="M274" s="37"/>
      <c r="O274" s="37">
        <f t="shared" ca="1" si="24"/>
        <v>-1.4695044458754886E-2</v>
      </c>
      <c r="P274" s="37"/>
      <c r="Q274" s="39">
        <f t="shared" si="25"/>
        <v>41631.854299999999</v>
      </c>
      <c r="R274" s="37"/>
      <c r="S274" s="37"/>
      <c r="T274" s="37"/>
    </row>
    <row r="275" spans="1:20" x14ac:dyDescent="0.2">
      <c r="A275" s="49" t="s">
        <v>190</v>
      </c>
      <c r="B275" s="50" t="s">
        <v>159</v>
      </c>
      <c r="C275" s="51">
        <v>56656.349499999997</v>
      </c>
      <c r="D275" s="52">
        <v>2.7000000000000001E-3</v>
      </c>
      <c r="E275" s="10">
        <f t="shared" si="21"/>
        <v>26572.494231786513</v>
      </c>
      <c r="F275" s="37">
        <f t="shared" si="22"/>
        <v>26572.5</v>
      </c>
      <c r="G275" s="37">
        <f t="shared" si="23"/>
        <v>-7.6875000013387762E-3</v>
      </c>
      <c r="H275" s="37"/>
      <c r="I275" s="37"/>
      <c r="J275" s="37">
        <f>G275</f>
        <v>-7.6875000013387762E-3</v>
      </c>
      <c r="L275" s="37"/>
      <c r="M275" s="37"/>
      <c r="O275" s="37">
        <f t="shared" ca="1" si="24"/>
        <v>-1.4696719829314253E-2</v>
      </c>
      <c r="P275" s="37"/>
      <c r="Q275" s="39">
        <f t="shared" si="25"/>
        <v>41637.849499999997</v>
      </c>
      <c r="R275" s="37"/>
      <c r="S275" s="37"/>
      <c r="T275" s="37"/>
    </row>
    <row r="276" spans="1:20" x14ac:dyDescent="0.2">
      <c r="A276" s="49" t="s">
        <v>190</v>
      </c>
      <c r="B276" s="50" t="s">
        <v>159</v>
      </c>
      <c r="C276" s="51">
        <v>56666.348599999998</v>
      </c>
      <c r="D276" s="52">
        <v>1.9E-3</v>
      </c>
      <c r="E276" s="10">
        <f t="shared" si="21"/>
        <v>26579.996923619474</v>
      </c>
      <c r="F276" s="37">
        <f t="shared" si="22"/>
        <v>26580</v>
      </c>
      <c r="G276" s="37">
        <f t="shared" si="23"/>
        <v>-4.0999999982886948E-3</v>
      </c>
      <c r="H276" s="37"/>
      <c r="I276" s="37"/>
      <c r="J276" s="37">
        <f>G276</f>
        <v>-4.0999999982886948E-3</v>
      </c>
      <c r="L276" s="37"/>
      <c r="M276" s="37"/>
      <c r="O276" s="37">
        <f t="shared" ca="1" si="24"/>
        <v>-1.4699512113579873E-2</v>
      </c>
      <c r="P276" s="37"/>
      <c r="Q276" s="39">
        <f t="shared" si="25"/>
        <v>41647.848599999998</v>
      </c>
      <c r="R276" s="37"/>
      <c r="S276" s="37"/>
      <c r="T276" s="37"/>
    </row>
    <row r="277" spans="1:20" x14ac:dyDescent="0.2">
      <c r="A277" s="53" t="s">
        <v>191</v>
      </c>
      <c r="B277" s="54" t="s">
        <v>159</v>
      </c>
      <c r="C277" s="51">
        <v>56671.678099999997</v>
      </c>
      <c r="D277" s="51">
        <v>1E-4</v>
      </c>
      <c r="E277" s="10">
        <f t="shared" si="21"/>
        <v>26583.995843134606</v>
      </c>
      <c r="F277" s="37">
        <f t="shared" ref="F277:F287" si="29">ROUND(2*E277,0)/2</f>
        <v>26584</v>
      </c>
      <c r="G277" s="37">
        <f t="shared" ref="G277:G283" si="30">+C277-(C$7+F277*C$8)</f>
        <v>-5.5399999982910231E-3</v>
      </c>
      <c r="H277" s="37"/>
      <c r="I277" s="37"/>
      <c r="J277" s="37"/>
      <c r="K277" s="37">
        <f>G277</f>
        <v>-5.5399999982910231E-3</v>
      </c>
      <c r="M277" s="37"/>
      <c r="N277" s="37"/>
      <c r="O277" s="37">
        <f t="shared" ca="1" si="24"/>
        <v>-1.4701001331854868E-2</v>
      </c>
      <c r="P277" s="37"/>
      <c r="Q277" s="39">
        <f t="shared" si="25"/>
        <v>41653.178099999997</v>
      </c>
      <c r="R277" s="37"/>
      <c r="S277" s="37"/>
      <c r="T277" s="37"/>
    </row>
    <row r="278" spans="1:20" x14ac:dyDescent="0.2">
      <c r="A278" s="82" t="s">
        <v>2</v>
      </c>
      <c r="B278" s="83" t="s">
        <v>159</v>
      </c>
      <c r="C278" s="84">
        <v>56976.875399999997</v>
      </c>
      <c r="D278" s="84">
        <v>2.0000000000000001E-4</v>
      </c>
      <c r="E278" s="10">
        <f t="shared" si="21"/>
        <v>26812.99658221627</v>
      </c>
      <c r="F278" s="37">
        <f t="shared" si="29"/>
        <v>26813</v>
      </c>
      <c r="G278" s="37">
        <f t="shared" si="30"/>
        <v>-4.5549999995273538E-3</v>
      </c>
      <c r="H278" s="37"/>
      <c r="I278" s="37">
        <f>G278</f>
        <v>-4.5549999995273538E-3</v>
      </c>
      <c r="J278" s="37"/>
      <c r="K278" s="37"/>
      <c r="M278" s="37"/>
      <c r="N278" s="43"/>
      <c r="O278" s="37">
        <f t="shared" ca="1" si="24"/>
        <v>-1.4786259078098357E-2</v>
      </c>
      <c r="P278" s="37"/>
      <c r="Q278" s="39">
        <f t="shared" si="25"/>
        <v>41958.375399999997</v>
      </c>
      <c r="R278" s="37"/>
      <c r="S278" s="37"/>
      <c r="T278" s="37"/>
    </row>
    <row r="279" spans="1:20" x14ac:dyDescent="0.2">
      <c r="A279" s="85" t="s">
        <v>3</v>
      </c>
      <c r="B279" s="86" t="s">
        <v>159</v>
      </c>
      <c r="C279" s="87">
        <v>57320.724000000002</v>
      </c>
      <c r="D279" s="87">
        <v>2.0000000000000001E-4</v>
      </c>
      <c r="E279" s="10">
        <f t="shared" si="21"/>
        <v>27070.998810716312</v>
      </c>
      <c r="F279" s="37">
        <f t="shared" si="29"/>
        <v>27071</v>
      </c>
      <c r="G279" s="37">
        <f t="shared" si="30"/>
        <v>-1.5849999981583096E-3</v>
      </c>
      <c r="H279" s="37"/>
      <c r="I279" s="37"/>
      <c r="J279" s="37"/>
      <c r="K279" s="37">
        <f>G279</f>
        <v>-1.5849999981583096E-3</v>
      </c>
      <c r="M279" s="37"/>
      <c r="N279" s="37"/>
      <c r="O279" s="37">
        <f t="shared" ca="1" si="24"/>
        <v>-1.4882313656835563E-2</v>
      </c>
      <c r="P279" s="37"/>
      <c r="Q279" s="39">
        <f t="shared" si="25"/>
        <v>42302.224000000002</v>
      </c>
      <c r="R279" s="37"/>
      <c r="S279" s="37"/>
      <c r="T279" s="37"/>
    </row>
    <row r="280" spans="1:20" x14ac:dyDescent="0.2">
      <c r="A280" s="88" t="s">
        <v>4</v>
      </c>
      <c r="B280" s="89" t="s">
        <v>159</v>
      </c>
      <c r="C280" s="88">
        <v>57697.883999999998</v>
      </c>
      <c r="D280" s="88">
        <v>1E-4</v>
      </c>
      <c r="E280" s="10">
        <f>+(C280-C$7)/C$8</f>
        <v>27353.995805617771</v>
      </c>
      <c r="F280" s="37">
        <f t="shared" si="29"/>
        <v>27354</v>
      </c>
      <c r="G280" s="37">
        <f t="shared" si="30"/>
        <v>-5.5900000006658956E-3</v>
      </c>
      <c r="H280" s="37"/>
      <c r="I280" s="37">
        <f>G280</f>
        <v>-5.5900000006658956E-3</v>
      </c>
      <c r="J280" s="37"/>
      <c r="K280" s="37"/>
      <c r="M280" s="37"/>
      <c r="N280" s="43"/>
      <c r="O280" s="37">
        <f ca="1">+C$11+C$12*F280</f>
        <v>-1.4987675849791493E-2</v>
      </c>
      <c r="P280" s="37"/>
      <c r="Q280" s="39">
        <f>+C280-15018.5</f>
        <v>42679.383999999998</v>
      </c>
      <c r="R280" s="37"/>
      <c r="S280" s="37"/>
      <c r="T280" s="37"/>
    </row>
    <row r="281" spans="1:20" x14ac:dyDescent="0.2">
      <c r="A281" s="88" t="s">
        <v>4</v>
      </c>
      <c r="B281" s="89" t="s">
        <v>159</v>
      </c>
      <c r="C281" s="88">
        <v>58065.717299999997</v>
      </c>
      <c r="D281" s="88">
        <v>1E-4</v>
      </c>
      <c r="E281" s="10">
        <f t="shared" si="21"/>
        <v>27629.994635092495</v>
      </c>
      <c r="F281" s="37">
        <f t="shared" si="29"/>
        <v>27630</v>
      </c>
      <c r="G281" s="37">
        <f t="shared" si="30"/>
        <v>-7.1500000049127266E-3</v>
      </c>
      <c r="H281" s="37"/>
      <c r="I281" s="37"/>
      <c r="J281" s="37"/>
      <c r="K281" s="37">
        <f>G281</f>
        <v>-7.1500000049127266E-3</v>
      </c>
      <c r="M281" s="37"/>
      <c r="N281" s="37"/>
      <c r="O281" s="37">
        <f t="shared" ca="1" si="24"/>
        <v>-1.5090431910766179E-2</v>
      </c>
      <c r="P281" s="37"/>
      <c r="Q281" s="39">
        <f t="shared" si="25"/>
        <v>43047.217299999997</v>
      </c>
      <c r="R281" s="37"/>
      <c r="S281" s="37"/>
      <c r="T281" s="37"/>
    </row>
    <row r="282" spans="1:20" x14ac:dyDescent="0.2">
      <c r="A282" s="91" t="s">
        <v>1</v>
      </c>
      <c r="B282" s="81" t="s">
        <v>159</v>
      </c>
      <c r="C282" s="90">
        <v>58112.356</v>
      </c>
      <c r="D282" s="90">
        <v>1E-3</v>
      </c>
      <c r="E282" s="10">
        <f t="shared" ref="E282:E287" si="31">+(C282-C$7)/C$8</f>
        <v>27664.989363977085</v>
      </c>
      <c r="F282" s="37">
        <f t="shared" si="29"/>
        <v>27665</v>
      </c>
      <c r="G282" s="37">
        <f t="shared" si="30"/>
        <v>-1.4174999996612314E-2</v>
      </c>
      <c r="H282" s="37"/>
      <c r="I282" s="37">
        <f>G282</f>
        <v>-1.4174999996612314E-2</v>
      </c>
      <c r="J282" s="37"/>
      <c r="K282" s="37"/>
      <c r="M282" s="37"/>
      <c r="N282" s="43"/>
      <c r="O282" s="37">
        <f t="shared" ref="O282:O287" ca="1" si="32">+C$11+C$12*F282</f>
        <v>-1.5103462570672389E-2</v>
      </c>
      <c r="P282" s="37"/>
      <c r="Q282" s="39">
        <f t="shared" ref="Q282:Q287" si="33">+C282-15018.5</f>
        <v>43093.856</v>
      </c>
      <c r="R282" s="37"/>
      <c r="S282" s="37"/>
      <c r="T282" s="37"/>
    </row>
    <row r="283" spans="1:20" x14ac:dyDescent="0.2">
      <c r="A283" s="92" t="s">
        <v>0</v>
      </c>
      <c r="B283" s="93" t="s">
        <v>159</v>
      </c>
      <c r="C283" s="92">
        <v>58390.904300000002</v>
      </c>
      <c r="D283" s="92">
        <v>1E-4</v>
      </c>
      <c r="E283" s="10">
        <f t="shared" si="31"/>
        <v>27873.994379978019</v>
      </c>
      <c r="F283" s="37">
        <f t="shared" si="29"/>
        <v>27874</v>
      </c>
      <c r="G283" s="37">
        <f t="shared" si="30"/>
        <v>-7.4899999963236041E-3</v>
      </c>
      <c r="H283" s="37"/>
      <c r="I283" s="37"/>
      <c r="J283" s="37"/>
      <c r="K283" s="37">
        <f t="shared" ref="K283:K288" si="34">G283</f>
        <v>-7.4899999963236041E-3</v>
      </c>
      <c r="M283" s="37"/>
      <c r="N283" s="37"/>
      <c r="O283" s="37">
        <f t="shared" ca="1" si="32"/>
        <v>-1.5181274225540903E-2</v>
      </c>
      <c r="P283" s="37"/>
      <c r="Q283" s="39">
        <f t="shared" si="33"/>
        <v>43372.404300000002</v>
      </c>
      <c r="R283" s="37"/>
      <c r="S283" s="37"/>
      <c r="T283" s="37"/>
    </row>
    <row r="284" spans="1:20" x14ac:dyDescent="0.2">
      <c r="A284" s="94" t="s">
        <v>751</v>
      </c>
      <c r="B284" s="95" t="s">
        <v>157</v>
      </c>
      <c r="C284" s="96">
        <v>58143.682200000003</v>
      </c>
      <c r="D284" s="96">
        <v>2.0000000000000001E-4</v>
      </c>
      <c r="E284" s="10">
        <f t="shared" si="31"/>
        <v>27688.494561934673</v>
      </c>
      <c r="F284" s="37">
        <f t="shared" si="29"/>
        <v>27688.5</v>
      </c>
      <c r="G284" s="37">
        <f>+C284-(C$7+F284*C$8)</f>
        <v>-7.2474999979021959E-3</v>
      </c>
      <c r="H284" s="37"/>
      <c r="I284" s="37"/>
      <c r="J284" s="37"/>
      <c r="K284" s="37">
        <f t="shared" si="34"/>
        <v>-7.2474999979021959E-3</v>
      </c>
      <c r="M284" s="37"/>
      <c r="N284" s="37"/>
      <c r="O284" s="37">
        <f t="shared" ca="1" si="32"/>
        <v>-1.5112211728037988E-2</v>
      </c>
      <c r="P284" s="37"/>
      <c r="Q284" s="39">
        <f t="shared" si="33"/>
        <v>43125.182200000003</v>
      </c>
      <c r="R284" s="37"/>
      <c r="S284" s="37"/>
      <c r="T284" s="37"/>
    </row>
    <row r="285" spans="1:20" x14ac:dyDescent="0.2">
      <c r="A285" s="97" t="s">
        <v>752</v>
      </c>
      <c r="B285" s="98" t="s">
        <v>159</v>
      </c>
      <c r="C285" s="99">
        <v>58786.724300000002</v>
      </c>
      <c r="D285" s="99">
        <v>2.0000000000000001E-4</v>
      </c>
      <c r="E285" s="10">
        <f t="shared" si="31"/>
        <v>28170.992657955259</v>
      </c>
      <c r="F285" s="37">
        <f t="shared" si="29"/>
        <v>28171</v>
      </c>
      <c r="G285" s="37">
        <f>+C285-(C$7+F285*C$8)</f>
        <v>-9.7849999947356991E-3</v>
      </c>
      <c r="H285" s="37"/>
      <c r="I285" s="37"/>
      <c r="J285" s="37"/>
      <c r="K285" s="37">
        <f t="shared" si="34"/>
        <v>-9.7849999947356991E-3</v>
      </c>
      <c r="M285" s="37"/>
      <c r="N285" s="37"/>
      <c r="O285" s="37">
        <f t="shared" ca="1" si="32"/>
        <v>-1.5291848682459315E-2</v>
      </c>
      <c r="P285" s="37"/>
      <c r="Q285" s="39">
        <f t="shared" si="33"/>
        <v>43768.224300000002</v>
      </c>
      <c r="R285" s="37"/>
      <c r="S285" s="37"/>
      <c r="T285" s="37"/>
    </row>
    <row r="286" spans="1:20" x14ac:dyDescent="0.2">
      <c r="A286" s="97" t="s">
        <v>753</v>
      </c>
      <c r="B286" s="98" t="s">
        <v>159</v>
      </c>
      <c r="C286" s="99">
        <v>58886.678099999997</v>
      </c>
      <c r="D286" s="99">
        <v>2.0000000000000001E-4</v>
      </c>
      <c r="E286" s="10">
        <f t="shared" si="31"/>
        <v>28245.991663759112</v>
      </c>
      <c r="F286" s="37">
        <f t="shared" si="29"/>
        <v>28246</v>
      </c>
      <c r="G286" s="37">
        <f>+C286-(C$7+F286*C$8)</f>
        <v>-1.1109999999462161E-2</v>
      </c>
      <c r="H286" s="37"/>
      <c r="I286" s="37"/>
      <c r="J286" s="37"/>
      <c r="K286" s="37">
        <f t="shared" si="34"/>
        <v>-1.1109999999462161E-2</v>
      </c>
      <c r="M286" s="37"/>
      <c r="N286" s="37"/>
      <c r="O286" s="37">
        <f t="shared" ca="1" si="32"/>
        <v>-1.5319771525115478E-2</v>
      </c>
      <c r="P286" s="37"/>
      <c r="Q286" s="39">
        <f t="shared" si="33"/>
        <v>43868.178099999997</v>
      </c>
      <c r="R286" s="37"/>
      <c r="S286" s="37"/>
      <c r="T286" s="37"/>
    </row>
    <row r="287" spans="1:20" x14ac:dyDescent="0.2">
      <c r="A287" s="97" t="s">
        <v>754</v>
      </c>
      <c r="B287" s="98" t="s">
        <v>159</v>
      </c>
      <c r="C287" s="99">
        <v>59213.196300000003</v>
      </c>
      <c r="D287" s="99" t="s">
        <v>200</v>
      </c>
      <c r="E287" s="10">
        <f t="shared" si="31"/>
        <v>28490.990256877776</v>
      </c>
      <c r="F287" s="37">
        <f t="shared" si="29"/>
        <v>28491</v>
      </c>
      <c r="G287" s="37">
        <f>+C287-(C$7+F287*C$8)</f>
        <v>-1.2984999993932433E-2</v>
      </c>
      <c r="H287" s="37"/>
      <c r="I287" s="37"/>
      <c r="J287" s="37"/>
      <c r="K287" s="37">
        <f t="shared" si="34"/>
        <v>-1.2984999993932433E-2</v>
      </c>
      <c r="M287" s="37"/>
      <c r="N287" s="37"/>
      <c r="O287" s="37">
        <f t="shared" ca="1" si="32"/>
        <v>-1.5410986144458953E-2</v>
      </c>
      <c r="P287" s="37"/>
      <c r="Q287" s="39">
        <f t="shared" si="33"/>
        <v>44194.696300000003</v>
      </c>
      <c r="R287" s="37"/>
      <c r="S287" s="37"/>
      <c r="T287" s="37"/>
    </row>
    <row r="288" spans="1:20" x14ac:dyDescent="0.2">
      <c r="A288" s="100" t="s">
        <v>755</v>
      </c>
      <c r="B288" s="95" t="s">
        <v>159</v>
      </c>
      <c r="C288" s="96">
        <v>59127.9018</v>
      </c>
      <c r="D288" s="96">
        <v>1E-4</v>
      </c>
      <c r="E288" s="10">
        <f>+(C288-C$7)/C$8</f>
        <v>28426.990662059601</v>
      </c>
      <c r="F288" s="37">
        <f>ROUND(2*E288,0)/2</f>
        <v>28427</v>
      </c>
      <c r="G288" s="37">
        <f>+C288-(C$7+F288*C$8)</f>
        <v>-1.2445000000298023E-2</v>
      </c>
      <c r="H288" s="37"/>
      <c r="I288" s="37"/>
      <c r="J288" s="37"/>
      <c r="K288" s="37">
        <f t="shared" si="34"/>
        <v>-1.2445000000298023E-2</v>
      </c>
      <c r="M288" s="37"/>
      <c r="N288" s="37"/>
      <c r="O288" s="37">
        <f ca="1">+C$11+C$12*F288</f>
        <v>-1.5387158652059023E-2</v>
      </c>
      <c r="P288" s="37"/>
      <c r="Q288" s="39">
        <f>+C288-15018.5</f>
        <v>44109.4018</v>
      </c>
      <c r="R288" s="37"/>
      <c r="S288" s="37"/>
      <c r="T288" s="37"/>
    </row>
    <row r="289" spans="1:20" x14ac:dyDescent="0.2">
      <c r="A289" s="37"/>
      <c r="B289" s="40"/>
      <c r="C289" s="37"/>
      <c r="D289" s="37"/>
      <c r="E289" s="10"/>
      <c r="F289" s="37"/>
      <c r="G289" s="37"/>
      <c r="H289" s="37"/>
      <c r="I289" s="37"/>
      <c r="J289" s="37"/>
      <c r="K289" s="37"/>
      <c r="M289" s="37"/>
      <c r="N289" s="37"/>
      <c r="O289" s="37"/>
      <c r="P289" s="37"/>
      <c r="Q289" s="39"/>
      <c r="R289" s="37"/>
      <c r="S289" s="37"/>
      <c r="T289" s="37"/>
    </row>
    <row r="290" spans="1:20" x14ac:dyDescent="0.2">
      <c r="A290" s="37"/>
      <c r="B290" s="40"/>
      <c r="C290" s="37"/>
      <c r="D290" s="37"/>
      <c r="E290" s="10"/>
      <c r="F290" s="37"/>
      <c r="G290" s="37"/>
      <c r="H290" s="37"/>
      <c r="I290" s="37"/>
      <c r="J290" s="37"/>
      <c r="K290" s="37"/>
      <c r="M290" s="37"/>
      <c r="N290" s="37"/>
      <c r="O290" s="37"/>
      <c r="P290" s="37"/>
      <c r="Q290" s="39"/>
      <c r="R290" s="37"/>
      <c r="S290" s="37"/>
      <c r="T290" s="37"/>
    </row>
    <row r="291" spans="1:20" x14ac:dyDescent="0.2">
      <c r="A291" s="37"/>
      <c r="B291" s="40"/>
      <c r="C291" s="37"/>
      <c r="D291" s="37"/>
      <c r="E291" s="10"/>
      <c r="F291" s="37"/>
      <c r="G291" s="37"/>
      <c r="H291" s="37"/>
      <c r="I291" s="37"/>
      <c r="J291" s="37"/>
      <c r="K291" s="37"/>
      <c r="M291" s="37"/>
      <c r="N291" s="37"/>
      <c r="O291" s="37"/>
      <c r="P291" s="37"/>
      <c r="Q291" s="39"/>
      <c r="R291" s="37"/>
      <c r="S291" s="37"/>
      <c r="T291" s="37"/>
    </row>
    <row r="292" spans="1:20" x14ac:dyDescent="0.2">
      <c r="A292" s="37"/>
      <c r="B292" s="40"/>
      <c r="C292" s="37"/>
      <c r="D292" s="37"/>
      <c r="E292" s="10"/>
      <c r="F292" s="37"/>
      <c r="G292" s="37"/>
      <c r="H292" s="37"/>
      <c r="I292" s="37"/>
      <c r="J292" s="37"/>
      <c r="K292" s="37"/>
      <c r="M292" s="37"/>
      <c r="N292" s="37"/>
      <c r="O292" s="37"/>
      <c r="P292" s="37"/>
      <c r="Q292" s="39"/>
      <c r="R292" s="37"/>
      <c r="S292" s="37"/>
      <c r="T292" s="37"/>
    </row>
    <row r="293" spans="1:20" x14ac:dyDescent="0.2">
      <c r="A293" s="37"/>
      <c r="B293" s="40"/>
      <c r="C293" s="37"/>
      <c r="D293" s="37"/>
      <c r="E293" s="10"/>
      <c r="F293" s="37"/>
      <c r="G293" s="37"/>
      <c r="H293" s="37"/>
      <c r="I293" s="37"/>
      <c r="J293" s="37"/>
      <c r="K293" s="37"/>
      <c r="M293" s="37"/>
      <c r="N293" s="37"/>
      <c r="O293" s="37"/>
      <c r="P293" s="37"/>
      <c r="Q293" s="39"/>
      <c r="R293" s="37"/>
      <c r="S293" s="37"/>
      <c r="T293" s="37"/>
    </row>
    <row r="294" spans="1:20" x14ac:dyDescent="0.2">
      <c r="A294" s="37"/>
      <c r="B294" s="40"/>
      <c r="C294" s="37"/>
      <c r="D294" s="37"/>
      <c r="E294" s="10"/>
      <c r="F294" s="37"/>
      <c r="G294" s="37"/>
      <c r="H294" s="37"/>
      <c r="I294" s="37"/>
      <c r="J294" s="37"/>
      <c r="K294" s="37"/>
      <c r="M294" s="37"/>
      <c r="N294" s="37"/>
      <c r="O294" s="37"/>
      <c r="P294" s="37"/>
      <c r="Q294" s="39"/>
      <c r="R294" s="37"/>
      <c r="S294" s="37"/>
      <c r="T294" s="37"/>
    </row>
    <row r="295" spans="1:20" x14ac:dyDescent="0.2">
      <c r="A295" s="37"/>
      <c r="B295" s="40"/>
      <c r="C295" s="37"/>
      <c r="D295" s="37"/>
      <c r="E295" s="10"/>
      <c r="F295" s="37"/>
      <c r="G295" s="37"/>
      <c r="H295" s="37"/>
      <c r="I295" s="37"/>
      <c r="J295" s="37"/>
      <c r="K295" s="37"/>
      <c r="M295" s="37"/>
      <c r="N295" s="37"/>
      <c r="O295" s="37"/>
      <c r="P295" s="37"/>
      <c r="Q295" s="39"/>
      <c r="R295" s="37"/>
      <c r="S295" s="37"/>
      <c r="T295" s="37"/>
    </row>
    <row r="296" spans="1:20" x14ac:dyDescent="0.2">
      <c r="A296" s="37"/>
      <c r="B296" s="40"/>
      <c r="C296" s="37"/>
      <c r="D296" s="37"/>
      <c r="E296" s="10"/>
      <c r="F296" s="37"/>
      <c r="G296" s="37"/>
      <c r="H296" s="37"/>
      <c r="I296" s="37"/>
      <c r="J296" s="37"/>
      <c r="K296" s="37"/>
      <c r="M296" s="37"/>
      <c r="N296" s="37"/>
      <c r="O296" s="37"/>
      <c r="P296" s="37"/>
      <c r="Q296" s="39"/>
      <c r="R296" s="37"/>
      <c r="S296" s="37"/>
      <c r="T296" s="37"/>
    </row>
    <row r="297" spans="1:20" x14ac:dyDescent="0.2">
      <c r="A297" s="37"/>
      <c r="B297" s="40"/>
      <c r="C297" s="37"/>
      <c r="D297" s="37"/>
      <c r="E297" s="10"/>
      <c r="F297" s="37"/>
      <c r="G297" s="37"/>
      <c r="H297" s="37"/>
      <c r="I297" s="37"/>
      <c r="J297" s="37"/>
      <c r="K297" s="37"/>
      <c r="M297" s="37"/>
      <c r="N297" s="37"/>
      <c r="O297" s="37"/>
      <c r="P297" s="37"/>
      <c r="Q297" s="39"/>
      <c r="R297" s="37"/>
      <c r="S297" s="37"/>
      <c r="T297" s="37"/>
    </row>
    <row r="298" spans="1:20" x14ac:dyDescent="0.2">
      <c r="A298" s="37"/>
      <c r="B298" s="40"/>
      <c r="C298" s="37"/>
      <c r="D298" s="37"/>
      <c r="E298" s="10"/>
      <c r="F298" s="37"/>
      <c r="G298" s="37"/>
      <c r="H298" s="37"/>
      <c r="I298" s="37"/>
      <c r="J298" s="37"/>
      <c r="K298" s="37"/>
      <c r="M298" s="37"/>
      <c r="N298" s="37"/>
      <c r="O298" s="37"/>
      <c r="P298" s="37"/>
      <c r="Q298" s="39"/>
      <c r="R298" s="37"/>
      <c r="S298" s="37"/>
      <c r="T298" s="37"/>
    </row>
    <row r="299" spans="1:20" x14ac:dyDescent="0.2">
      <c r="A299" s="37"/>
      <c r="B299" s="40"/>
      <c r="C299" s="37"/>
      <c r="D299" s="37"/>
      <c r="E299" s="10"/>
      <c r="F299" s="37"/>
      <c r="G299" s="37"/>
      <c r="H299" s="37"/>
      <c r="I299" s="37"/>
      <c r="J299" s="37"/>
      <c r="K299" s="37"/>
      <c r="M299" s="37"/>
      <c r="N299" s="37"/>
      <c r="O299" s="37"/>
      <c r="P299" s="37"/>
      <c r="Q299" s="39"/>
      <c r="R299" s="37"/>
      <c r="S299" s="37"/>
      <c r="T299" s="37"/>
    </row>
    <row r="300" spans="1:20" x14ac:dyDescent="0.2">
      <c r="A300" s="37"/>
      <c r="B300" s="40"/>
      <c r="C300" s="37"/>
      <c r="D300" s="37"/>
      <c r="E300" s="10"/>
      <c r="F300" s="37"/>
      <c r="G300" s="37"/>
      <c r="H300" s="37"/>
      <c r="I300" s="37"/>
      <c r="J300" s="37"/>
      <c r="K300" s="37"/>
      <c r="M300" s="37"/>
      <c r="N300" s="37"/>
      <c r="O300" s="37"/>
      <c r="P300" s="37"/>
      <c r="Q300" s="39"/>
      <c r="R300" s="37"/>
      <c r="S300" s="37"/>
      <c r="T300" s="37"/>
    </row>
    <row r="301" spans="1:20" x14ac:dyDescent="0.2">
      <c r="A301" s="37"/>
      <c r="B301" s="40"/>
      <c r="C301" s="37"/>
      <c r="D301" s="37"/>
      <c r="E301" s="10"/>
      <c r="F301" s="37"/>
      <c r="G301" s="37"/>
      <c r="H301" s="37"/>
      <c r="I301" s="37"/>
      <c r="J301" s="37"/>
      <c r="K301" s="37"/>
      <c r="M301" s="37"/>
      <c r="N301" s="37"/>
      <c r="O301" s="37"/>
      <c r="P301" s="37"/>
      <c r="Q301" s="39"/>
      <c r="R301" s="37"/>
      <c r="S301" s="37"/>
      <c r="T301" s="37"/>
    </row>
    <row r="302" spans="1:20" x14ac:dyDescent="0.2">
      <c r="A302" s="37"/>
      <c r="B302" s="40"/>
      <c r="C302" s="37"/>
      <c r="D302" s="37"/>
      <c r="E302" s="10"/>
      <c r="F302" s="37"/>
      <c r="G302" s="37"/>
      <c r="H302" s="37"/>
      <c r="I302" s="37"/>
      <c r="J302" s="37"/>
      <c r="K302" s="37"/>
      <c r="M302" s="37"/>
      <c r="N302" s="37"/>
      <c r="O302" s="37"/>
      <c r="P302" s="37"/>
      <c r="Q302" s="39"/>
      <c r="R302" s="37"/>
      <c r="S302" s="37"/>
      <c r="T302" s="37"/>
    </row>
    <row r="303" spans="1:20" x14ac:dyDescent="0.2">
      <c r="A303" s="37"/>
      <c r="B303" s="40"/>
      <c r="C303" s="37"/>
      <c r="D303" s="37"/>
      <c r="E303" s="10"/>
      <c r="F303" s="37"/>
      <c r="G303" s="37"/>
      <c r="H303" s="37"/>
      <c r="I303" s="37"/>
      <c r="J303" s="37"/>
      <c r="K303" s="37"/>
      <c r="M303" s="37"/>
      <c r="N303" s="37"/>
      <c r="O303" s="37"/>
      <c r="P303" s="37"/>
      <c r="Q303" s="39"/>
      <c r="R303" s="37"/>
      <c r="S303" s="37"/>
      <c r="T303" s="37"/>
    </row>
    <row r="304" spans="1:20" x14ac:dyDescent="0.2">
      <c r="A304" s="37"/>
      <c r="B304" s="40"/>
      <c r="C304" s="37"/>
      <c r="D304" s="37"/>
      <c r="E304" s="10"/>
      <c r="F304" s="37"/>
      <c r="G304" s="37"/>
      <c r="H304" s="37"/>
      <c r="I304" s="37"/>
      <c r="J304" s="37"/>
      <c r="K304" s="37"/>
      <c r="M304" s="37"/>
      <c r="N304" s="37"/>
      <c r="O304" s="37"/>
      <c r="P304" s="37"/>
      <c r="Q304" s="39"/>
      <c r="R304" s="37"/>
      <c r="S304" s="37"/>
      <c r="T304" s="37"/>
    </row>
    <row r="305" spans="1:20" x14ac:dyDescent="0.2">
      <c r="A305" s="37"/>
      <c r="B305" s="40"/>
      <c r="C305" s="37"/>
      <c r="D305" s="37"/>
      <c r="E305" s="10"/>
      <c r="F305" s="37"/>
      <c r="G305" s="37"/>
      <c r="H305" s="37"/>
      <c r="I305" s="37"/>
      <c r="J305" s="37"/>
      <c r="K305" s="37"/>
      <c r="M305" s="37"/>
      <c r="N305" s="37"/>
      <c r="O305" s="37"/>
      <c r="P305" s="37"/>
      <c r="Q305" s="39"/>
      <c r="R305" s="37"/>
      <c r="S305" s="37"/>
      <c r="T305" s="37"/>
    </row>
    <row r="306" spans="1:20" x14ac:dyDescent="0.2">
      <c r="A306" s="37"/>
      <c r="B306" s="40"/>
      <c r="C306" s="37"/>
      <c r="D306" s="37"/>
      <c r="E306" s="10"/>
      <c r="F306" s="37"/>
      <c r="G306" s="37"/>
      <c r="H306" s="37"/>
      <c r="I306" s="37"/>
      <c r="J306" s="37"/>
      <c r="K306" s="37"/>
      <c r="M306" s="37"/>
      <c r="N306" s="37"/>
      <c r="O306" s="37"/>
      <c r="P306" s="37"/>
      <c r="Q306" s="39"/>
      <c r="R306" s="37"/>
      <c r="S306" s="37"/>
      <c r="T306" s="37"/>
    </row>
    <row r="307" spans="1:20" x14ac:dyDescent="0.2">
      <c r="A307" s="37"/>
      <c r="B307" s="40"/>
      <c r="C307" s="37"/>
      <c r="D307" s="37"/>
      <c r="E307" s="10"/>
      <c r="F307" s="37"/>
      <c r="G307" s="37"/>
      <c r="H307" s="37"/>
      <c r="I307" s="37"/>
      <c r="J307" s="37"/>
      <c r="K307" s="37"/>
      <c r="M307" s="37"/>
      <c r="N307" s="37"/>
      <c r="O307" s="37"/>
      <c r="P307" s="37"/>
      <c r="Q307" s="39"/>
      <c r="R307" s="37"/>
      <c r="S307" s="37"/>
      <c r="T307" s="37"/>
    </row>
    <row r="308" spans="1:20" x14ac:dyDescent="0.2">
      <c r="A308" s="37"/>
      <c r="B308" s="40"/>
      <c r="C308" s="37"/>
      <c r="D308" s="37"/>
      <c r="E308" s="10"/>
      <c r="F308" s="37"/>
      <c r="G308" s="37"/>
      <c r="H308" s="37"/>
      <c r="I308" s="37"/>
      <c r="J308" s="37"/>
      <c r="K308" s="37"/>
      <c r="M308" s="37"/>
      <c r="N308" s="37"/>
      <c r="O308" s="37"/>
      <c r="P308" s="37"/>
      <c r="Q308" s="39"/>
      <c r="R308" s="37"/>
      <c r="S308" s="37"/>
      <c r="T308" s="37"/>
    </row>
    <row r="309" spans="1:20" x14ac:dyDescent="0.2">
      <c r="A309" s="37"/>
      <c r="B309" s="40"/>
      <c r="C309" s="37"/>
      <c r="D309" s="37"/>
      <c r="E309" s="10"/>
      <c r="F309" s="37"/>
      <c r="G309" s="37"/>
      <c r="H309" s="37"/>
      <c r="I309" s="37"/>
      <c r="J309" s="37"/>
      <c r="K309" s="37"/>
      <c r="M309" s="37"/>
      <c r="N309" s="37"/>
      <c r="O309" s="37"/>
      <c r="P309" s="37"/>
      <c r="Q309" s="39"/>
      <c r="R309" s="37"/>
      <c r="S309" s="37"/>
      <c r="T309" s="37"/>
    </row>
    <row r="310" spans="1:20" x14ac:dyDescent="0.2">
      <c r="A310" s="37"/>
      <c r="B310" s="40"/>
      <c r="C310" s="37"/>
      <c r="D310" s="37"/>
      <c r="E310" s="10"/>
      <c r="F310" s="37"/>
      <c r="G310" s="37"/>
      <c r="H310" s="37"/>
      <c r="I310" s="37"/>
      <c r="J310" s="37"/>
      <c r="K310" s="37"/>
      <c r="M310" s="37"/>
      <c r="N310" s="37"/>
      <c r="O310" s="37"/>
      <c r="P310" s="37"/>
      <c r="Q310" s="39"/>
      <c r="R310" s="37"/>
      <c r="S310" s="37"/>
      <c r="T310" s="37"/>
    </row>
    <row r="311" spans="1:20" x14ac:dyDescent="0.2">
      <c r="A311" s="37"/>
      <c r="B311" s="40"/>
      <c r="C311" s="37"/>
      <c r="D311" s="37"/>
      <c r="E311" s="10"/>
      <c r="F311" s="37"/>
      <c r="G311" s="37"/>
      <c r="H311" s="37"/>
      <c r="I311" s="37"/>
      <c r="J311" s="37"/>
      <c r="K311" s="37"/>
      <c r="M311" s="37"/>
      <c r="N311" s="37"/>
      <c r="O311" s="37"/>
      <c r="P311" s="37"/>
      <c r="Q311" s="39"/>
      <c r="R311" s="37"/>
      <c r="S311" s="37"/>
      <c r="T311" s="37"/>
    </row>
    <row r="312" spans="1:20" x14ac:dyDescent="0.2">
      <c r="A312" s="37"/>
      <c r="B312" s="40"/>
      <c r="C312" s="37"/>
      <c r="D312" s="37"/>
      <c r="E312" s="10"/>
      <c r="F312" s="37"/>
      <c r="G312" s="37"/>
      <c r="H312" s="37"/>
      <c r="I312" s="37"/>
      <c r="J312" s="37"/>
      <c r="K312" s="37"/>
      <c r="M312" s="37"/>
      <c r="N312" s="37"/>
      <c r="O312" s="37"/>
      <c r="P312" s="37"/>
      <c r="Q312" s="39"/>
      <c r="R312" s="37"/>
      <c r="S312" s="37"/>
      <c r="T312" s="37"/>
    </row>
    <row r="313" spans="1:20" x14ac:dyDescent="0.2">
      <c r="A313" s="37"/>
      <c r="B313" s="40"/>
      <c r="C313" s="37"/>
      <c r="D313" s="37"/>
      <c r="E313" s="10"/>
      <c r="F313" s="37"/>
      <c r="G313" s="37"/>
      <c r="H313" s="37"/>
      <c r="I313" s="37"/>
      <c r="J313" s="37"/>
      <c r="K313" s="37"/>
      <c r="M313" s="37"/>
      <c r="N313" s="37"/>
      <c r="O313" s="37"/>
      <c r="P313" s="37"/>
      <c r="Q313" s="39"/>
      <c r="R313" s="37"/>
      <c r="S313" s="37"/>
      <c r="T313" s="37"/>
    </row>
    <row r="314" spans="1:20" x14ac:dyDescent="0.2">
      <c r="A314" s="37"/>
      <c r="B314" s="40"/>
      <c r="C314" s="37"/>
      <c r="D314" s="37"/>
      <c r="E314" s="10"/>
      <c r="F314" s="37"/>
      <c r="G314" s="37"/>
      <c r="H314" s="37"/>
      <c r="I314" s="37"/>
      <c r="J314" s="37"/>
      <c r="K314" s="37"/>
      <c r="M314" s="37"/>
      <c r="N314" s="37"/>
      <c r="O314" s="37"/>
      <c r="P314" s="37"/>
      <c r="Q314" s="39"/>
      <c r="R314" s="37"/>
      <c r="S314" s="37"/>
      <c r="T314" s="37"/>
    </row>
    <row r="315" spans="1:20" x14ac:dyDescent="0.2">
      <c r="A315" s="37"/>
      <c r="B315" s="40"/>
      <c r="C315" s="37"/>
      <c r="D315" s="37"/>
      <c r="E315" s="10"/>
      <c r="F315" s="37"/>
      <c r="G315" s="37"/>
      <c r="H315" s="37"/>
      <c r="I315" s="37"/>
      <c r="J315" s="37"/>
      <c r="K315" s="37"/>
      <c r="M315" s="37"/>
      <c r="N315" s="37"/>
      <c r="O315" s="37"/>
      <c r="P315" s="37"/>
      <c r="Q315" s="39"/>
      <c r="R315" s="37"/>
      <c r="S315" s="37"/>
      <c r="T315" s="37"/>
    </row>
    <row r="316" spans="1:20" x14ac:dyDescent="0.2">
      <c r="A316" s="37"/>
      <c r="B316" s="40"/>
      <c r="C316" s="37"/>
      <c r="D316" s="37"/>
      <c r="E316" s="10"/>
      <c r="F316" s="37"/>
      <c r="G316" s="37"/>
      <c r="H316" s="37"/>
      <c r="I316" s="37"/>
      <c r="J316" s="37"/>
      <c r="K316" s="37"/>
      <c r="M316" s="37"/>
      <c r="N316" s="37"/>
      <c r="O316" s="37"/>
      <c r="P316" s="37"/>
      <c r="Q316" s="39"/>
      <c r="R316" s="37"/>
      <c r="S316" s="37"/>
      <c r="T316" s="37"/>
    </row>
    <row r="317" spans="1:20" x14ac:dyDescent="0.2">
      <c r="A317" s="37"/>
      <c r="B317" s="40"/>
      <c r="C317" s="37"/>
      <c r="D317" s="37"/>
      <c r="E317" s="10"/>
      <c r="F317" s="37"/>
      <c r="G317" s="37"/>
      <c r="H317" s="37"/>
      <c r="I317" s="37"/>
      <c r="J317" s="37"/>
      <c r="K317" s="37"/>
      <c r="M317" s="37"/>
      <c r="N317" s="37"/>
      <c r="O317" s="37"/>
      <c r="P317" s="37"/>
      <c r="Q317" s="39"/>
      <c r="R317" s="37"/>
      <c r="S317" s="37"/>
      <c r="T317" s="37"/>
    </row>
    <row r="318" spans="1:20" x14ac:dyDescent="0.2">
      <c r="A318" s="37"/>
      <c r="B318" s="40"/>
      <c r="C318" s="37"/>
      <c r="D318" s="37"/>
      <c r="E318" s="10"/>
      <c r="F318" s="37"/>
      <c r="G318" s="37"/>
      <c r="H318" s="37"/>
      <c r="I318" s="37"/>
      <c r="J318" s="37"/>
      <c r="K318" s="37"/>
      <c r="M318" s="37"/>
      <c r="N318" s="37"/>
      <c r="O318" s="37"/>
      <c r="P318" s="37"/>
      <c r="Q318" s="39"/>
      <c r="R318" s="37"/>
      <c r="S318" s="37"/>
      <c r="T318" s="37"/>
    </row>
    <row r="319" spans="1:20" x14ac:dyDescent="0.2">
      <c r="A319" s="37"/>
      <c r="B319" s="40"/>
      <c r="C319" s="37"/>
      <c r="D319" s="37"/>
      <c r="E319" s="10"/>
      <c r="F319" s="37"/>
      <c r="G319" s="37"/>
      <c r="H319" s="37"/>
      <c r="I319" s="37"/>
      <c r="J319" s="37"/>
      <c r="K319" s="37"/>
      <c r="M319" s="37"/>
      <c r="N319" s="37"/>
      <c r="O319" s="37"/>
      <c r="P319" s="37"/>
      <c r="Q319" s="39"/>
      <c r="R319" s="37"/>
      <c r="S319" s="37"/>
      <c r="T319" s="37"/>
    </row>
    <row r="320" spans="1:20" x14ac:dyDescent="0.2">
      <c r="A320" s="37"/>
      <c r="B320" s="40"/>
      <c r="C320" s="37"/>
      <c r="D320" s="37"/>
      <c r="E320" s="10"/>
      <c r="F320" s="37"/>
      <c r="G320" s="37"/>
      <c r="H320" s="37"/>
      <c r="I320" s="37"/>
      <c r="J320" s="37"/>
      <c r="K320" s="37"/>
      <c r="M320" s="37"/>
      <c r="N320" s="37"/>
      <c r="O320" s="37"/>
      <c r="P320" s="37"/>
      <c r="Q320" s="39"/>
      <c r="R320" s="37"/>
      <c r="S320" s="37"/>
      <c r="T320" s="37"/>
    </row>
    <row r="321" spans="1:20" x14ac:dyDescent="0.2">
      <c r="A321" s="37"/>
      <c r="B321" s="40"/>
      <c r="C321" s="37"/>
      <c r="D321" s="37"/>
      <c r="E321" s="10"/>
      <c r="F321" s="37"/>
      <c r="G321" s="37"/>
      <c r="H321" s="37"/>
      <c r="I321" s="37"/>
      <c r="J321" s="37"/>
      <c r="K321" s="37"/>
      <c r="M321" s="37"/>
      <c r="N321" s="37"/>
      <c r="O321" s="37"/>
      <c r="P321" s="37"/>
      <c r="Q321" s="39"/>
      <c r="R321" s="37"/>
      <c r="S321" s="37"/>
      <c r="T321" s="37"/>
    </row>
    <row r="322" spans="1:20" x14ac:dyDescent="0.2">
      <c r="B322" s="19"/>
      <c r="E322" s="10"/>
      <c r="F322" s="37"/>
      <c r="G322" s="37"/>
      <c r="H322" s="37"/>
      <c r="I322" s="37"/>
      <c r="J322" s="37"/>
      <c r="K322" s="37"/>
      <c r="M322" s="37"/>
      <c r="N322" s="37"/>
      <c r="O322" s="37"/>
      <c r="P322" s="37"/>
      <c r="Q322" s="39"/>
    </row>
    <row r="323" spans="1:20" x14ac:dyDescent="0.2">
      <c r="B323" s="19"/>
      <c r="E323" s="10"/>
      <c r="F323" s="37"/>
      <c r="G323" s="37"/>
      <c r="H323" s="37"/>
      <c r="I323" s="37"/>
      <c r="J323" s="37"/>
      <c r="K323" s="37"/>
      <c r="M323" s="37"/>
      <c r="N323" s="37"/>
      <c r="O323" s="37"/>
      <c r="P323" s="37"/>
      <c r="Q323" s="39"/>
    </row>
    <row r="324" spans="1:20" x14ac:dyDescent="0.2">
      <c r="B324" s="19"/>
      <c r="E324" s="10"/>
      <c r="F324" s="37"/>
      <c r="G324" s="37"/>
      <c r="H324" s="37"/>
      <c r="I324" s="37"/>
      <c r="J324" s="37"/>
      <c r="K324" s="37"/>
      <c r="M324" s="37"/>
      <c r="N324" s="37"/>
      <c r="O324" s="37"/>
      <c r="P324" s="37"/>
      <c r="Q324" s="39"/>
    </row>
    <row r="325" spans="1:20" x14ac:dyDescent="0.2">
      <c r="B325" s="19"/>
      <c r="E325" s="10"/>
      <c r="F325" s="37"/>
      <c r="G325" s="37"/>
      <c r="H325" s="37"/>
      <c r="I325" s="37"/>
      <c r="J325" s="37"/>
      <c r="K325" s="37"/>
      <c r="M325" s="37"/>
      <c r="N325" s="37"/>
      <c r="O325" s="37"/>
      <c r="P325" s="37"/>
      <c r="Q325" s="39"/>
    </row>
    <row r="326" spans="1:20" x14ac:dyDescent="0.2">
      <c r="B326" s="19"/>
      <c r="E326" s="10"/>
      <c r="F326" s="37"/>
      <c r="G326" s="37"/>
      <c r="H326" s="37"/>
      <c r="I326" s="37"/>
      <c r="J326" s="37"/>
      <c r="K326" s="37"/>
      <c r="M326" s="37"/>
      <c r="N326" s="37"/>
      <c r="O326" s="37"/>
      <c r="P326" s="37"/>
      <c r="Q326" s="39"/>
    </row>
    <row r="327" spans="1:20" x14ac:dyDescent="0.2">
      <c r="B327" s="19"/>
      <c r="E327" s="10"/>
      <c r="F327" s="37"/>
      <c r="G327" s="37"/>
      <c r="H327" s="37"/>
      <c r="I327" s="37"/>
      <c r="J327" s="37"/>
      <c r="K327" s="37"/>
      <c r="M327" s="37"/>
      <c r="N327" s="37"/>
      <c r="O327" s="37"/>
      <c r="P327" s="37"/>
      <c r="Q327" s="39"/>
    </row>
    <row r="328" spans="1:20" x14ac:dyDescent="0.2">
      <c r="B328" s="19"/>
      <c r="E328" s="10"/>
      <c r="F328" s="37"/>
      <c r="G328" s="37"/>
      <c r="H328" s="37"/>
      <c r="I328" s="37"/>
      <c r="J328" s="37"/>
      <c r="K328" s="37"/>
      <c r="M328" s="37"/>
      <c r="N328" s="37"/>
      <c r="O328" s="37"/>
      <c r="P328" s="37"/>
      <c r="Q328" s="39"/>
    </row>
    <row r="329" spans="1:20" x14ac:dyDescent="0.2">
      <c r="B329" s="19"/>
      <c r="E329" s="10"/>
      <c r="F329" s="37"/>
      <c r="G329" s="37"/>
      <c r="H329" s="37"/>
      <c r="I329" s="37"/>
      <c r="J329" s="37"/>
      <c r="K329" s="37"/>
      <c r="M329" s="37"/>
      <c r="N329" s="37"/>
      <c r="O329" s="37"/>
      <c r="P329" s="37"/>
      <c r="Q329" s="39"/>
    </row>
    <row r="330" spans="1:20" x14ac:dyDescent="0.2">
      <c r="B330" s="19"/>
      <c r="E330" s="10"/>
      <c r="F330" s="37"/>
      <c r="G330" s="37"/>
      <c r="H330" s="37"/>
      <c r="I330" s="37"/>
      <c r="J330" s="37"/>
      <c r="K330" s="37"/>
      <c r="M330" s="37"/>
      <c r="N330" s="37"/>
      <c r="O330" s="37"/>
      <c r="P330" s="37"/>
      <c r="Q330" s="39"/>
    </row>
    <row r="331" spans="1:20" x14ac:dyDescent="0.2">
      <c r="B331" s="19"/>
      <c r="E331" s="10"/>
      <c r="F331" s="37"/>
      <c r="G331" s="37"/>
      <c r="H331" s="37"/>
      <c r="I331" s="37"/>
      <c r="J331" s="37"/>
      <c r="K331" s="37"/>
      <c r="M331" s="37"/>
      <c r="N331" s="37"/>
      <c r="O331" s="37"/>
      <c r="P331" s="37"/>
      <c r="Q331" s="39"/>
    </row>
    <row r="332" spans="1:20" x14ac:dyDescent="0.2">
      <c r="B332" s="19"/>
      <c r="E332" s="10"/>
      <c r="F332" s="37"/>
      <c r="G332" s="37"/>
      <c r="H332" s="37"/>
      <c r="I332" s="37"/>
      <c r="J332" s="37"/>
      <c r="K332" s="37"/>
      <c r="M332" s="37"/>
      <c r="N332" s="37"/>
      <c r="O332" s="37"/>
      <c r="P332" s="37"/>
      <c r="Q332" s="39"/>
    </row>
    <row r="333" spans="1:20" x14ac:dyDescent="0.2">
      <c r="B333" s="19"/>
      <c r="E333" s="10"/>
      <c r="F333" s="37"/>
      <c r="G333" s="37"/>
      <c r="H333" s="37"/>
      <c r="I333" s="37"/>
      <c r="J333" s="37"/>
      <c r="K333" s="37"/>
      <c r="M333" s="37"/>
      <c r="N333" s="37"/>
      <c r="O333" s="37"/>
      <c r="P333" s="37"/>
      <c r="Q333" s="39"/>
    </row>
    <row r="334" spans="1:20" x14ac:dyDescent="0.2">
      <c r="B334" s="19"/>
      <c r="E334" s="10"/>
      <c r="F334" s="37"/>
      <c r="G334" s="37"/>
      <c r="H334" s="37"/>
      <c r="I334" s="37"/>
      <c r="J334" s="37"/>
      <c r="K334" s="37"/>
      <c r="M334" s="37"/>
      <c r="N334" s="37"/>
      <c r="O334" s="37"/>
      <c r="P334" s="37"/>
      <c r="Q334" s="39"/>
    </row>
    <row r="335" spans="1:20" x14ac:dyDescent="0.2">
      <c r="B335" s="19"/>
      <c r="E335" s="10"/>
      <c r="F335" s="37"/>
      <c r="G335" s="37"/>
      <c r="H335" s="37"/>
      <c r="I335" s="37"/>
      <c r="J335" s="37"/>
      <c r="K335" s="37"/>
      <c r="M335" s="37"/>
      <c r="N335" s="37"/>
      <c r="O335" s="37"/>
      <c r="P335" s="37"/>
      <c r="Q335" s="39"/>
    </row>
    <row r="336" spans="1:20" x14ac:dyDescent="0.2">
      <c r="B336" s="19"/>
      <c r="E336" s="10"/>
      <c r="F336" s="37"/>
      <c r="G336" s="37"/>
      <c r="H336" s="37"/>
      <c r="I336" s="37"/>
      <c r="J336" s="37"/>
      <c r="K336" s="37"/>
      <c r="M336" s="37"/>
      <c r="N336" s="37"/>
      <c r="O336" s="37"/>
      <c r="P336" s="37"/>
      <c r="Q336" s="39"/>
    </row>
    <row r="337" spans="2:17" x14ac:dyDescent="0.2">
      <c r="B337" s="19"/>
      <c r="E337" s="10"/>
      <c r="F337" s="37"/>
      <c r="G337" s="37"/>
      <c r="H337" s="37"/>
      <c r="I337" s="37"/>
      <c r="J337" s="37"/>
      <c r="K337" s="37"/>
      <c r="M337" s="37"/>
      <c r="N337" s="37"/>
      <c r="O337" s="37"/>
      <c r="P337" s="37"/>
      <c r="Q337" s="39"/>
    </row>
    <row r="338" spans="2:17" x14ac:dyDescent="0.2">
      <c r="B338" s="19"/>
    </row>
    <row r="339" spans="2:17" x14ac:dyDescent="0.2">
      <c r="B339" s="19"/>
    </row>
    <row r="340" spans="2:17" x14ac:dyDescent="0.2">
      <c r="B340" s="19"/>
    </row>
    <row r="341" spans="2:17" x14ac:dyDescent="0.2">
      <c r="B341" s="19"/>
    </row>
    <row r="342" spans="2:17" x14ac:dyDescent="0.2">
      <c r="B342" s="19"/>
    </row>
    <row r="343" spans="2:17" x14ac:dyDescent="0.2">
      <c r="B343" s="19"/>
    </row>
    <row r="344" spans="2:17" x14ac:dyDescent="0.2">
      <c r="B344" s="19"/>
    </row>
    <row r="345" spans="2:17" x14ac:dyDescent="0.2">
      <c r="B345" s="19"/>
    </row>
    <row r="346" spans="2:17" x14ac:dyDescent="0.2">
      <c r="B346" s="19"/>
    </row>
    <row r="347" spans="2:17" x14ac:dyDescent="0.2">
      <c r="B347" s="19"/>
    </row>
    <row r="348" spans="2:17" x14ac:dyDescent="0.2">
      <c r="B348" s="19"/>
    </row>
    <row r="349" spans="2:17" x14ac:dyDescent="0.2">
      <c r="B349" s="19"/>
    </row>
    <row r="350" spans="2:17" x14ac:dyDescent="0.2">
      <c r="B350" s="19"/>
    </row>
    <row r="351" spans="2:17" x14ac:dyDescent="0.2">
      <c r="B351" s="19"/>
    </row>
    <row r="352" spans="2:17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</sheetData>
  <sheetProtection sheet="1"/>
  <protectedRanges>
    <protectedRange sqref="A284:D287" name="Range1"/>
  </protectedRanges>
  <phoneticPr fontId="8" type="noConversion"/>
  <hyperlinks>
    <hyperlink ref="H64881" r:id="rId1" display="http://vsolj.cetus-net.org/bulletin.html" xr:uid="{00000000-0004-0000-0100-000000000000}"/>
    <hyperlink ref="H64874" r:id="rId2" display="http://vsolj.cetus-net.org/bulletin.html" xr:uid="{00000000-0004-0000-0100-000001000000}"/>
    <hyperlink ref="AP2371" r:id="rId3" display="http://cdsbib.u-strasbg.fr/cgi-bin/cdsbib?1990RMxAA..21..381G" xr:uid="{00000000-0004-0000-0100-000002000000}"/>
    <hyperlink ref="AP2374" r:id="rId4" display="http://cdsbib.u-strasbg.fr/cgi-bin/cdsbib?1990RMxAA..21..381G" xr:uid="{00000000-0004-0000-0100-000003000000}"/>
    <hyperlink ref="AP2372" r:id="rId5" display="http://cdsbib.u-strasbg.fr/cgi-bin/cdsbib?1990RMxAA..21..381G" xr:uid="{00000000-0004-0000-0100-000004000000}"/>
    <hyperlink ref="AP2350" r:id="rId6" display="http://cdsbib.u-strasbg.fr/cgi-bin/cdsbib?1990RMxAA..21..381G" xr:uid="{00000000-0004-0000-0100-000005000000}"/>
    <hyperlink ref="I64881" r:id="rId7" display="http://vsolj.cetus-net.org/bulletin.html" xr:uid="{00000000-0004-0000-0100-000006000000}"/>
    <hyperlink ref="AQ2484" r:id="rId8" display="http://cdsbib.u-strasbg.fr/cgi-bin/cdsbib?1990RMxAA..21..381G" xr:uid="{00000000-0004-0000-0100-000007000000}"/>
    <hyperlink ref="AQ753" r:id="rId9" display="http://cdsbib.u-strasbg.fr/cgi-bin/cdsbib?1990RMxAA..21..381G" xr:uid="{00000000-0004-0000-0100-000008000000}"/>
    <hyperlink ref="AQ2485" r:id="rId10" display="http://cdsbib.u-strasbg.fr/cgi-bin/cdsbib?1990RMxAA..21..381G" xr:uid="{00000000-0004-0000-0100-000009000000}"/>
    <hyperlink ref="H64878" r:id="rId11" display="https://www.aavso.org/ejaavso" xr:uid="{00000000-0004-0000-0100-00000A000000}"/>
    <hyperlink ref="H65031" r:id="rId12" display="http://vsolj.cetus-net.org/bulletin.html" xr:uid="{00000000-0004-0000-0100-00000B000000}"/>
    <hyperlink ref="H65024" r:id="rId13" display="https://www.aavso.org/ejaavso" xr:uid="{00000000-0004-0000-0100-00000C000000}"/>
    <hyperlink ref="AP1882" r:id="rId14" display="http://cdsbib.u-strasbg.fr/cgi-bin/cdsbib?1990RMxAA..21..381G" xr:uid="{00000000-0004-0000-0100-00000D000000}"/>
    <hyperlink ref="AP1879" r:id="rId15" display="http://cdsbib.u-strasbg.fr/cgi-bin/cdsbib?1990RMxAA..21..381G" xr:uid="{00000000-0004-0000-0100-00000E000000}"/>
    <hyperlink ref="AP1881" r:id="rId16" display="http://cdsbib.u-strasbg.fr/cgi-bin/cdsbib?1990RMxAA..21..381G" xr:uid="{00000000-0004-0000-0100-00000F000000}"/>
    <hyperlink ref="AP1857" r:id="rId17" display="http://cdsbib.u-strasbg.fr/cgi-bin/cdsbib?1990RMxAA..21..381G" xr:uid="{00000000-0004-0000-0100-000010000000}"/>
    <hyperlink ref="I65031" r:id="rId18" display="http://vsolj.cetus-net.org/bulletin.html" xr:uid="{00000000-0004-0000-0100-000011000000}"/>
    <hyperlink ref="AQ2018" r:id="rId19" display="http://cdsbib.u-strasbg.fr/cgi-bin/cdsbib?1990RMxAA..21..381G" xr:uid="{00000000-0004-0000-0100-000012000000}"/>
    <hyperlink ref="AQ3662" r:id="rId20" display="http://cdsbib.u-strasbg.fr/cgi-bin/cdsbib?1990RMxAA..21..381G" xr:uid="{00000000-0004-0000-0100-000013000000}"/>
    <hyperlink ref="AQ2019" r:id="rId21" display="http://cdsbib.u-strasbg.fr/cgi-bin/cdsbib?1990RMxAA..21..381G" xr:uid="{00000000-0004-0000-0100-000014000000}"/>
    <hyperlink ref="H65028" r:id="rId22" display="https://www.aavso.org/ejaavso" xr:uid="{00000000-0004-0000-0100-000015000000}"/>
    <hyperlink ref="H2869" r:id="rId23" display="http://vsolj.cetus-net.org/bulletin.html" xr:uid="{00000000-0004-0000-0100-000016000000}"/>
    <hyperlink ref="AP6107" r:id="rId24" display="http://cdsbib.u-strasbg.fr/cgi-bin/cdsbib?1990RMxAA..21..381G" xr:uid="{00000000-0004-0000-0100-000017000000}"/>
    <hyperlink ref="AP6110" r:id="rId25" display="http://cdsbib.u-strasbg.fr/cgi-bin/cdsbib?1990RMxAA..21..381G" xr:uid="{00000000-0004-0000-0100-000018000000}"/>
    <hyperlink ref="AP6108" r:id="rId26" display="http://cdsbib.u-strasbg.fr/cgi-bin/cdsbib?1990RMxAA..21..381G" xr:uid="{00000000-0004-0000-0100-000019000000}"/>
    <hyperlink ref="AP6086" r:id="rId27" display="http://cdsbib.u-strasbg.fr/cgi-bin/cdsbib?1990RMxAA..21..381G" xr:uid="{00000000-0004-0000-0100-00001A000000}"/>
    <hyperlink ref="I2869" r:id="rId28" display="http://vsolj.cetus-net.org/bulletin.html" xr:uid="{00000000-0004-0000-0100-00001B000000}"/>
    <hyperlink ref="AQ6220" r:id="rId29" display="http://cdsbib.u-strasbg.fr/cgi-bin/cdsbib?1990RMxAA..21..381G" xr:uid="{00000000-0004-0000-0100-00001C000000}"/>
    <hyperlink ref="AQ772" r:id="rId30" display="http://cdsbib.u-strasbg.fr/cgi-bin/cdsbib?1990RMxAA..21..381G" xr:uid="{00000000-0004-0000-0100-00001D000000}"/>
    <hyperlink ref="AQ6221" r:id="rId31" display="http://cdsbib.u-strasbg.fr/cgi-bin/cdsbib?1990RMxAA..21..381G" xr:uid="{00000000-0004-0000-0100-00001E000000}"/>
    <hyperlink ref="H65124" r:id="rId32" display="http://vsolj.cetus-net.org/bulletin.html" xr:uid="{00000000-0004-0000-0100-00001F000000}"/>
    <hyperlink ref="H65117" r:id="rId33" display="https://www.aavso.org/ejaavso" xr:uid="{00000000-0004-0000-0100-000020000000}"/>
    <hyperlink ref="I65124" r:id="rId34" display="http://vsolj.cetus-net.org/bulletin.html" xr:uid="{00000000-0004-0000-0100-000021000000}"/>
    <hyperlink ref="AQ58775" r:id="rId35" display="http://cdsbib.u-strasbg.fr/cgi-bin/cdsbib?1990RMxAA..21..381G" xr:uid="{00000000-0004-0000-0100-000022000000}"/>
    <hyperlink ref="H65121" r:id="rId36" display="https://www.aavso.org/ejaavso" xr:uid="{00000000-0004-0000-0100-000023000000}"/>
    <hyperlink ref="AP6139" r:id="rId37" display="http://cdsbib.u-strasbg.fr/cgi-bin/cdsbib?1990RMxAA..21..381G" xr:uid="{00000000-0004-0000-0100-000024000000}"/>
    <hyperlink ref="AP6142" r:id="rId38" display="http://cdsbib.u-strasbg.fr/cgi-bin/cdsbib?1990RMxAA..21..381G" xr:uid="{00000000-0004-0000-0100-000025000000}"/>
    <hyperlink ref="AP6140" r:id="rId39" display="http://cdsbib.u-strasbg.fr/cgi-bin/cdsbib?1990RMxAA..21..381G" xr:uid="{00000000-0004-0000-0100-000026000000}"/>
    <hyperlink ref="AP6124" r:id="rId40" display="http://cdsbib.u-strasbg.fr/cgi-bin/cdsbib?1990RMxAA..21..381G" xr:uid="{00000000-0004-0000-0100-000027000000}"/>
    <hyperlink ref="AQ6353" r:id="rId41" display="http://cdsbib.u-strasbg.fr/cgi-bin/cdsbib?1990RMxAA..21..381G" xr:uid="{00000000-0004-0000-0100-000028000000}"/>
    <hyperlink ref="AQ6357" r:id="rId42" display="http://cdsbib.u-strasbg.fr/cgi-bin/cdsbib?1990RMxAA..21..381G" xr:uid="{00000000-0004-0000-0100-000029000000}"/>
    <hyperlink ref="AQ501" r:id="rId43" display="http://cdsbib.u-strasbg.fr/cgi-bin/cdsbib?1990RMxAA..21..381G" xr:uid="{00000000-0004-0000-0100-00002A000000}"/>
    <hyperlink ref="I3245" r:id="rId44" display="http://vsolj.cetus-net.org/bulletin.html" xr:uid="{00000000-0004-0000-0100-00002B000000}"/>
    <hyperlink ref="H3245" r:id="rId45" display="http://vsolj.cetus-net.org/bulletin.html" xr:uid="{00000000-0004-0000-0100-00002C000000}"/>
    <hyperlink ref="AQ1162" r:id="rId46" display="http://cdsbib.u-strasbg.fr/cgi-bin/cdsbib?1990RMxAA..21..381G" xr:uid="{00000000-0004-0000-0100-00002D000000}"/>
    <hyperlink ref="AQ1161" r:id="rId47" display="http://cdsbib.u-strasbg.fr/cgi-bin/cdsbib?1990RMxAA..21..381G" xr:uid="{00000000-0004-0000-0100-00002E000000}"/>
    <hyperlink ref="AP4415" r:id="rId48" display="http://cdsbib.u-strasbg.fr/cgi-bin/cdsbib?1990RMxAA..21..381G" xr:uid="{00000000-0004-0000-0100-00002F000000}"/>
    <hyperlink ref="AP4433" r:id="rId49" display="http://cdsbib.u-strasbg.fr/cgi-bin/cdsbib?1990RMxAA..21..381G" xr:uid="{00000000-0004-0000-0100-000030000000}"/>
    <hyperlink ref="AP4434" r:id="rId50" display="http://cdsbib.u-strasbg.fr/cgi-bin/cdsbib?1990RMxAA..21..381G" xr:uid="{00000000-0004-0000-0100-000031000000}"/>
    <hyperlink ref="AP4430" r:id="rId51" display="http://cdsbib.u-strasbg.fr/cgi-bin/cdsbib?1990RMxAA..21..381G" xr:uid="{00000000-0004-0000-01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4"/>
  <sheetViews>
    <sheetView topLeftCell="B161" workbookViewId="0">
      <selection activeCell="I188" sqref="I11:Q188"/>
    </sheetView>
  </sheetViews>
  <sheetFormatPr defaultRowHeight="12.75" x14ac:dyDescent="0.2"/>
  <cols>
    <col min="1" max="1" width="19.7109375" style="56" customWidth="1"/>
    <col min="2" max="2" width="4.42578125" style="18" customWidth="1"/>
    <col min="3" max="3" width="12.7109375" style="5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5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5" t="s">
        <v>192</v>
      </c>
      <c r="I1" s="57" t="s">
        <v>193</v>
      </c>
      <c r="J1" s="58" t="s">
        <v>194</v>
      </c>
    </row>
    <row r="2" spans="1:16" x14ac:dyDescent="0.2">
      <c r="I2" s="59" t="s">
        <v>195</v>
      </c>
      <c r="J2" s="60" t="s">
        <v>196</v>
      </c>
    </row>
    <row r="3" spans="1:16" x14ac:dyDescent="0.2">
      <c r="A3" s="61" t="s">
        <v>197</v>
      </c>
      <c r="I3" s="59" t="s">
        <v>198</v>
      </c>
      <c r="J3" s="60" t="s">
        <v>127</v>
      </c>
    </row>
    <row r="4" spans="1:16" x14ac:dyDescent="0.2">
      <c r="I4" s="59" t="s">
        <v>199</v>
      </c>
      <c r="J4" s="60" t="s">
        <v>127</v>
      </c>
    </row>
    <row r="5" spans="1:16" ht="13.5" thickBot="1" x14ac:dyDescent="0.25">
      <c r="I5" s="62" t="s">
        <v>200</v>
      </c>
      <c r="J5" s="63" t="s">
        <v>178</v>
      </c>
    </row>
    <row r="10" spans="1:16" ht="13.5" thickBot="1" x14ac:dyDescent="0.25"/>
    <row r="11" spans="1:16" ht="12.75" customHeight="1" thickBot="1" x14ac:dyDescent="0.25">
      <c r="A11" s="56" t="str">
        <f t="shared" ref="A11:A42" si="0">P11</f>
        <v> ORI 100 </v>
      </c>
      <c r="B11" s="19" t="str">
        <f t="shared" ref="B11:B42" si="1">IF(H11=INT(H11),"I","II")</f>
        <v>I</v>
      </c>
      <c r="C11" s="56">
        <f t="shared" ref="C11:C42" si="2">1*G11</f>
        <v>39403.428</v>
      </c>
      <c r="D11" s="18" t="str">
        <f t="shared" ref="D11:D42" si="3">VLOOKUP(F11,I$1:J$5,2,FALSE)</f>
        <v>vis</v>
      </c>
      <c r="E11" s="64">
        <f>VLOOKUP(C11,A!C$21:E$973,3,FALSE)</f>
        <v>13626.993813473797</v>
      </c>
      <c r="F11" s="19" t="s">
        <v>200</v>
      </c>
      <c r="G11" s="18" t="str">
        <f t="shared" ref="G11:G42" si="4">MID(I11,3,LEN(I11)-3)</f>
        <v>39403.428</v>
      </c>
      <c r="H11" s="56">
        <f t="shared" ref="H11:H42" si="5">1*K11</f>
        <v>-6900</v>
      </c>
      <c r="I11" s="65" t="s">
        <v>497</v>
      </c>
      <c r="J11" s="66" t="s">
        <v>498</v>
      </c>
      <c r="K11" s="65">
        <v>-6900</v>
      </c>
      <c r="L11" s="65" t="s">
        <v>367</v>
      </c>
      <c r="M11" s="66" t="s">
        <v>206</v>
      </c>
      <c r="N11" s="66"/>
      <c r="O11" s="67" t="s">
        <v>499</v>
      </c>
      <c r="P11" s="67" t="s">
        <v>500</v>
      </c>
    </row>
    <row r="12" spans="1:16" ht="12.75" customHeight="1" thickBot="1" x14ac:dyDescent="0.25">
      <c r="A12" s="56" t="str">
        <f t="shared" si="0"/>
        <v> ORI 100 </v>
      </c>
      <c r="B12" s="19" t="str">
        <f t="shared" si="1"/>
        <v>I</v>
      </c>
      <c r="C12" s="56">
        <f t="shared" si="2"/>
        <v>39531.400999999998</v>
      </c>
      <c r="D12" s="18" t="str">
        <f t="shared" si="3"/>
        <v>vis</v>
      </c>
      <c r="E12" s="64">
        <f>VLOOKUP(C12,A!C$21:E$973,3,FALSE)</f>
        <v>13723.016653723358</v>
      </c>
      <c r="F12" s="19" t="s">
        <v>200</v>
      </c>
      <c r="G12" s="18" t="str">
        <f t="shared" si="4"/>
        <v>39531.401</v>
      </c>
      <c r="H12" s="56">
        <f t="shared" si="5"/>
        <v>-6804</v>
      </c>
      <c r="I12" s="65" t="s">
        <v>501</v>
      </c>
      <c r="J12" s="66" t="s">
        <v>502</v>
      </c>
      <c r="K12" s="65">
        <v>-6804</v>
      </c>
      <c r="L12" s="65" t="s">
        <v>503</v>
      </c>
      <c r="M12" s="66" t="s">
        <v>206</v>
      </c>
      <c r="N12" s="66"/>
      <c r="O12" s="67" t="s">
        <v>499</v>
      </c>
      <c r="P12" s="67" t="s">
        <v>500</v>
      </c>
    </row>
    <row r="13" spans="1:16" ht="12.75" customHeight="1" thickBot="1" x14ac:dyDescent="0.25">
      <c r="A13" s="56" t="str">
        <f t="shared" si="0"/>
        <v> ORI 117 </v>
      </c>
      <c r="B13" s="19" t="str">
        <f t="shared" si="1"/>
        <v>I</v>
      </c>
      <c r="C13" s="56">
        <f t="shared" si="2"/>
        <v>40589.563999999998</v>
      </c>
      <c r="D13" s="18" t="str">
        <f t="shared" si="3"/>
        <v>vis</v>
      </c>
      <c r="E13" s="64">
        <f>VLOOKUP(C13,A!C$21:E$973,3,FALSE)</f>
        <v>14516.995201596717</v>
      </c>
      <c r="F13" s="19" t="s">
        <v>200</v>
      </c>
      <c r="G13" s="18" t="str">
        <f t="shared" si="4"/>
        <v>40589.564</v>
      </c>
      <c r="H13" s="56">
        <f t="shared" si="5"/>
        <v>-6010</v>
      </c>
      <c r="I13" s="65" t="s">
        <v>516</v>
      </c>
      <c r="J13" s="66" t="s">
        <v>517</v>
      </c>
      <c r="K13" s="65">
        <v>-6010</v>
      </c>
      <c r="L13" s="65" t="s">
        <v>291</v>
      </c>
      <c r="M13" s="66" t="s">
        <v>206</v>
      </c>
      <c r="N13" s="66"/>
      <c r="O13" s="67" t="s">
        <v>518</v>
      </c>
      <c r="P13" s="67" t="s">
        <v>519</v>
      </c>
    </row>
    <row r="14" spans="1:16" ht="12.75" customHeight="1" thickBot="1" x14ac:dyDescent="0.25">
      <c r="A14" s="56" t="str">
        <f t="shared" si="0"/>
        <v> ORI 122 </v>
      </c>
      <c r="B14" s="19" t="str">
        <f t="shared" si="1"/>
        <v>I</v>
      </c>
      <c r="C14" s="56">
        <f t="shared" si="2"/>
        <v>40853.446000000004</v>
      </c>
      <c r="D14" s="18" t="str">
        <f t="shared" si="3"/>
        <v>vis</v>
      </c>
      <c r="E14" s="64">
        <f>VLOOKUP(C14,A!C$21:E$973,3,FALSE)</f>
        <v>14714.995554254976</v>
      </c>
      <c r="F14" s="19" t="s">
        <v>200</v>
      </c>
      <c r="G14" s="18" t="str">
        <f t="shared" si="4"/>
        <v>40853.446</v>
      </c>
      <c r="H14" s="56">
        <f t="shared" si="5"/>
        <v>-5812</v>
      </c>
      <c r="I14" s="65" t="s">
        <v>520</v>
      </c>
      <c r="J14" s="66" t="s">
        <v>521</v>
      </c>
      <c r="K14" s="65">
        <v>-5812</v>
      </c>
      <c r="L14" s="65" t="s">
        <v>291</v>
      </c>
      <c r="M14" s="66" t="s">
        <v>206</v>
      </c>
      <c r="N14" s="66"/>
      <c r="O14" s="67" t="s">
        <v>518</v>
      </c>
      <c r="P14" s="67" t="s">
        <v>522</v>
      </c>
    </row>
    <row r="15" spans="1:16" ht="12.75" customHeight="1" thickBot="1" x14ac:dyDescent="0.25">
      <c r="A15" s="56" t="str">
        <f t="shared" si="0"/>
        <v> ORI 123 </v>
      </c>
      <c r="B15" s="19" t="str">
        <f t="shared" si="1"/>
        <v>I</v>
      </c>
      <c r="C15" s="56">
        <f t="shared" si="2"/>
        <v>40953.406999999999</v>
      </c>
      <c r="D15" s="18" t="str">
        <f t="shared" si="3"/>
        <v>vis</v>
      </c>
      <c r="E15" s="64">
        <f>VLOOKUP(C15,A!C$21:E$973,3,FALSE)</f>
        <v>14789.999962483165</v>
      </c>
      <c r="F15" s="19" t="s">
        <v>200</v>
      </c>
      <c r="G15" s="18" t="str">
        <f t="shared" si="4"/>
        <v>40953.407</v>
      </c>
      <c r="H15" s="56">
        <f t="shared" si="5"/>
        <v>-5737</v>
      </c>
      <c r="I15" s="65" t="s">
        <v>523</v>
      </c>
      <c r="J15" s="66" t="s">
        <v>524</v>
      </c>
      <c r="K15" s="65">
        <v>-5737</v>
      </c>
      <c r="L15" s="65" t="s">
        <v>249</v>
      </c>
      <c r="M15" s="66" t="s">
        <v>206</v>
      </c>
      <c r="N15" s="66"/>
      <c r="O15" s="67" t="s">
        <v>499</v>
      </c>
      <c r="P15" s="67" t="s">
        <v>525</v>
      </c>
    </row>
    <row r="16" spans="1:16" ht="12.75" customHeight="1" thickBot="1" x14ac:dyDescent="0.25">
      <c r="A16" s="56" t="str">
        <f t="shared" si="0"/>
        <v> ORI 123 </v>
      </c>
      <c r="B16" s="19" t="str">
        <f t="shared" si="1"/>
        <v>I</v>
      </c>
      <c r="C16" s="56">
        <f t="shared" si="2"/>
        <v>40969.394</v>
      </c>
      <c r="D16" s="18" t="str">
        <f t="shared" si="3"/>
        <v>vis</v>
      </c>
      <c r="E16" s="64">
        <f>VLOOKUP(C16,A!C$21:E$973,3,FALSE)</f>
        <v>14801.995595523493</v>
      </c>
      <c r="F16" s="19" t="s">
        <v>200</v>
      </c>
      <c r="G16" s="18" t="str">
        <f t="shared" si="4"/>
        <v>40969.394</v>
      </c>
      <c r="H16" s="56">
        <f t="shared" si="5"/>
        <v>-5725</v>
      </c>
      <c r="I16" s="65" t="s">
        <v>526</v>
      </c>
      <c r="J16" s="66" t="s">
        <v>527</v>
      </c>
      <c r="K16" s="65">
        <v>-5725</v>
      </c>
      <c r="L16" s="65" t="s">
        <v>291</v>
      </c>
      <c r="M16" s="66" t="s">
        <v>206</v>
      </c>
      <c r="N16" s="66"/>
      <c r="O16" s="67" t="s">
        <v>499</v>
      </c>
      <c r="P16" s="67" t="s">
        <v>525</v>
      </c>
    </row>
    <row r="17" spans="1:16" ht="12.75" customHeight="1" thickBot="1" x14ac:dyDescent="0.25">
      <c r="A17" s="56" t="str">
        <f t="shared" si="0"/>
        <v> ORI 124 </v>
      </c>
      <c r="B17" s="19" t="str">
        <f t="shared" si="1"/>
        <v>I</v>
      </c>
      <c r="C17" s="56">
        <f t="shared" si="2"/>
        <v>41041.356</v>
      </c>
      <c r="D17" s="18" t="str">
        <f t="shared" si="3"/>
        <v>vis</v>
      </c>
      <c r="E17" s="64">
        <f>VLOOKUP(C17,A!C$21:E$973,3,FALSE)</f>
        <v>14855.991326107593</v>
      </c>
      <c r="F17" s="19" t="s">
        <v>200</v>
      </c>
      <c r="G17" s="18" t="str">
        <f t="shared" si="4"/>
        <v>41041.356</v>
      </c>
      <c r="H17" s="56">
        <f t="shared" si="5"/>
        <v>-5671</v>
      </c>
      <c r="I17" s="65" t="s">
        <v>531</v>
      </c>
      <c r="J17" s="66" t="s">
        <v>532</v>
      </c>
      <c r="K17" s="65">
        <v>-5671</v>
      </c>
      <c r="L17" s="65" t="s">
        <v>492</v>
      </c>
      <c r="M17" s="66" t="s">
        <v>206</v>
      </c>
      <c r="N17" s="66"/>
      <c r="O17" s="67" t="s">
        <v>499</v>
      </c>
      <c r="P17" s="67" t="s">
        <v>533</v>
      </c>
    </row>
    <row r="18" spans="1:16" ht="12.75" customHeight="1" thickBot="1" x14ac:dyDescent="0.25">
      <c r="A18" s="56" t="str">
        <f t="shared" si="0"/>
        <v> ORI 125 </v>
      </c>
      <c r="B18" s="19" t="str">
        <f t="shared" si="1"/>
        <v>I</v>
      </c>
      <c r="C18" s="56">
        <f t="shared" si="2"/>
        <v>41057.341</v>
      </c>
      <c r="D18" s="18" t="str">
        <f t="shared" si="3"/>
        <v>vis</v>
      </c>
      <c r="E18" s="64">
        <f>VLOOKUP(C18,A!C$21:E$973,3,FALSE)</f>
        <v>14867.985458474492</v>
      </c>
      <c r="F18" s="19" t="s">
        <v>200</v>
      </c>
      <c r="G18" s="18" t="str">
        <f t="shared" si="4"/>
        <v>41057.341</v>
      </c>
      <c r="H18" s="56">
        <f t="shared" si="5"/>
        <v>-5659</v>
      </c>
      <c r="I18" s="65" t="s">
        <v>534</v>
      </c>
      <c r="J18" s="66" t="s">
        <v>535</v>
      </c>
      <c r="K18" s="65">
        <v>-5659</v>
      </c>
      <c r="L18" s="65" t="s">
        <v>342</v>
      </c>
      <c r="M18" s="66" t="s">
        <v>206</v>
      </c>
      <c r="N18" s="66"/>
      <c r="O18" s="67" t="s">
        <v>499</v>
      </c>
      <c r="P18" s="67" t="s">
        <v>536</v>
      </c>
    </row>
    <row r="19" spans="1:16" ht="12.75" customHeight="1" thickBot="1" x14ac:dyDescent="0.25">
      <c r="A19" s="56" t="str">
        <f t="shared" si="0"/>
        <v> ORI 125 </v>
      </c>
      <c r="B19" s="19" t="str">
        <f t="shared" si="1"/>
        <v>I</v>
      </c>
      <c r="C19" s="56">
        <f t="shared" si="2"/>
        <v>41061.35</v>
      </c>
      <c r="D19" s="18" t="str">
        <f t="shared" si="3"/>
        <v>vis</v>
      </c>
      <c r="E19" s="64">
        <f>VLOOKUP(C19,A!C$21:E$973,3,FALSE)</f>
        <v>14870.993558359314</v>
      </c>
      <c r="F19" s="19" t="s">
        <v>200</v>
      </c>
      <c r="G19" s="18" t="str">
        <f t="shared" si="4"/>
        <v>41061.350</v>
      </c>
      <c r="H19" s="56">
        <f t="shared" si="5"/>
        <v>-5656</v>
      </c>
      <c r="I19" s="65" t="s">
        <v>537</v>
      </c>
      <c r="J19" s="66" t="s">
        <v>538</v>
      </c>
      <c r="K19" s="65">
        <v>-5656</v>
      </c>
      <c r="L19" s="65" t="s">
        <v>367</v>
      </c>
      <c r="M19" s="66" t="s">
        <v>206</v>
      </c>
      <c r="N19" s="66"/>
      <c r="O19" s="67" t="s">
        <v>539</v>
      </c>
      <c r="P19" s="67" t="s">
        <v>536</v>
      </c>
    </row>
    <row r="20" spans="1:16" ht="12.75" customHeight="1" thickBot="1" x14ac:dyDescent="0.25">
      <c r="A20" s="56" t="str">
        <f t="shared" si="0"/>
        <v> ORI 125 </v>
      </c>
      <c r="B20" s="19" t="str">
        <f t="shared" si="1"/>
        <v>I</v>
      </c>
      <c r="C20" s="56">
        <f t="shared" si="2"/>
        <v>41061.355000000003</v>
      </c>
      <c r="D20" s="18" t="str">
        <f t="shared" si="3"/>
        <v>vis</v>
      </c>
      <c r="E20" s="64">
        <f>VLOOKUP(C20,A!C$21:E$973,3,FALSE)</f>
        <v>14870.997310042885</v>
      </c>
      <c r="F20" s="19" t="s">
        <v>200</v>
      </c>
      <c r="G20" s="18" t="str">
        <f t="shared" si="4"/>
        <v>41061.355</v>
      </c>
      <c r="H20" s="56">
        <f t="shared" si="5"/>
        <v>-5656</v>
      </c>
      <c r="I20" s="65" t="s">
        <v>540</v>
      </c>
      <c r="J20" s="66" t="s">
        <v>541</v>
      </c>
      <c r="K20" s="65">
        <v>-5656</v>
      </c>
      <c r="L20" s="65" t="s">
        <v>298</v>
      </c>
      <c r="M20" s="66" t="s">
        <v>206</v>
      </c>
      <c r="N20" s="66"/>
      <c r="O20" s="67" t="s">
        <v>542</v>
      </c>
      <c r="P20" s="67" t="s">
        <v>536</v>
      </c>
    </row>
    <row r="21" spans="1:16" ht="12.75" customHeight="1" thickBot="1" x14ac:dyDescent="0.25">
      <c r="A21" s="56" t="str">
        <f t="shared" si="0"/>
        <v> ORI 127 </v>
      </c>
      <c r="B21" s="19" t="str">
        <f t="shared" si="1"/>
        <v>I</v>
      </c>
      <c r="C21" s="56">
        <f t="shared" si="2"/>
        <v>41202.601999999999</v>
      </c>
      <c r="D21" s="18" t="str">
        <f t="shared" si="3"/>
        <v>vis</v>
      </c>
      <c r="E21" s="64">
        <f>VLOOKUP(C21,A!C$21:E$973,3,FALSE)</f>
        <v>14976.980119828773</v>
      </c>
      <c r="F21" s="19" t="s">
        <v>200</v>
      </c>
      <c r="G21" s="18" t="str">
        <f t="shared" si="4"/>
        <v>41202.602</v>
      </c>
      <c r="H21" s="56">
        <f t="shared" si="5"/>
        <v>-5550</v>
      </c>
      <c r="I21" s="65" t="s">
        <v>543</v>
      </c>
      <c r="J21" s="66" t="s">
        <v>544</v>
      </c>
      <c r="K21" s="65">
        <v>-5550</v>
      </c>
      <c r="L21" s="65" t="s">
        <v>474</v>
      </c>
      <c r="M21" s="66" t="s">
        <v>206</v>
      </c>
      <c r="N21" s="66"/>
      <c r="O21" s="67" t="s">
        <v>518</v>
      </c>
      <c r="P21" s="67" t="s">
        <v>545</v>
      </c>
    </row>
    <row r="22" spans="1:16" ht="12.75" customHeight="1" thickBot="1" x14ac:dyDescent="0.25">
      <c r="A22" s="56" t="str">
        <f t="shared" si="0"/>
        <v> ORI 129 </v>
      </c>
      <c r="B22" s="19" t="str">
        <f t="shared" si="1"/>
        <v>I</v>
      </c>
      <c r="C22" s="56">
        <f t="shared" si="2"/>
        <v>41261.26</v>
      </c>
      <c r="D22" s="18" t="str">
        <f t="shared" si="3"/>
        <v>vis</v>
      </c>
      <c r="E22" s="64">
        <f>VLOOKUP(C22,A!C$21:E$973,3,FALSE)</f>
        <v>15020.993370775139</v>
      </c>
      <c r="F22" s="19" t="s">
        <v>200</v>
      </c>
      <c r="G22" s="18" t="str">
        <f t="shared" si="4"/>
        <v>41261.260</v>
      </c>
      <c r="H22" s="56">
        <f t="shared" si="5"/>
        <v>-5506</v>
      </c>
      <c r="I22" s="65" t="s">
        <v>546</v>
      </c>
      <c r="J22" s="66" t="s">
        <v>547</v>
      </c>
      <c r="K22" s="65">
        <v>-5506</v>
      </c>
      <c r="L22" s="65" t="s">
        <v>367</v>
      </c>
      <c r="M22" s="66" t="s">
        <v>206</v>
      </c>
      <c r="N22" s="66"/>
      <c r="O22" s="67" t="s">
        <v>499</v>
      </c>
      <c r="P22" s="67" t="s">
        <v>548</v>
      </c>
    </row>
    <row r="23" spans="1:16" ht="12.75" customHeight="1" thickBot="1" x14ac:dyDescent="0.25">
      <c r="A23" s="56" t="str">
        <f t="shared" si="0"/>
        <v> BBS 1 </v>
      </c>
      <c r="B23" s="19" t="str">
        <f t="shared" si="1"/>
        <v>I</v>
      </c>
      <c r="C23" s="56">
        <f t="shared" si="2"/>
        <v>41301.245000000003</v>
      </c>
      <c r="D23" s="18" t="str">
        <f t="shared" si="3"/>
        <v>vis</v>
      </c>
      <c r="E23" s="64">
        <f>VLOOKUP(C23,A!C$21:E$973,3,FALSE)</f>
        <v>15050.995584268443</v>
      </c>
      <c r="F23" s="19" t="s">
        <v>200</v>
      </c>
      <c r="G23" s="18" t="str">
        <f t="shared" si="4"/>
        <v>41301.245</v>
      </c>
      <c r="H23" s="56">
        <f t="shared" si="5"/>
        <v>-5476</v>
      </c>
      <c r="I23" s="65" t="s">
        <v>549</v>
      </c>
      <c r="J23" s="66" t="s">
        <v>550</v>
      </c>
      <c r="K23" s="65">
        <v>-5476</v>
      </c>
      <c r="L23" s="65" t="s">
        <v>291</v>
      </c>
      <c r="M23" s="66" t="s">
        <v>206</v>
      </c>
      <c r="N23" s="66"/>
      <c r="O23" s="67" t="s">
        <v>499</v>
      </c>
      <c r="P23" s="67" t="s">
        <v>551</v>
      </c>
    </row>
    <row r="24" spans="1:16" ht="12.75" customHeight="1" thickBot="1" x14ac:dyDescent="0.25">
      <c r="A24" s="56" t="str">
        <f t="shared" si="0"/>
        <v>IBVS 637 </v>
      </c>
      <c r="B24" s="19" t="str">
        <f t="shared" si="1"/>
        <v>I</v>
      </c>
      <c r="C24" s="56">
        <f t="shared" si="2"/>
        <v>41350.555999999997</v>
      </c>
      <c r="D24" s="18" t="str">
        <f t="shared" si="3"/>
        <v>vis</v>
      </c>
      <c r="E24" s="64">
        <f>VLOOKUP(C24,A!C$21:E$973,3,FALSE)</f>
        <v>15087.995437952781</v>
      </c>
      <c r="F24" s="19" t="s">
        <v>200</v>
      </c>
      <c r="G24" s="18" t="str">
        <f t="shared" si="4"/>
        <v>41350.556</v>
      </c>
      <c r="H24" s="56">
        <f t="shared" si="5"/>
        <v>-5439</v>
      </c>
      <c r="I24" s="65" t="s">
        <v>552</v>
      </c>
      <c r="J24" s="66" t="s">
        <v>553</v>
      </c>
      <c r="K24" s="65">
        <v>-5439</v>
      </c>
      <c r="L24" s="65" t="s">
        <v>291</v>
      </c>
      <c r="M24" s="66" t="s">
        <v>206</v>
      </c>
      <c r="N24" s="66"/>
      <c r="O24" s="67" t="s">
        <v>554</v>
      </c>
      <c r="P24" s="68" t="s">
        <v>555</v>
      </c>
    </row>
    <row r="25" spans="1:16" ht="12.75" customHeight="1" thickBot="1" x14ac:dyDescent="0.25">
      <c r="A25" s="56" t="str">
        <f t="shared" si="0"/>
        <v> BBS 6 </v>
      </c>
      <c r="B25" s="19" t="str">
        <f t="shared" si="1"/>
        <v>I</v>
      </c>
      <c r="C25" s="56">
        <f t="shared" si="2"/>
        <v>41606.436000000002</v>
      </c>
      <c r="D25" s="18" t="str">
        <f t="shared" si="3"/>
        <v>vis</v>
      </c>
      <c r="E25" s="64">
        <f>VLOOKUP(C25,A!C$21:E$973,3,FALSE)</f>
        <v>15279.991596228811</v>
      </c>
      <c r="F25" s="19" t="s">
        <v>200</v>
      </c>
      <c r="G25" s="18" t="str">
        <f t="shared" si="4"/>
        <v>41606.436</v>
      </c>
      <c r="H25" s="56">
        <f t="shared" si="5"/>
        <v>-5247</v>
      </c>
      <c r="I25" s="65" t="s">
        <v>556</v>
      </c>
      <c r="J25" s="66" t="s">
        <v>557</v>
      </c>
      <c r="K25" s="65">
        <v>-5247</v>
      </c>
      <c r="L25" s="65" t="s">
        <v>339</v>
      </c>
      <c r="M25" s="66" t="s">
        <v>206</v>
      </c>
      <c r="N25" s="66"/>
      <c r="O25" s="67" t="s">
        <v>539</v>
      </c>
      <c r="P25" s="67" t="s">
        <v>558</v>
      </c>
    </row>
    <row r="26" spans="1:16" ht="12.75" customHeight="1" thickBot="1" x14ac:dyDescent="0.25">
      <c r="A26" s="56" t="str">
        <f t="shared" si="0"/>
        <v> BBS 11 </v>
      </c>
      <c r="B26" s="19" t="str">
        <f t="shared" si="1"/>
        <v>I</v>
      </c>
      <c r="C26" s="56">
        <f t="shared" si="2"/>
        <v>41931.593000000001</v>
      </c>
      <c r="D26" s="18" t="str">
        <f t="shared" si="3"/>
        <v>vis</v>
      </c>
      <c r="E26" s="64">
        <f>VLOOKUP(C26,A!C$21:E$973,3,FALSE)</f>
        <v>15523.968831012919</v>
      </c>
      <c r="F26" s="19" t="s">
        <v>200</v>
      </c>
      <c r="G26" s="18" t="str">
        <f t="shared" si="4"/>
        <v>41931.593</v>
      </c>
      <c r="H26" s="56">
        <f t="shared" si="5"/>
        <v>-5003</v>
      </c>
      <c r="I26" s="65" t="s">
        <v>566</v>
      </c>
      <c r="J26" s="66" t="s">
        <v>567</v>
      </c>
      <c r="K26" s="65">
        <v>-5003</v>
      </c>
      <c r="L26" s="65" t="s">
        <v>568</v>
      </c>
      <c r="M26" s="66" t="s">
        <v>206</v>
      </c>
      <c r="N26" s="66"/>
      <c r="O26" s="67" t="s">
        <v>518</v>
      </c>
      <c r="P26" s="67" t="s">
        <v>569</v>
      </c>
    </row>
    <row r="27" spans="1:16" ht="12.75" customHeight="1" thickBot="1" x14ac:dyDescent="0.25">
      <c r="A27" s="56" t="str">
        <f t="shared" si="0"/>
        <v> BBS 19 </v>
      </c>
      <c r="B27" s="19" t="str">
        <f t="shared" si="1"/>
        <v>I</v>
      </c>
      <c r="C27" s="56">
        <f t="shared" si="2"/>
        <v>42404.726000000002</v>
      </c>
      <c r="D27" s="18" t="str">
        <f t="shared" si="3"/>
        <v>vis</v>
      </c>
      <c r="E27" s="64">
        <f>VLOOKUP(C27,A!C$21:E$973,3,FALSE)</f>
        <v>15878.977891328737</v>
      </c>
      <c r="F27" s="19" t="s">
        <v>200</v>
      </c>
      <c r="G27" s="18" t="str">
        <f t="shared" si="4"/>
        <v>42404.726</v>
      </c>
      <c r="H27" s="56">
        <f t="shared" si="5"/>
        <v>-4648</v>
      </c>
      <c r="I27" s="65" t="s">
        <v>582</v>
      </c>
      <c r="J27" s="66" t="s">
        <v>583</v>
      </c>
      <c r="K27" s="65">
        <v>-4648</v>
      </c>
      <c r="L27" s="65" t="s">
        <v>413</v>
      </c>
      <c r="M27" s="66" t="s">
        <v>206</v>
      </c>
      <c r="N27" s="66"/>
      <c r="O27" s="67" t="s">
        <v>518</v>
      </c>
      <c r="P27" s="67" t="s">
        <v>584</v>
      </c>
    </row>
    <row r="28" spans="1:16" ht="12.75" customHeight="1" thickBot="1" x14ac:dyDescent="0.25">
      <c r="A28" s="56" t="str">
        <f t="shared" si="0"/>
        <v> BBS 20 </v>
      </c>
      <c r="B28" s="19" t="str">
        <f t="shared" si="1"/>
        <v>I</v>
      </c>
      <c r="C28" s="56">
        <f t="shared" si="2"/>
        <v>42439.358999999997</v>
      </c>
      <c r="D28" s="18" t="str">
        <f t="shared" si="3"/>
        <v>vis</v>
      </c>
      <c r="E28" s="64">
        <f>VLOOKUP(C28,A!C$21:E$973,3,FALSE)</f>
        <v>15904.964302730848</v>
      </c>
      <c r="F28" s="19" t="s">
        <v>200</v>
      </c>
      <c r="G28" s="18" t="str">
        <f t="shared" si="4"/>
        <v>42439.359</v>
      </c>
      <c r="H28" s="56">
        <f t="shared" si="5"/>
        <v>-4622</v>
      </c>
      <c r="I28" s="65" t="s">
        <v>585</v>
      </c>
      <c r="J28" s="66" t="s">
        <v>586</v>
      </c>
      <c r="K28" s="65">
        <v>-4622</v>
      </c>
      <c r="L28" s="65" t="s">
        <v>587</v>
      </c>
      <c r="M28" s="66" t="s">
        <v>206</v>
      </c>
      <c r="N28" s="66"/>
      <c r="O28" s="67" t="s">
        <v>518</v>
      </c>
      <c r="P28" s="67" t="s">
        <v>588</v>
      </c>
    </row>
    <row r="29" spans="1:16" ht="12.75" customHeight="1" thickBot="1" x14ac:dyDescent="0.25">
      <c r="A29" s="56" t="str">
        <f t="shared" si="0"/>
        <v> BBS 20 </v>
      </c>
      <c r="B29" s="19" t="str">
        <f t="shared" si="1"/>
        <v>I</v>
      </c>
      <c r="C29" s="56">
        <f t="shared" si="2"/>
        <v>42439.387999999999</v>
      </c>
      <c r="D29" s="18" t="str">
        <f t="shared" si="3"/>
        <v>vis</v>
      </c>
      <c r="E29" s="64">
        <f>VLOOKUP(C29,A!C$21:E$973,3,FALSE)</f>
        <v>15904.986062495545</v>
      </c>
      <c r="F29" s="19" t="s">
        <v>200</v>
      </c>
      <c r="G29" s="18" t="str">
        <f t="shared" si="4"/>
        <v>42439.388</v>
      </c>
      <c r="H29" s="56">
        <f t="shared" si="5"/>
        <v>-4622</v>
      </c>
      <c r="I29" s="65" t="s">
        <v>589</v>
      </c>
      <c r="J29" s="66" t="s">
        <v>590</v>
      </c>
      <c r="K29" s="65">
        <v>-4622</v>
      </c>
      <c r="L29" s="65" t="s">
        <v>305</v>
      </c>
      <c r="M29" s="66" t="s">
        <v>206</v>
      </c>
      <c r="N29" s="66"/>
      <c r="O29" s="67" t="s">
        <v>499</v>
      </c>
      <c r="P29" s="67" t="s">
        <v>588</v>
      </c>
    </row>
    <row r="30" spans="1:16" ht="12.75" customHeight="1" thickBot="1" x14ac:dyDescent="0.25">
      <c r="A30" s="56" t="str">
        <f t="shared" si="0"/>
        <v> BBS 21 </v>
      </c>
      <c r="B30" s="19" t="str">
        <f t="shared" si="1"/>
        <v>I</v>
      </c>
      <c r="C30" s="56">
        <f t="shared" si="2"/>
        <v>42467.35</v>
      </c>
      <c r="D30" s="18" t="str">
        <f t="shared" si="3"/>
        <v>vis</v>
      </c>
      <c r="E30" s="64">
        <f>VLOOKUP(C30,A!C$21:E$973,3,FALSE)</f>
        <v>15925.966977681235</v>
      </c>
      <c r="F30" s="19" t="s">
        <v>200</v>
      </c>
      <c r="G30" s="18" t="str">
        <f t="shared" si="4"/>
        <v>42467.350</v>
      </c>
      <c r="H30" s="56">
        <f t="shared" si="5"/>
        <v>-4601</v>
      </c>
      <c r="I30" s="65" t="s">
        <v>593</v>
      </c>
      <c r="J30" s="66" t="s">
        <v>594</v>
      </c>
      <c r="K30" s="65">
        <v>-4601</v>
      </c>
      <c r="L30" s="65" t="s">
        <v>595</v>
      </c>
      <c r="M30" s="66" t="s">
        <v>206</v>
      </c>
      <c r="N30" s="66"/>
      <c r="O30" s="67" t="s">
        <v>518</v>
      </c>
      <c r="P30" s="67" t="s">
        <v>596</v>
      </c>
    </row>
    <row r="31" spans="1:16" ht="12.75" customHeight="1" thickBot="1" x14ac:dyDescent="0.25">
      <c r="A31" s="56" t="str">
        <f t="shared" si="0"/>
        <v> BBS 21 </v>
      </c>
      <c r="B31" s="19" t="str">
        <f t="shared" si="1"/>
        <v>I</v>
      </c>
      <c r="C31" s="56">
        <f t="shared" si="2"/>
        <v>42467.362999999998</v>
      </c>
      <c r="D31" s="18" t="str">
        <f t="shared" si="3"/>
        <v>vis</v>
      </c>
      <c r="E31" s="64">
        <f>VLOOKUP(C31,A!C$21:E$973,3,FALSE)</f>
        <v>15925.976732058511</v>
      </c>
      <c r="F31" s="19" t="s">
        <v>200</v>
      </c>
      <c r="G31" s="18" t="str">
        <f t="shared" si="4"/>
        <v>42467.363</v>
      </c>
      <c r="H31" s="56">
        <f t="shared" si="5"/>
        <v>-4601</v>
      </c>
      <c r="I31" s="65" t="s">
        <v>597</v>
      </c>
      <c r="J31" s="66" t="s">
        <v>598</v>
      </c>
      <c r="K31" s="65">
        <v>-4601</v>
      </c>
      <c r="L31" s="65" t="s">
        <v>430</v>
      </c>
      <c r="M31" s="66" t="s">
        <v>206</v>
      </c>
      <c r="N31" s="66"/>
      <c r="O31" s="67" t="s">
        <v>539</v>
      </c>
      <c r="P31" s="67" t="s">
        <v>596</v>
      </c>
    </row>
    <row r="32" spans="1:16" ht="12.75" customHeight="1" thickBot="1" x14ac:dyDescent="0.25">
      <c r="A32" s="56" t="str">
        <f t="shared" si="0"/>
        <v> BBS 21 </v>
      </c>
      <c r="B32" s="19" t="str">
        <f t="shared" si="1"/>
        <v>I</v>
      </c>
      <c r="C32" s="56">
        <f t="shared" si="2"/>
        <v>42471.37</v>
      </c>
      <c r="D32" s="18" t="str">
        <f t="shared" si="3"/>
        <v>vis</v>
      </c>
      <c r="E32" s="64">
        <f>VLOOKUP(C32,A!C$21:E$973,3,FALSE)</f>
        <v>15928.98333126991</v>
      </c>
      <c r="F32" s="19" t="s">
        <v>200</v>
      </c>
      <c r="G32" s="18" t="str">
        <f t="shared" si="4"/>
        <v>42471.370</v>
      </c>
      <c r="H32" s="56">
        <f t="shared" si="5"/>
        <v>-4598</v>
      </c>
      <c r="I32" s="65" t="s">
        <v>599</v>
      </c>
      <c r="J32" s="66" t="s">
        <v>600</v>
      </c>
      <c r="K32" s="65">
        <v>-4598</v>
      </c>
      <c r="L32" s="65" t="s">
        <v>465</v>
      </c>
      <c r="M32" s="66" t="s">
        <v>206</v>
      </c>
      <c r="N32" s="66"/>
      <c r="O32" s="67" t="s">
        <v>539</v>
      </c>
      <c r="P32" s="67" t="s">
        <v>596</v>
      </c>
    </row>
    <row r="33" spans="1:16" ht="12.75" customHeight="1" thickBot="1" x14ac:dyDescent="0.25">
      <c r="A33" s="56" t="str">
        <f t="shared" si="0"/>
        <v> BBS 25 </v>
      </c>
      <c r="B33" s="19" t="str">
        <f t="shared" si="1"/>
        <v>I</v>
      </c>
      <c r="C33" s="56">
        <f t="shared" si="2"/>
        <v>42767.245999999999</v>
      </c>
      <c r="D33" s="18" t="str">
        <f t="shared" si="3"/>
        <v>vis</v>
      </c>
      <c r="E33" s="64">
        <f>VLOOKUP(C33,A!C$21:E$973,3,FALSE)</f>
        <v>16150.989956743089</v>
      </c>
      <c r="F33" s="19" t="s">
        <v>200</v>
      </c>
      <c r="G33" s="18" t="str">
        <f t="shared" si="4"/>
        <v>42767.246</v>
      </c>
      <c r="H33" s="56">
        <f t="shared" si="5"/>
        <v>-4376</v>
      </c>
      <c r="I33" s="65" t="s">
        <v>601</v>
      </c>
      <c r="J33" s="66" t="s">
        <v>602</v>
      </c>
      <c r="K33" s="65">
        <v>-4376</v>
      </c>
      <c r="L33" s="65" t="s">
        <v>273</v>
      </c>
      <c r="M33" s="66" t="s">
        <v>206</v>
      </c>
      <c r="N33" s="66"/>
      <c r="O33" s="67" t="s">
        <v>499</v>
      </c>
      <c r="P33" s="67" t="s">
        <v>603</v>
      </c>
    </row>
    <row r="34" spans="1:16" ht="12.75" customHeight="1" thickBot="1" x14ac:dyDescent="0.25">
      <c r="A34" s="56" t="str">
        <f t="shared" si="0"/>
        <v> AOEB 5 </v>
      </c>
      <c r="B34" s="19" t="str">
        <f t="shared" si="1"/>
        <v>I</v>
      </c>
      <c r="C34" s="56">
        <f t="shared" si="2"/>
        <v>43045.784</v>
      </c>
      <c r="D34" s="18" t="str">
        <f t="shared" si="3"/>
        <v>vis</v>
      </c>
      <c r="E34" s="64">
        <f>VLOOKUP(C34,A!C$21:E$973,3,FALSE)</f>
        <v>16359.98724427587</v>
      </c>
      <c r="F34" s="19" t="s">
        <v>200</v>
      </c>
      <c r="G34" s="18" t="str">
        <f t="shared" si="4"/>
        <v>43045.784</v>
      </c>
      <c r="H34" s="56">
        <f t="shared" si="5"/>
        <v>-4167</v>
      </c>
      <c r="I34" s="65" t="s">
        <v>610</v>
      </c>
      <c r="J34" s="66" t="s">
        <v>611</v>
      </c>
      <c r="K34" s="65">
        <v>-4167</v>
      </c>
      <c r="L34" s="65" t="s">
        <v>444</v>
      </c>
      <c r="M34" s="66" t="s">
        <v>206</v>
      </c>
      <c r="N34" s="66"/>
      <c r="O34" s="67" t="s">
        <v>612</v>
      </c>
      <c r="P34" s="67" t="s">
        <v>613</v>
      </c>
    </row>
    <row r="35" spans="1:16" ht="12.75" customHeight="1" thickBot="1" x14ac:dyDescent="0.25">
      <c r="A35" s="56" t="str">
        <f t="shared" si="0"/>
        <v> AOEB 5 </v>
      </c>
      <c r="B35" s="19" t="str">
        <f t="shared" si="1"/>
        <v>I</v>
      </c>
      <c r="C35" s="56">
        <f t="shared" si="2"/>
        <v>43045.802000000003</v>
      </c>
      <c r="D35" s="18" t="str">
        <f t="shared" si="3"/>
        <v>vis</v>
      </c>
      <c r="E35" s="64">
        <f>VLOOKUP(C35,A!C$21:E$973,3,FALSE)</f>
        <v>16360.000750336718</v>
      </c>
      <c r="F35" s="19" t="s">
        <v>200</v>
      </c>
      <c r="G35" s="18" t="str">
        <f t="shared" si="4"/>
        <v>43045.802</v>
      </c>
      <c r="H35" s="56">
        <f t="shared" si="5"/>
        <v>-4167</v>
      </c>
      <c r="I35" s="65" t="s">
        <v>614</v>
      </c>
      <c r="J35" s="66" t="s">
        <v>615</v>
      </c>
      <c r="K35" s="65">
        <v>-4167</v>
      </c>
      <c r="L35" s="65" t="s">
        <v>258</v>
      </c>
      <c r="M35" s="66" t="s">
        <v>206</v>
      </c>
      <c r="N35" s="66"/>
      <c r="O35" s="67" t="s">
        <v>616</v>
      </c>
      <c r="P35" s="67" t="s">
        <v>613</v>
      </c>
    </row>
    <row r="36" spans="1:16" ht="12.75" customHeight="1" thickBot="1" x14ac:dyDescent="0.25">
      <c r="A36" s="56" t="str">
        <f t="shared" si="0"/>
        <v> BBS 31 </v>
      </c>
      <c r="B36" s="19" t="str">
        <f t="shared" si="1"/>
        <v>I</v>
      </c>
      <c r="C36" s="56">
        <f t="shared" si="2"/>
        <v>43116.423999999999</v>
      </c>
      <c r="D36" s="18" t="str">
        <f t="shared" si="3"/>
        <v>vis</v>
      </c>
      <c r="E36" s="64">
        <f>VLOOKUP(C36,A!C$21:E$973,3,FALSE)</f>
        <v>16412.991029724588</v>
      </c>
      <c r="F36" s="19" t="s">
        <v>200</v>
      </c>
      <c r="G36" s="18" t="str">
        <f t="shared" si="4"/>
        <v>43116.424</v>
      </c>
      <c r="H36" s="56">
        <f t="shared" si="5"/>
        <v>-4114</v>
      </c>
      <c r="I36" s="65" t="s">
        <v>617</v>
      </c>
      <c r="J36" s="66" t="s">
        <v>618</v>
      </c>
      <c r="K36" s="65">
        <v>-4114</v>
      </c>
      <c r="L36" s="65" t="s">
        <v>360</v>
      </c>
      <c r="M36" s="66" t="s">
        <v>206</v>
      </c>
      <c r="N36" s="66"/>
      <c r="O36" s="67" t="s">
        <v>499</v>
      </c>
      <c r="P36" s="67" t="s">
        <v>619</v>
      </c>
    </row>
    <row r="37" spans="1:16" ht="12.75" customHeight="1" thickBot="1" x14ac:dyDescent="0.25">
      <c r="A37" s="56" t="str">
        <f t="shared" si="0"/>
        <v> AOEB 5 </v>
      </c>
      <c r="B37" s="19" t="str">
        <f t="shared" si="1"/>
        <v>I</v>
      </c>
      <c r="C37" s="56">
        <f t="shared" si="2"/>
        <v>43165.732000000004</v>
      </c>
      <c r="D37" s="18" t="str">
        <f t="shared" si="3"/>
        <v>vis</v>
      </c>
      <c r="E37" s="64">
        <f>VLOOKUP(C37,A!C$21:E$973,3,FALSE)</f>
        <v>16449.988632398792</v>
      </c>
      <c r="F37" s="19" t="s">
        <v>200</v>
      </c>
      <c r="G37" s="18" t="str">
        <f t="shared" si="4"/>
        <v>43165.732</v>
      </c>
      <c r="H37" s="56">
        <f t="shared" si="5"/>
        <v>-4077</v>
      </c>
      <c r="I37" s="65" t="s">
        <v>622</v>
      </c>
      <c r="J37" s="66" t="s">
        <v>623</v>
      </c>
      <c r="K37" s="65">
        <v>-4077</v>
      </c>
      <c r="L37" s="65" t="s">
        <v>448</v>
      </c>
      <c r="M37" s="66" t="s">
        <v>206</v>
      </c>
      <c r="N37" s="66"/>
      <c r="O37" s="67" t="s">
        <v>624</v>
      </c>
      <c r="P37" s="67" t="s">
        <v>613</v>
      </c>
    </row>
    <row r="38" spans="1:16" ht="12.75" customHeight="1" thickBot="1" x14ac:dyDescent="0.25">
      <c r="A38" s="56" t="str">
        <f t="shared" si="0"/>
        <v> BBS 32 </v>
      </c>
      <c r="B38" s="19" t="str">
        <f t="shared" si="1"/>
        <v>I</v>
      </c>
      <c r="C38" s="56">
        <f t="shared" si="2"/>
        <v>43188.372000000003</v>
      </c>
      <c r="D38" s="18" t="str">
        <f t="shared" si="3"/>
        <v>vis</v>
      </c>
      <c r="E38" s="64">
        <f>VLOOKUP(C38,A!C$21:E$973,3,FALSE)</f>
        <v>16466.976255594702</v>
      </c>
      <c r="F38" s="19" t="s">
        <v>200</v>
      </c>
      <c r="G38" s="18" t="str">
        <f t="shared" si="4"/>
        <v>43188.372</v>
      </c>
      <c r="H38" s="56">
        <f t="shared" si="5"/>
        <v>-4060</v>
      </c>
      <c r="I38" s="65" t="s">
        <v>625</v>
      </c>
      <c r="J38" s="66" t="s">
        <v>626</v>
      </c>
      <c r="K38" s="65">
        <v>-4060</v>
      </c>
      <c r="L38" s="65" t="s">
        <v>430</v>
      </c>
      <c r="M38" s="66" t="s">
        <v>206</v>
      </c>
      <c r="N38" s="66"/>
      <c r="O38" s="67" t="s">
        <v>518</v>
      </c>
      <c r="P38" s="67" t="s">
        <v>627</v>
      </c>
    </row>
    <row r="39" spans="1:16" ht="12.75" customHeight="1" thickBot="1" x14ac:dyDescent="0.25">
      <c r="A39" s="56" t="str">
        <f t="shared" si="0"/>
        <v> BBS 33 </v>
      </c>
      <c r="B39" s="19" t="str">
        <f t="shared" si="1"/>
        <v>I</v>
      </c>
      <c r="C39" s="56">
        <f t="shared" si="2"/>
        <v>43212.362000000001</v>
      </c>
      <c r="D39" s="18" t="str">
        <f t="shared" si="3"/>
        <v>vis</v>
      </c>
      <c r="E39" s="64">
        <f>VLOOKUP(C39,A!C$21:E$973,3,FALSE)</f>
        <v>16484.976833353969</v>
      </c>
      <c r="F39" s="19" t="s">
        <v>200</v>
      </c>
      <c r="G39" s="18" t="str">
        <f t="shared" si="4"/>
        <v>43212.362</v>
      </c>
      <c r="H39" s="56">
        <f t="shared" si="5"/>
        <v>-4042</v>
      </c>
      <c r="I39" s="65" t="s">
        <v>628</v>
      </c>
      <c r="J39" s="66" t="s">
        <v>629</v>
      </c>
      <c r="K39" s="65">
        <v>-4042</v>
      </c>
      <c r="L39" s="65" t="s">
        <v>430</v>
      </c>
      <c r="M39" s="66" t="s">
        <v>206</v>
      </c>
      <c r="N39" s="66"/>
      <c r="O39" s="67" t="s">
        <v>518</v>
      </c>
      <c r="P39" s="67" t="s">
        <v>630</v>
      </c>
    </row>
    <row r="40" spans="1:16" ht="12.75" customHeight="1" thickBot="1" x14ac:dyDescent="0.25">
      <c r="A40" s="56" t="str">
        <f t="shared" si="0"/>
        <v> BBS 33 </v>
      </c>
      <c r="B40" s="19" t="str">
        <f t="shared" si="1"/>
        <v>I</v>
      </c>
      <c r="C40" s="56">
        <f t="shared" si="2"/>
        <v>43212.370999999999</v>
      </c>
      <c r="D40" s="18" t="str">
        <f t="shared" si="3"/>
        <v>vis</v>
      </c>
      <c r="E40" s="64">
        <f>VLOOKUP(C40,A!C$21:E$973,3,FALSE)</f>
        <v>16484.983586384391</v>
      </c>
      <c r="F40" s="19" t="s">
        <v>200</v>
      </c>
      <c r="G40" s="18" t="str">
        <f t="shared" si="4"/>
        <v>43212.371</v>
      </c>
      <c r="H40" s="56">
        <f t="shared" si="5"/>
        <v>-4042</v>
      </c>
      <c r="I40" s="65" t="s">
        <v>631</v>
      </c>
      <c r="J40" s="66" t="s">
        <v>632</v>
      </c>
      <c r="K40" s="65">
        <v>-4042</v>
      </c>
      <c r="L40" s="65" t="s">
        <v>465</v>
      </c>
      <c r="M40" s="66" t="s">
        <v>206</v>
      </c>
      <c r="N40" s="66"/>
      <c r="O40" s="67" t="s">
        <v>539</v>
      </c>
      <c r="P40" s="67" t="s">
        <v>630</v>
      </c>
    </row>
    <row r="41" spans="1:16" ht="12.75" customHeight="1" thickBot="1" x14ac:dyDescent="0.25">
      <c r="A41" s="56" t="str">
        <f t="shared" si="0"/>
        <v> BBS 33 </v>
      </c>
      <c r="B41" s="19" t="str">
        <f t="shared" si="1"/>
        <v>I</v>
      </c>
      <c r="C41" s="56">
        <f t="shared" si="2"/>
        <v>43220.366999999998</v>
      </c>
      <c r="D41" s="18" t="str">
        <f t="shared" si="3"/>
        <v>vis</v>
      </c>
      <c r="E41" s="64">
        <f>VLOOKUP(C41,A!C$21:E$973,3,FALSE)</f>
        <v>16490.983278746338</v>
      </c>
      <c r="F41" s="19" t="s">
        <v>200</v>
      </c>
      <c r="G41" s="18" t="str">
        <f t="shared" si="4"/>
        <v>43220.367</v>
      </c>
      <c r="H41" s="56">
        <f t="shared" si="5"/>
        <v>-4036</v>
      </c>
      <c r="I41" s="65" t="s">
        <v>633</v>
      </c>
      <c r="J41" s="66" t="s">
        <v>634</v>
      </c>
      <c r="K41" s="65">
        <v>-4036</v>
      </c>
      <c r="L41" s="65" t="s">
        <v>465</v>
      </c>
      <c r="M41" s="66" t="s">
        <v>206</v>
      </c>
      <c r="N41" s="66"/>
      <c r="O41" s="67" t="s">
        <v>539</v>
      </c>
      <c r="P41" s="67" t="s">
        <v>630</v>
      </c>
    </row>
    <row r="42" spans="1:16" ht="12.75" customHeight="1" thickBot="1" x14ac:dyDescent="0.25">
      <c r="A42" s="56" t="str">
        <f t="shared" si="0"/>
        <v> BBS 33 </v>
      </c>
      <c r="B42" s="19" t="str">
        <f t="shared" si="1"/>
        <v>I</v>
      </c>
      <c r="C42" s="56">
        <f t="shared" si="2"/>
        <v>43244.374000000003</v>
      </c>
      <c r="D42" s="18" t="str">
        <f t="shared" si="3"/>
        <v>vis</v>
      </c>
      <c r="E42" s="64">
        <f>VLOOKUP(C42,A!C$21:E$973,3,FALSE)</f>
        <v>16508.996612229741</v>
      </c>
      <c r="F42" s="19" t="s">
        <v>200</v>
      </c>
      <c r="G42" s="18" t="str">
        <f t="shared" si="4"/>
        <v>43244.374</v>
      </c>
      <c r="H42" s="56">
        <f t="shared" si="5"/>
        <v>-4018</v>
      </c>
      <c r="I42" s="65" t="s">
        <v>635</v>
      </c>
      <c r="J42" s="66" t="s">
        <v>636</v>
      </c>
      <c r="K42" s="65">
        <v>-4018</v>
      </c>
      <c r="L42" s="65" t="s">
        <v>218</v>
      </c>
      <c r="M42" s="66" t="s">
        <v>206</v>
      </c>
      <c r="N42" s="66"/>
      <c r="O42" s="67" t="s">
        <v>499</v>
      </c>
      <c r="P42" s="67" t="s">
        <v>630</v>
      </c>
    </row>
    <row r="43" spans="1:16" ht="12.75" customHeight="1" thickBot="1" x14ac:dyDescent="0.25">
      <c r="A43" s="56" t="str">
        <f t="shared" ref="A43:A74" si="6">P43</f>
        <v> BBS 36 </v>
      </c>
      <c r="B43" s="19" t="str">
        <f t="shared" ref="B43:B74" si="7">IF(H43=INT(H43),"I","II")</f>
        <v>I</v>
      </c>
      <c r="C43" s="56">
        <f t="shared" ref="C43:C74" si="8">1*G43</f>
        <v>43504.245999999999</v>
      </c>
      <c r="D43" s="18" t="str">
        <f t="shared" ref="D43:D74" si="9">VLOOKUP(F43,I$1:J$5,2,FALSE)</f>
        <v>vis</v>
      </c>
      <c r="E43" s="64">
        <f>VLOOKUP(C43,A!C$21:E$973,3,FALSE)</f>
        <v>16703.988114666456</v>
      </c>
      <c r="F43" s="19" t="s">
        <v>200</v>
      </c>
      <c r="G43" s="18" t="str">
        <f t="shared" ref="G43:G74" si="10">MID(I43,3,LEN(I43)-3)</f>
        <v>43504.246</v>
      </c>
      <c r="H43" s="56">
        <f t="shared" ref="H43:H74" si="11">1*K43</f>
        <v>-3823</v>
      </c>
      <c r="I43" s="65" t="s">
        <v>642</v>
      </c>
      <c r="J43" s="66" t="s">
        <v>643</v>
      </c>
      <c r="K43" s="65">
        <v>-3823</v>
      </c>
      <c r="L43" s="65" t="s">
        <v>448</v>
      </c>
      <c r="M43" s="66" t="s">
        <v>206</v>
      </c>
      <c r="N43" s="66"/>
      <c r="O43" s="67" t="s">
        <v>644</v>
      </c>
      <c r="P43" s="67" t="s">
        <v>645</v>
      </c>
    </row>
    <row r="44" spans="1:16" ht="12.75" customHeight="1" thickBot="1" x14ac:dyDescent="0.25">
      <c r="A44" s="56" t="str">
        <f t="shared" si="6"/>
        <v> BBS 36 </v>
      </c>
      <c r="B44" s="19" t="str">
        <f t="shared" si="7"/>
        <v>I</v>
      </c>
      <c r="C44" s="56">
        <f t="shared" si="8"/>
        <v>43512.241000000002</v>
      </c>
      <c r="D44" s="18" t="str">
        <f t="shared" si="9"/>
        <v>vis</v>
      </c>
      <c r="E44" s="64">
        <f>VLOOKUP(C44,A!C$21:E$973,3,FALSE)</f>
        <v>16709.987056691694</v>
      </c>
      <c r="F44" s="19" t="s">
        <v>200</v>
      </c>
      <c r="G44" s="18" t="str">
        <f t="shared" si="10"/>
        <v>43512.241</v>
      </c>
      <c r="H44" s="56">
        <f t="shared" si="11"/>
        <v>-3817</v>
      </c>
      <c r="I44" s="65" t="s">
        <v>646</v>
      </c>
      <c r="J44" s="66" t="s">
        <v>647</v>
      </c>
      <c r="K44" s="65">
        <v>-3817</v>
      </c>
      <c r="L44" s="65" t="s">
        <v>444</v>
      </c>
      <c r="M44" s="66" t="s">
        <v>206</v>
      </c>
      <c r="N44" s="66"/>
      <c r="O44" s="67" t="s">
        <v>644</v>
      </c>
      <c r="P44" s="67" t="s">
        <v>645</v>
      </c>
    </row>
    <row r="45" spans="1:16" ht="12.75" customHeight="1" thickBot="1" x14ac:dyDescent="0.25">
      <c r="A45" s="56" t="str">
        <f t="shared" si="6"/>
        <v> BBS 36 </v>
      </c>
      <c r="B45" s="19" t="str">
        <f t="shared" si="7"/>
        <v>I</v>
      </c>
      <c r="C45" s="56">
        <f t="shared" si="8"/>
        <v>43516.237000000001</v>
      </c>
      <c r="D45" s="18" t="str">
        <f t="shared" si="9"/>
        <v>vis</v>
      </c>
      <c r="E45" s="64">
        <f>VLOOKUP(C45,A!C$21:E$973,3,FALSE)</f>
        <v>16712.98540219924</v>
      </c>
      <c r="F45" s="19" t="s">
        <v>200</v>
      </c>
      <c r="G45" s="18" t="str">
        <f t="shared" si="10"/>
        <v>43516.237</v>
      </c>
      <c r="H45" s="56">
        <f t="shared" si="11"/>
        <v>-3814</v>
      </c>
      <c r="I45" s="65" t="s">
        <v>648</v>
      </c>
      <c r="J45" s="66" t="s">
        <v>649</v>
      </c>
      <c r="K45" s="65">
        <v>-3814</v>
      </c>
      <c r="L45" s="65" t="s">
        <v>342</v>
      </c>
      <c r="M45" s="66" t="s">
        <v>206</v>
      </c>
      <c r="N45" s="66"/>
      <c r="O45" s="67" t="s">
        <v>644</v>
      </c>
      <c r="P45" s="67" t="s">
        <v>645</v>
      </c>
    </row>
    <row r="46" spans="1:16" ht="12.75" customHeight="1" thickBot="1" x14ac:dyDescent="0.25">
      <c r="A46" s="56" t="str">
        <f t="shared" si="6"/>
        <v> BBS 40 </v>
      </c>
      <c r="B46" s="19" t="str">
        <f t="shared" si="7"/>
        <v>I</v>
      </c>
      <c r="C46" s="56">
        <f t="shared" si="8"/>
        <v>43821.436999999998</v>
      </c>
      <c r="D46" s="18" t="str">
        <f t="shared" si="9"/>
        <v>vis</v>
      </c>
      <c r="E46" s="64">
        <f>VLOOKUP(C46,A!C$21:E$973,3,FALSE)</f>
        <v>16941.988167190026</v>
      </c>
      <c r="F46" s="19" t="s">
        <v>200</v>
      </c>
      <c r="G46" s="18" t="str">
        <f t="shared" si="10"/>
        <v>43821.437</v>
      </c>
      <c r="H46" s="56">
        <f t="shared" si="11"/>
        <v>-3585</v>
      </c>
      <c r="I46" s="65" t="s">
        <v>650</v>
      </c>
      <c r="J46" s="66" t="s">
        <v>651</v>
      </c>
      <c r="K46" s="65">
        <v>-3585</v>
      </c>
      <c r="L46" s="65" t="s">
        <v>448</v>
      </c>
      <c r="M46" s="66" t="s">
        <v>206</v>
      </c>
      <c r="N46" s="66"/>
      <c r="O46" s="67" t="s">
        <v>499</v>
      </c>
      <c r="P46" s="67" t="s">
        <v>652</v>
      </c>
    </row>
    <row r="47" spans="1:16" ht="12.75" customHeight="1" thickBot="1" x14ac:dyDescent="0.25">
      <c r="A47" s="56" t="str">
        <f t="shared" si="6"/>
        <v> BBS 42 </v>
      </c>
      <c r="B47" s="19" t="str">
        <f t="shared" si="7"/>
        <v>I</v>
      </c>
      <c r="C47" s="56">
        <f t="shared" si="8"/>
        <v>43941.387999999999</v>
      </c>
      <c r="D47" s="18" t="str">
        <f t="shared" si="9"/>
        <v>vis</v>
      </c>
      <c r="E47" s="64">
        <f>VLOOKUP(C47,A!C$21:E$973,3,FALSE)</f>
        <v>17031.991806323087</v>
      </c>
      <c r="F47" s="19" t="s">
        <v>200</v>
      </c>
      <c r="G47" s="18" t="str">
        <f t="shared" si="10"/>
        <v>43941.388</v>
      </c>
      <c r="H47" s="56">
        <f t="shared" si="11"/>
        <v>-3495</v>
      </c>
      <c r="I47" s="65" t="s">
        <v>653</v>
      </c>
      <c r="J47" s="66" t="s">
        <v>654</v>
      </c>
      <c r="K47" s="65">
        <v>-3495</v>
      </c>
      <c r="L47" s="65" t="s">
        <v>339</v>
      </c>
      <c r="M47" s="66" t="s">
        <v>206</v>
      </c>
      <c r="N47" s="66"/>
      <c r="O47" s="67" t="s">
        <v>539</v>
      </c>
      <c r="P47" s="67" t="s">
        <v>655</v>
      </c>
    </row>
    <row r="48" spans="1:16" ht="12.75" customHeight="1" thickBot="1" x14ac:dyDescent="0.25">
      <c r="A48" s="56" t="str">
        <f t="shared" si="6"/>
        <v> BBS 42 </v>
      </c>
      <c r="B48" s="19" t="str">
        <f t="shared" si="7"/>
        <v>I</v>
      </c>
      <c r="C48" s="56">
        <f t="shared" si="8"/>
        <v>43957.387999999999</v>
      </c>
      <c r="D48" s="18" t="str">
        <f t="shared" si="9"/>
        <v>vis</v>
      </c>
      <c r="E48" s="64">
        <f>VLOOKUP(C48,A!C$21:E$973,3,FALSE)</f>
        <v>17043.997193740692</v>
      </c>
      <c r="F48" s="19" t="s">
        <v>200</v>
      </c>
      <c r="G48" s="18" t="str">
        <f t="shared" si="10"/>
        <v>43957.388</v>
      </c>
      <c r="H48" s="56">
        <f t="shared" si="11"/>
        <v>-3483</v>
      </c>
      <c r="I48" s="65" t="s">
        <v>656</v>
      </c>
      <c r="J48" s="66" t="s">
        <v>657</v>
      </c>
      <c r="K48" s="65">
        <v>-3483</v>
      </c>
      <c r="L48" s="65" t="s">
        <v>298</v>
      </c>
      <c r="M48" s="66" t="s">
        <v>206</v>
      </c>
      <c r="N48" s="66"/>
      <c r="O48" s="67" t="s">
        <v>539</v>
      </c>
      <c r="P48" s="67" t="s">
        <v>655</v>
      </c>
    </row>
    <row r="49" spans="1:16" ht="12.75" customHeight="1" thickBot="1" x14ac:dyDescent="0.25">
      <c r="A49" s="56" t="str">
        <f t="shared" si="6"/>
        <v> BBS 43 </v>
      </c>
      <c r="B49" s="19" t="str">
        <f t="shared" si="7"/>
        <v>I</v>
      </c>
      <c r="C49" s="56">
        <f t="shared" si="8"/>
        <v>43977.375999999997</v>
      </c>
      <c r="D49" s="18" t="str">
        <f t="shared" si="9"/>
        <v>vis</v>
      </c>
      <c r="E49" s="64">
        <f>VLOOKUP(C49,A!C$21:E$973,3,FALSE)</f>
        <v>17058.994923972132</v>
      </c>
      <c r="F49" s="19" t="s">
        <v>200</v>
      </c>
      <c r="G49" s="18" t="str">
        <f t="shared" si="10"/>
        <v>43977.376</v>
      </c>
      <c r="H49" s="56">
        <f t="shared" si="11"/>
        <v>-3468</v>
      </c>
      <c r="I49" s="65" t="s">
        <v>658</v>
      </c>
      <c r="J49" s="66" t="s">
        <v>659</v>
      </c>
      <c r="K49" s="65">
        <v>-3468</v>
      </c>
      <c r="L49" s="65" t="s">
        <v>291</v>
      </c>
      <c r="M49" s="66" t="s">
        <v>206</v>
      </c>
      <c r="N49" s="66"/>
      <c r="O49" s="67" t="s">
        <v>539</v>
      </c>
      <c r="P49" s="67" t="s">
        <v>660</v>
      </c>
    </row>
    <row r="50" spans="1:16" ht="12.75" customHeight="1" thickBot="1" x14ac:dyDescent="0.25">
      <c r="A50" s="56" t="str">
        <f t="shared" si="6"/>
        <v> BBS 52 </v>
      </c>
      <c r="B50" s="19" t="str">
        <f t="shared" si="7"/>
        <v>I</v>
      </c>
      <c r="C50" s="56">
        <f t="shared" si="8"/>
        <v>44606.444000000003</v>
      </c>
      <c r="D50" s="18" t="str">
        <f t="shared" si="9"/>
        <v>vis</v>
      </c>
      <c r="E50" s="64">
        <f>VLOOKUP(C50,A!C$21:E$973,3,FALSE)</f>
        <v>17531.007739723205</v>
      </c>
      <c r="F50" s="19" t="s">
        <v>200</v>
      </c>
      <c r="G50" s="18" t="str">
        <f t="shared" si="10"/>
        <v>44606.444</v>
      </c>
      <c r="H50" s="56">
        <f t="shared" si="11"/>
        <v>-2996</v>
      </c>
      <c r="I50" s="65" t="s">
        <v>661</v>
      </c>
      <c r="J50" s="66" t="s">
        <v>662</v>
      </c>
      <c r="K50" s="65">
        <v>-2996</v>
      </c>
      <c r="L50" s="65" t="s">
        <v>663</v>
      </c>
      <c r="M50" s="66" t="s">
        <v>206</v>
      </c>
      <c r="N50" s="66"/>
      <c r="O50" s="67" t="s">
        <v>539</v>
      </c>
      <c r="P50" s="67" t="s">
        <v>664</v>
      </c>
    </row>
    <row r="51" spans="1:16" ht="12.75" customHeight="1" thickBot="1" x14ac:dyDescent="0.25">
      <c r="A51" s="56" t="str">
        <f t="shared" si="6"/>
        <v> AOEB 5 </v>
      </c>
      <c r="B51" s="19" t="str">
        <f t="shared" si="7"/>
        <v>I</v>
      </c>
      <c r="C51" s="56">
        <f t="shared" si="8"/>
        <v>44635.741999999998</v>
      </c>
      <c r="D51" s="18" t="str">
        <f t="shared" si="9"/>
        <v>vis</v>
      </c>
      <c r="E51" s="64">
        <f>VLOOKUP(C51,A!C$21:E$973,3,FALSE)</f>
        <v>17552.991104758261</v>
      </c>
      <c r="F51" s="19" t="s">
        <v>200</v>
      </c>
      <c r="G51" s="18" t="str">
        <f t="shared" si="10"/>
        <v>44635.742</v>
      </c>
      <c r="H51" s="56">
        <f t="shared" si="11"/>
        <v>-2974</v>
      </c>
      <c r="I51" s="65" t="s">
        <v>665</v>
      </c>
      <c r="J51" s="66" t="s">
        <v>666</v>
      </c>
      <c r="K51" s="65">
        <v>-2974</v>
      </c>
      <c r="L51" s="65" t="s">
        <v>360</v>
      </c>
      <c r="M51" s="66" t="s">
        <v>206</v>
      </c>
      <c r="N51" s="66"/>
      <c r="O51" s="67" t="s">
        <v>612</v>
      </c>
      <c r="P51" s="67" t="s">
        <v>613</v>
      </c>
    </row>
    <row r="52" spans="1:16" ht="12.75" customHeight="1" thickBot="1" x14ac:dyDescent="0.25">
      <c r="A52" s="56" t="str">
        <f t="shared" si="6"/>
        <v> BBS 53 </v>
      </c>
      <c r="B52" s="19" t="str">
        <f t="shared" si="7"/>
        <v>I</v>
      </c>
      <c r="C52" s="56">
        <f t="shared" si="8"/>
        <v>44642.421999999999</v>
      </c>
      <c r="D52" s="18" t="str">
        <f t="shared" si="9"/>
        <v>vis</v>
      </c>
      <c r="E52" s="64">
        <f>VLOOKUP(C52,A!C$21:E$973,3,FALSE)</f>
        <v>17558.003354005112</v>
      </c>
      <c r="F52" s="19" t="s">
        <v>200</v>
      </c>
      <c r="G52" s="18" t="str">
        <f t="shared" si="10"/>
        <v>44642.422</v>
      </c>
      <c r="H52" s="56">
        <f t="shared" si="11"/>
        <v>-2969</v>
      </c>
      <c r="I52" s="65" t="s">
        <v>667</v>
      </c>
      <c r="J52" s="66" t="s">
        <v>668</v>
      </c>
      <c r="K52" s="65">
        <v>-2969</v>
      </c>
      <c r="L52" s="65" t="s">
        <v>229</v>
      </c>
      <c r="M52" s="66" t="s">
        <v>206</v>
      </c>
      <c r="N52" s="66"/>
      <c r="O52" s="67" t="s">
        <v>539</v>
      </c>
      <c r="P52" s="67" t="s">
        <v>669</v>
      </c>
    </row>
    <row r="53" spans="1:16" ht="12.75" customHeight="1" thickBot="1" x14ac:dyDescent="0.25">
      <c r="A53" s="56" t="str">
        <f t="shared" si="6"/>
        <v> BBS 53 </v>
      </c>
      <c r="B53" s="19" t="str">
        <f t="shared" si="7"/>
        <v>I</v>
      </c>
      <c r="C53" s="56">
        <f t="shared" si="8"/>
        <v>44646.421000000002</v>
      </c>
      <c r="D53" s="18" t="str">
        <f t="shared" si="9"/>
        <v>vis</v>
      </c>
      <c r="E53" s="64">
        <f>VLOOKUP(C53,A!C$21:E$973,3,FALSE)</f>
        <v>17561.003950522801</v>
      </c>
      <c r="F53" s="19" t="s">
        <v>200</v>
      </c>
      <c r="G53" s="18" t="str">
        <f t="shared" si="10"/>
        <v>44646.421</v>
      </c>
      <c r="H53" s="56">
        <f t="shared" si="11"/>
        <v>-2966</v>
      </c>
      <c r="I53" s="65" t="s">
        <v>670</v>
      </c>
      <c r="J53" s="66" t="s">
        <v>671</v>
      </c>
      <c r="K53" s="65">
        <v>-2966</v>
      </c>
      <c r="L53" s="65" t="s">
        <v>225</v>
      </c>
      <c r="M53" s="66" t="s">
        <v>206</v>
      </c>
      <c r="N53" s="66"/>
      <c r="O53" s="67" t="s">
        <v>539</v>
      </c>
      <c r="P53" s="67" t="s">
        <v>669</v>
      </c>
    </row>
    <row r="54" spans="1:16" ht="12.75" customHeight="1" thickBot="1" x14ac:dyDescent="0.25">
      <c r="A54" s="56" t="str">
        <f t="shared" si="6"/>
        <v> BBS 53 </v>
      </c>
      <c r="B54" s="19" t="str">
        <f t="shared" si="7"/>
        <v>I</v>
      </c>
      <c r="C54" s="56">
        <f t="shared" si="8"/>
        <v>44662.398999999998</v>
      </c>
      <c r="D54" s="18" t="str">
        <f t="shared" si="9"/>
        <v>vis</v>
      </c>
      <c r="E54" s="64">
        <f>VLOOKUP(C54,A!C$21:E$973,3,FALSE)</f>
        <v>17572.992830532701</v>
      </c>
      <c r="F54" s="19" t="s">
        <v>200</v>
      </c>
      <c r="G54" s="18" t="str">
        <f t="shared" si="10"/>
        <v>44662.399</v>
      </c>
      <c r="H54" s="56">
        <f t="shared" si="11"/>
        <v>-2954</v>
      </c>
      <c r="I54" s="65" t="s">
        <v>672</v>
      </c>
      <c r="J54" s="66" t="s">
        <v>673</v>
      </c>
      <c r="K54" s="65">
        <v>-2954</v>
      </c>
      <c r="L54" s="65" t="s">
        <v>286</v>
      </c>
      <c r="M54" s="66" t="s">
        <v>206</v>
      </c>
      <c r="N54" s="66"/>
      <c r="O54" s="67" t="s">
        <v>539</v>
      </c>
      <c r="P54" s="67" t="s">
        <v>669</v>
      </c>
    </row>
    <row r="55" spans="1:16" ht="12.75" customHeight="1" thickBot="1" x14ac:dyDescent="0.25">
      <c r="A55" s="56" t="str">
        <f t="shared" si="6"/>
        <v> BBS 58 </v>
      </c>
      <c r="B55" s="19" t="str">
        <f t="shared" si="7"/>
        <v>I</v>
      </c>
      <c r="C55" s="56">
        <f t="shared" si="8"/>
        <v>44958.271000000001</v>
      </c>
      <c r="D55" s="18" t="str">
        <f t="shared" si="9"/>
        <v>vis</v>
      </c>
      <c r="E55" s="64">
        <f>VLOOKUP(C55,A!C$21:E$973,3,FALSE)</f>
        <v>17794.996454659031</v>
      </c>
      <c r="F55" s="19" t="s">
        <v>200</v>
      </c>
      <c r="G55" s="18" t="str">
        <f t="shared" si="10"/>
        <v>44958.271</v>
      </c>
      <c r="H55" s="56">
        <f t="shared" si="11"/>
        <v>-2732</v>
      </c>
      <c r="I55" s="65" t="s">
        <v>674</v>
      </c>
      <c r="J55" s="66" t="s">
        <v>675</v>
      </c>
      <c r="K55" s="65">
        <v>-2732</v>
      </c>
      <c r="L55" s="65" t="s">
        <v>218</v>
      </c>
      <c r="M55" s="66" t="s">
        <v>206</v>
      </c>
      <c r="N55" s="66"/>
      <c r="O55" s="67" t="s">
        <v>539</v>
      </c>
      <c r="P55" s="67" t="s">
        <v>676</v>
      </c>
    </row>
    <row r="56" spans="1:16" ht="12.75" customHeight="1" thickBot="1" x14ac:dyDescent="0.25">
      <c r="A56" s="56" t="str">
        <f t="shared" si="6"/>
        <v> BBS 58 </v>
      </c>
      <c r="B56" s="19" t="str">
        <f t="shared" si="7"/>
        <v>I</v>
      </c>
      <c r="C56" s="56">
        <f t="shared" si="8"/>
        <v>44990.275999999998</v>
      </c>
      <c r="D56" s="18" t="str">
        <f t="shared" si="9"/>
        <v>vis</v>
      </c>
      <c r="E56" s="64">
        <f>VLOOKUP(C56,A!C$21:E$973,3,FALSE)</f>
        <v>17819.010981177802</v>
      </c>
      <c r="F56" s="19" t="s">
        <v>200</v>
      </c>
      <c r="G56" s="18" t="str">
        <f t="shared" si="10"/>
        <v>44990.276</v>
      </c>
      <c r="H56" s="56">
        <f t="shared" si="11"/>
        <v>-2708</v>
      </c>
      <c r="I56" s="65" t="s">
        <v>677</v>
      </c>
      <c r="J56" s="66" t="s">
        <v>678</v>
      </c>
      <c r="K56" s="65">
        <v>-2708</v>
      </c>
      <c r="L56" s="65" t="s">
        <v>266</v>
      </c>
      <c r="M56" s="66" t="s">
        <v>206</v>
      </c>
      <c r="N56" s="66"/>
      <c r="O56" s="67" t="s">
        <v>679</v>
      </c>
      <c r="P56" s="67" t="s">
        <v>676</v>
      </c>
    </row>
    <row r="57" spans="1:16" ht="12.75" customHeight="1" thickBot="1" x14ac:dyDescent="0.25">
      <c r="A57" s="56" t="str">
        <f t="shared" si="6"/>
        <v> BBS 59 </v>
      </c>
      <c r="B57" s="19" t="str">
        <f t="shared" si="7"/>
        <v>I</v>
      </c>
      <c r="C57" s="56">
        <f t="shared" si="8"/>
        <v>45006.264999999999</v>
      </c>
      <c r="D57" s="18" t="str">
        <f t="shared" si="9"/>
        <v>vis</v>
      </c>
      <c r="E57" s="64">
        <f>VLOOKUP(C57,A!C$21:E$973,3,FALSE)</f>
        <v>17831.00811489156</v>
      </c>
      <c r="F57" s="19" t="s">
        <v>200</v>
      </c>
      <c r="G57" s="18" t="str">
        <f t="shared" si="10"/>
        <v>45006.265</v>
      </c>
      <c r="H57" s="56">
        <f t="shared" si="11"/>
        <v>-2696</v>
      </c>
      <c r="I57" s="65" t="s">
        <v>680</v>
      </c>
      <c r="J57" s="66" t="s">
        <v>681</v>
      </c>
      <c r="K57" s="65">
        <v>-2696</v>
      </c>
      <c r="L57" s="65" t="s">
        <v>663</v>
      </c>
      <c r="M57" s="66" t="s">
        <v>206</v>
      </c>
      <c r="N57" s="66"/>
      <c r="O57" s="67" t="s">
        <v>679</v>
      </c>
      <c r="P57" s="67" t="s">
        <v>682</v>
      </c>
    </row>
    <row r="58" spans="1:16" ht="12.75" customHeight="1" thickBot="1" x14ac:dyDescent="0.25">
      <c r="A58" s="56" t="str">
        <f t="shared" si="6"/>
        <v> BBS 59 </v>
      </c>
      <c r="B58" s="19" t="str">
        <f t="shared" si="7"/>
        <v>I</v>
      </c>
      <c r="C58" s="56">
        <f t="shared" si="8"/>
        <v>45010.256000000001</v>
      </c>
      <c r="D58" s="18" t="str">
        <f t="shared" si="9"/>
        <v>vis</v>
      </c>
      <c r="E58" s="64">
        <f>VLOOKUP(C58,A!C$21:E$973,3,FALSE)</f>
        <v>17834.002708715539</v>
      </c>
      <c r="F58" s="19" t="s">
        <v>200</v>
      </c>
      <c r="G58" s="18" t="str">
        <f t="shared" si="10"/>
        <v>45010.256</v>
      </c>
      <c r="H58" s="56">
        <f t="shared" si="11"/>
        <v>-2693</v>
      </c>
      <c r="I58" s="65" t="s">
        <v>683</v>
      </c>
      <c r="J58" s="66" t="s">
        <v>684</v>
      </c>
      <c r="K58" s="65">
        <v>-2693</v>
      </c>
      <c r="L58" s="65" t="s">
        <v>276</v>
      </c>
      <c r="M58" s="66" t="s">
        <v>206</v>
      </c>
      <c r="N58" s="66"/>
      <c r="O58" s="67" t="s">
        <v>679</v>
      </c>
      <c r="P58" s="67" t="s">
        <v>682</v>
      </c>
    </row>
    <row r="59" spans="1:16" ht="12.75" customHeight="1" thickBot="1" x14ac:dyDescent="0.25">
      <c r="A59" s="56" t="str">
        <f t="shared" si="6"/>
        <v> BRNO 26 </v>
      </c>
      <c r="B59" s="19" t="str">
        <f t="shared" si="7"/>
        <v>I</v>
      </c>
      <c r="C59" s="56">
        <f t="shared" si="8"/>
        <v>45259.472000000002</v>
      </c>
      <c r="D59" s="18" t="str">
        <f t="shared" si="9"/>
        <v>vis</v>
      </c>
      <c r="E59" s="64">
        <f>VLOOKUP(C59,A!C$21:E$973,3,FALSE)</f>
        <v>18020.998623132135</v>
      </c>
      <c r="F59" s="19" t="s">
        <v>200</v>
      </c>
      <c r="G59" s="18" t="str">
        <f t="shared" si="10"/>
        <v>45259.472</v>
      </c>
      <c r="H59" s="56">
        <f t="shared" si="11"/>
        <v>-2506</v>
      </c>
      <c r="I59" s="65" t="s">
        <v>685</v>
      </c>
      <c r="J59" s="66" t="s">
        <v>686</v>
      </c>
      <c r="K59" s="65">
        <v>-2506</v>
      </c>
      <c r="L59" s="65" t="s">
        <v>279</v>
      </c>
      <c r="M59" s="66" t="s">
        <v>206</v>
      </c>
      <c r="N59" s="66"/>
      <c r="O59" s="67" t="s">
        <v>687</v>
      </c>
      <c r="P59" s="67" t="s">
        <v>688</v>
      </c>
    </row>
    <row r="60" spans="1:16" ht="12.75" customHeight="1" thickBot="1" x14ac:dyDescent="0.25">
      <c r="A60" s="56" t="str">
        <f t="shared" si="6"/>
        <v> BRNO 26 </v>
      </c>
      <c r="B60" s="19" t="str">
        <f t="shared" si="7"/>
        <v>I</v>
      </c>
      <c r="C60" s="56">
        <f t="shared" si="8"/>
        <v>45279.442999999999</v>
      </c>
      <c r="D60" s="18" t="str">
        <f t="shared" si="9"/>
        <v>vis</v>
      </c>
      <c r="E60" s="64">
        <f>VLOOKUP(C60,A!C$21:E$973,3,FALSE)</f>
        <v>18035.983597639442</v>
      </c>
      <c r="F60" s="19" t="s">
        <v>200</v>
      </c>
      <c r="G60" s="18" t="str">
        <f t="shared" si="10"/>
        <v>45279.443</v>
      </c>
      <c r="H60" s="56">
        <f t="shared" si="11"/>
        <v>-2491</v>
      </c>
      <c r="I60" s="65" t="s">
        <v>689</v>
      </c>
      <c r="J60" s="66" t="s">
        <v>690</v>
      </c>
      <c r="K60" s="65">
        <v>-2491</v>
      </c>
      <c r="L60" s="65" t="s">
        <v>465</v>
      </c>
      <c r="M60" s="66" t="s">
        <v>206</v>
      </c>
      <c r="N60" s="66"/>
      <c r="O60" s="67" t="s">
        <v>691</v>
      </c>
      <c r="P60" s="67" t="s">
        <v>688</v>
      </c>
    </row>
    <row r="61" spans="1:16" ht="12.75" customHeight="1" thickBot="1" x14ac:dyDescent="0.25">
      <c r="A61" s="56" t="str">
        <f t="shared" si="6"/>
        <v> BRNO 26 </v>
      </c>
      <c r="B61" s="19" t="str">
        <f t="shared" si="7"/>
        <v>I</v>
      </c>
      <c r="C61" s="56">
        <f t="shared" si="8"/>
        <v>45279.446000000004</v>
      </c>
      <c r="D61" s="18" t="str">
        <f t="shared" si="9"/>
        <v>vis</v>
      </c>
      <c r="E61" s="64">
        <f>VLOOKUP(C61,A!C$21:E$973,3,FALSE)</f>
        <v>18035.985848649587</v>
      </c>
      <c r="F61" s="19" t="s">
        <v>200</v>
      </c>
      <c r="G61" s="18" t="str">
        <f t="shared" si="10"/>
        <v>45279.446</v>
      </c>
      <c r="H61" s="56">
        <f t="shared" si="11"/>
        <v>-2491</v>
      </c>
      <c r="I61" s="65" t="s">
        <v>692</v>
      </c>
      <c r="J61" s="66" t="s">
        <v>693</v>
      </c>
      <c r="K61" s="65">
        <v>-2491</v>
      </c>
      <c r="L61" s="65" t="s">
        <v>342</v>
      </c>
      <c r="M61" s="66" t="s">
        <v>206</v>
      </c>
      <c r="N61" s="66"/>
      <c r="O61" s="67" t="s">
        <v>687</v>
      </c>
      <c r="P61" s="67" t="s">
        <v>688</v>
      </c>
    </row>
    <row r="62" spans="1:16" ht="12.75" customHeight="1" thickBot="1" x14ac:dyDescent="0.25">
      <c r="A62" s="56" t="str">
        <f t="shared" si="6"/>
        <v> AOEB 5 </v>
      </c>
      <c r="B62" s="19" t="str">
        <f t="shared" si="7"/>
        <v>I</v>
      </c>
      <c r="C62" s="56">
        <f t="shared" si="8"/>
        <v>45352.754000000001</v>
      </c>
      <c r="D62" s="18" t="str">
        <f t="shared" si="9"/>
        <v>vis</v>
      </c>
      <c r="E62" s="64">
        <f>VLOOKUP(C62,A!C$21:E$973,3,FALSE)</f>
        <v>18090.991532450189</v>
      </c>
      <c r="F62" s="19" t="s">
        <v>200</v>
      </c>
      <c r="G62" s="18" t="str">
        <f t="shared" si="10"/>
        <v>45352.754</v>
      </c>
      <c r="H62" s="56">
        <f t="shared" si="11"/>
        <v>-2436</v>
      </c>
      <c r="I62" s="65" t="s">
        <v>697</v>
      </c>
      <c r="J62" s="66" t="s">
        <v>698</v>
      </c>
      <c r="K62" s="65">
        <v>-2436</v>
      </c>
      <c r="L62" s="65" t="s">
        <v>339</v>
      </c>
      <c r="M62" s="66" t="s">
        <v>206</v>
      </c>
      <c r="N62" s="66"/>
      <c r="O62" s="67" t="s">
        <v>612</v>
      </c>
      <c r="P62" s="67" t="s">
        <v>613</v>
      </c>
    </row>
    <row r="63" spans="1:16" ht="12.75" customHeight="1" thickBot="1" x14ac:dyDescent="0.25">
      <c r="A63" s="56" t="str">
        <f t="shared" si="6"/>
        <v> AOEB 5 </v>
      </c>
      <c r="B63" s="19" t="str">
        <f t="shared" si="7"/>
        <v>I</v>
      </c>
      <c r="C63" s="56">
        <f t="shared" si="8"/>
        <v>45364.741999999998</v>
      </c>
      <c r="D63" s="18" t="str">
        <f t="shared" si="9"/>
        <v>vis</v>
      </c>
      <c r="E63" s="64">
        <f>VLOOKUP(C63,A!C$21:E$973,3,FALSE)</f>
        <v>18099.986568972825</v>
      </c>
      <c r="F63" s="19" t="s">
        <v>200</v>
      </c>
      <c r="G63" s="18" t="str">
        <f t="shared" si="10"/>
        <v>45364.742</v>
      </c>
      <c r="H63" s="56">
        <f t="shared" si="11"/>
        <v>-2427</v>
      </c>
      <c r="I63" s="65" t="s">
        <v>699</v>
      </c>
      <c r="J63" s="66" t="s">
        <v>700</v>
      </c>
      <c r="K63" s="65">
        <v>-2427</v>
      </c>
      <c r="L63" s="65" t="s">
        <v>305</v>
      </c>
      <c r="M63" s="66" t="s">
        <v>206</v>
      </c>
      <c r="N63" s="66"/>
      <c r="O63" s="67" t="s">
        <v>701</v>
      </c>
      <c r="P63" s="67" t="s">
        <v>613</v>
      </c>
    </row>
    <row r="64" spans="1:16" ht="12.75" customHeight="1" thickBot="1" x14ac:dyDescent="0.25">
      <c r="A64" s="56" t="str">
        <f t="shared" si="6"/>
        <v>BAVM 38 </v>
      </c>
      <c r="B64" s="19" t="str">
        <f t="shared" si="7"/>
        <v>I</v>
      </c>
      <c r="C64" s="56">
        <f t="shared" si="8"/>
        <v>45407.389000000003</v>
      </c>
      <c r="D64" s="18" t="str">
        <f t="shared" si="9"/>
        <v>vis</v>
      </c>
      <c r="E64" s="64">
        <f>VLOOKUP(C64,A!C$21:E$973,3,FALSE)</f>
        <v>18131.986178797739</v>
      </c>
      <c r="F64" s="19" t="s">
        <v>200</v>
      </c>
      <c r="G64" s="18" t="str">
        <f t="shared" si="10"/>
        <v>45407.389</v>
      </c>
      <c r="H64" s="56">
        <f t="shared" si="11"/>
        <v>-2395</v>
      </c>
      <c r="I64" s="65" t="s">
        <v>702</v>
      </c>
      <c r="J64" s="66" t="s">
        <v>703</v>
      </c>
      <c r="K64" s="65">
        <v>-2395</v>
      </c>
      <c r="L64" s="65" t="s">
        <v>305</v>
      </c>
      <c r="M64" s="66" t="s">
        <v>202</v>
      </c>
      <c r="N64" s="66"/>
      <c r="O64" s="67" t="s">
        <v>704</v>
      </c>
      <c r="P64" s="68" t="s">
        <v>705</v>
      </c>
    </row>
    <row r="65" spans="1:16" ht="12.75" customHeight="1" thickBot="1" x14ac:dyDescent="0.25">
      <c r="A65" s="56" t="str">
        <f t="shared" si="6"/>
        <v>BAVM 36 </v>
      </c>
      <c r="B65" s="19" t="str">
        <f t="shared" si="7"/>
        <v>I</v>
      </c>
      <c r="C65" s="56">
        <f t="shared" si="8"/>
        <v>45407.394999999997</v>
      </c>
      <c r="D65" s="18" t="str">
        <f t="shared" si="9"/>
        <v>vis</v>
      </c>
      <c r="E65" s="64">
        <f>VLOOKUP(C65,A!C$21:E$973,3,FALSE)</f>
        <v>18131.990680818017</v>
      </c>
      <c r="F65" s="19" t="s">
        <v>200</v>
      </c>
      <c r="G65" s="18" t="str">
        <f t="shared" si="10"/>
        <v>45407.395</v>
      </c>
      <c r="H65" s="56">
        <f t="shared" si="11"/>
        <v>-2395</v>
      </c>
      <c r="I65" s="65" t="s">
        <v>706</v>
      </c>
      <c r="J65" s="66" t="s">
        <v>707</v>
      </c>
      <c r="K65" s="65">
        <v>-2395</v>
      </c>
      <c r="L65" s="65" t="s">
        <v>360</v>
      </c>
      <c r="M65" s="66" t="s">
        <v>206</v>
      </c>
      <c r="N65" s="66"/>
      <c r="O65" s="67" t="s">
        <v>708</v>
      </c>
      <c r="P65" s="68" t="s">
        <v>709</v>
      </c>
    </row>
    <row r="66" spans="1:16" ht="12.75" customHeight="1" thickBot="1" x14ac:dyDescent="0.25">
      <c r="A66" s="56" t="str">
        <f t="shared" si="6"/>
        <v>BAVM 36 </v>
      </c>
      <c r="B66" s="19" t="str">
        <f t="shared" si="7"/>
        <v>I</v>
      </c>
      <c r="C66" s="56">
        <f t="shared" si="8"/>
        <v>45407.398000000001</v>
      </c>
      <c r="D66" s="18" t="str">
        <f t="shared" si="9"/>
        <v>vis</v>
      </c>
      <c r="E66" s="64">
        <f>VLOOKUP(C66,A!C$21:E$973,3,FALSE)</f>
        <v>18131.992931828161</v>
      </c>
      <c r="F66" s="19" t="s">
        <v>200</v>
      </c>
      <c r="G66" s="18" t="str">
        <f t="shared" si="10"/>
        <v>45407.398</v>
      </c>
      <c r="H66" s="56">
        <f t="shared" si="11"/>
        <v>-2395</v>
      </c>
      <c r="I66" s="65" t="s">
        <v>710</v>
      </c>
      <c r="J66" s="66" t="s">
        <v>711</v>
      </c>
      <c r="K66" s="65">
        <v>-2395</v>
      </c>
      <c r="L66" s="65" t="s">
        <v>286</v>
      </c>
      <c r="M66" s="66" t="s">
        <v>206</v>
      </c>
      <c r="N66" s="66"/>
      <c r="O66" s="67" t="s">
        <v>712</v>
      </c>
      <c r="P66" s="68" t="s">
        <v>709</v>
      </c>
    </row>
    <row r="67" spans="1:16" ht="12.75" customHeight="1" thickBot="1" x14ac:dyDescent="0.25">
      <c r="A67" s="56" t="str">
        <f t="shared" si="6"/>
        <v> BRNO 26 </v>
      </c>
      <c r="B67" s="19" t="str">
        <f t="shared" si="7"/>
        <v>I</v>
      </c>
      <c r="C67" s="56">
        <f t="shared" si="8"/>
        <v>45672.601999999999</v>
      </c>
      <c r="D67" s="18" t="str">
        <f t="shared" si="9"/>
        <v>vis</v>
      </c>
      <c r="E67" s="64">
        <f>VLOOKUP(C67,A!C$21:E$973,3,FALSE)</f>
        <v>18330.985229621794</v>
      </c>
      <c r="F67" s="19" t="s">
        <v>200</v>
      </c>
      <c r="G67" s="18" t="str">
        <f t="shared" si="10"/>
        <v>45672.602</v>
      </c>
      <c r="H67" s="56">
        <f t="shared" si="11"/>
        <v>-2196</v>
      </c>
      <c r="I67" s="65" t="s">
        <v>713</v>
      </c>
      <c r="J67" s="66" t="s">
        <v>714</v>
      </c>
      <c r="K67" s="65">
        <v>-2196</v>
      </c>
      <c r="L67" s="65" t="s">
        <v>342</v>
      </c>
      <c r="M67" s="66" t="s">
        <v>206</v>
      </c>
      <c r="N67" s="66"/>
      <c r="O67" s="67" t="s">
        <v>687</v>
      </c>
      <c r="P67" s="67" t="s">
        <v>688</v>
      </c>
    </row>
    <row r="68" spans="1:16" ht="12.75" customHeight="1" thickBot="1" x14ac:dyDescent="0.25">
      <c r="A68" s="56" t="str">
        <f t="shared" si="6"/>
        <v> BRNO 27 </v>
      </c>
      <c r="B68" s="19" t="str">
        <f t="shared" si="7"/>
        <v>I</v>
      </c>
      <c r="C68" s="56">
        <f t="shared" si="8"/>
        <v>46036.447999999997</v>
      </c>
      <c r="D68" s="18" t="str">
        <f t="shared" si="9"/>
        <v>vis</v>
      </c>
      <c r="E68" s="64">
        <f>VLOOKUP(C68,A!C$21:E$973,3,FALSE)</f>
        <v>18603.992241518379</v>
      </c>
      <c r="F68" s="19" t="s">
        <v>200</v>
      </c>
      <c r="G68" s="18" t="str">
        <f t="shared" si="10"/>
        <v>46036.448</v>
      </c>
      <c r="H68" s="56">
        <f t="shared" si="11"/>
        <v>-1923</v>
      </c>
      <c r="I68" s="65" t="s">
        <v>715</v>
      </c>
      <c r="J68" s="66" t="s">
        <v>716</v>
      </c>
      <c r="K68" s="65">
        <v>-1923</v>
      </c>
      <c r="L68" s="65" t="s">
        <v>345</v>
      </c>
      <c r="M68" s="66" t="s">
        <v>206</v>
      </c>
      <c r="N68" s="66"/>
      <c r="O68" s="67" t="s">
        <v>717</v>
      </c>
      <c r="P68" s="67" t="s">
        <v>718</v>
      </c>
    </row>
    <row r="69" spans="1:16" ht="12.75" customHeight="1" thickBot="1" x14ac:dyDescent="0.25">
      <c r="A69" s="56" t="str">
        <f t="shared" si="6"/>
        <v> BRNO 27 </v>
      </c>
      <c r="B69" s="19" t="str">
        <f t="shared" si="7"/>
        <v>I</v>
      </c>
      <c r="C69" s="56">
        <f t="shared" si="8"/>
        <v>46036.449000000001</v>
      </c>
      <c r="D69" s="18" t="str">
        <f t="shared" si="9"/>
        <v>vis</v>
      </c>
      <c r="E69" s="64">
        <f>VLOOKUP(C69,A!C$21:E$973,3,FALSE)</f>
        <v>18603.992991855095</v>
      </c>
      <c r="F69" s="19" t="s">
        <v>200</v>
      </c>
      <c r="G69" s="18" t="str">
        <f t="shared" si="10"/>
        <v>46036.449</v>
      </c>
      <c r="H69" s="56">
        <f t="shared" si="11"/>
        <v>-1923</v>
      </c>
      <c r="I69" s="65" t="s">
        <v>719</v>
      </c>
      <c r="J69" s="66" t="s">
        <v>720</v>
      </c>
      <c r="K69" s="65">
        <v>-1923</v>
      </c>
      <c r="L69" s="65" t="s">
        <v>286</v>
      </c>
      <c r="M69" s="66" t="s">
        <v>206</v>
      </c>
      <c r="N69" s="66"/>
      <c r="O69" s="67" t="s">
        <v>721</v>
      </c>
      <c r="P69" s="67" t="s">
        <v>718</v>
      </c>
    </row>
    <row r="70" spans="1:16" ht="12.75" customHeight="1" thickBot="1" x14ac:dyDescent="0.25">
      <c r="A70" s="56" t="str">
        <f t="shared" si="6"/>
        <v> BRNO 27 </v>
      </c>
      <c r="B70" s="19" t="str">
        <f t="shared" si="7"/>
        <v>I</v>
      </c>
      <c r="C70" s="56">
        <f t="shared" si="8"/>
        <v>46048.442000000003</v>
      </c>
      <c r="D70" s="18" t="str">
        <f t="shared" si="9"/>
        <v>vis</v>
      </c>
      <c r="E70" s="64">
        <f>VLOOKUP(C70,A!C$21:E$973,3,FALSE)</f>
        <v>18612.991780061308</v>
      </c>
      <c r="F70" s="19" t="s">
        <v>200</v>
      </c>
      <c r="G70" s="18" t="str">
        <f t="shared" si="10"/>
        <v>46048.442</v>
      </c>
      <c r="H70" s="56">
        <f t="shared" si="11"/>
        <v>-1914</v>
      </c>
      <c r="I70" s="65" t="s">
        <v>722</v>
      </c>
      <c r="J70" s="66" t="s">
        <v>723</v>
      </c>
      <c r="K70" s="65">
        <v>-1914</v>
      </c>
      <c r="L70" s="65" t="s">
        <v>339</v>
      </c>
      <c r="M70" s="66" t="s">
        <v>206</v>
      </c>
      <c r="N70" s="66"/>
      <c r="O70" s="67" t="s">
        <v>717</v>
      </c>
      <c r="P70" s="67" t="s">
        <v>718</v>
      </c>
    </row>
    <row r="71" spans="1:16" ht="12.75" customHeight="1" thickBot="1" x14ac:dyDescent="0.25">
      <c r="A71" s="56" t="str">
        <f t="shared" si="6"/>
        <v> BBS 76 </v>
      </c>
      <c r="B71" s="19" t="str">
        <f t="shared" si="7"/>
        <v>I</v>
      </c>
      <c r="C71" s="56">
        <f t="shared" si="8"/>
        <v>46052.442999999999</v>
      </c>
      <c r="D71" s="18" t="str">
        <f t="shared" si="9"/>
        <v>vis</v>
      </c>
      <c r="E71" s="64">
        <f>VLOOKUP(C71,A!C$21:E$973,3,FALSE)</f>
        <v>18615.993877252418</v>
      </c>
      <c r="F71" s="19" t="s">
        <v>200</v>
      </c>
      <c r="G71" s="18" t="str">
        <f t="shared" si="10"/>
        <v>46052.443</v>
      </c>
      <c r="H71" s="56">
        <f t="shared" si="11"/>
        <v>-1911</v>
      </c>
      <c r="I71" s="65" t="s">
        <v>724</v>
      </c>
      <c r="J71" s="66" t="s">
        <v>725</v>
      </c>
      <c r="K71" s="65">
        <v>-1911</v>
      </c>
      <c r="L71" s="65" t="s">
        <v>367</v>
      </c>
      <c r="M71" s="66" t="s">
        <v>206</v>
      </c>
      <c r="N71" s="66"/>
      <c r="O71" s="67" t="s">
        <v>726</v>
      </c>
      <c r="P71" s="67" t="s">
        <v>727</v>
      </c>
    </row>
    <row r="72" spans="1:16" ht="12.75" customHeight="1" thickBot="1" x14ac:dyDescent="0.25">
      <c r="A72" s="56" t="str">
        <f t="shared" si="6"/>
        <v> VSSC 63.21 </v>
      </c>
      <c r="B72" s="19" t="str">
        <f t="shared" si="7"/>
        <v>I</v>
      </c>
      <c r="C72" s="56">
        <f t="shared" si="8"/>
        <v>46088.419000000002</v>
      </c>
      <c r="D72" s="18" t="str">
        <f t="shared" si="9"/>
        <v>vis</v>
      </c>
      <c r="E72" s="64">
        <f>VLOOKUP(C72,A!C$21:E$973,3,FALSE)</f>
        <v>18642.9879908609</v>
      </c>
      <c r="F72" s="19" t="s">
        <v>200</v>
      </c>
      <c r="G72" s="18" t="str">
        <f t="shared" si="10"/>
        <v>46088.419</v>
      </c>
      <c r="H72" s="56">
        <f t="shared" si="11"/>
        <v>-1884</v>
      </c>
      <c r="I72" s="65" t="s">
        <v>728</v>
      </c>
      <c r="J72" s="66" t="s">
        <v>729</v>
      </c>
      <c r="K72" s="65">
        <v>-1884</v>
      </c>
      <c r="L72" s="65" t="s">
        <v>422</v>
      </c>
      <c r="M72" s="66" t="s">
        <v>206</v>
      </c>
      <c r="N72" s="66"/>
      <c r="O72" s="67" t="s">
        <v>730</v>
      </c>
      <c r="P72" s="67" t="s">
        <v>731</v>
      </c>
    </row>
    <row r="73" spans="1:16" ht="12.75" customHeight="1" thickBot="1" x14ac:dyDescent="0.25">
      <c r="A73" s="56" t="str">
        <f t="shared" si="6"/>
        <v> VSSC 63.21 </v>
      </c>
      <c r="B73" s="19" t="str">
        <f t="shared" si="7"/>
        <v>I</v>
      </c>
      <c r="C73" s="56">
        <f t="shared" si="8"/>
        <v>46092.396999999997</v>
      </c>
      <c r="D73" s="18" t="str">
        <f t="shared" si="9"/>
        <v>vis</v>
      </c>
      <c r="E73" s="64">
        <f>VLOOKUP(C73,A!C$21:E$973,3,FALSE)</f>
        <v>18645.972830307601</v>
      </c>
      <c r="F73" s="19" t="s">
        <v>200</v>
      </c>
      <c r="G73" s="18" t="str">
        <f t="shared" si="10"/>
        <v>46092.397</v>
      </c>
      <c r="H73" s="56">
        <f t="shared" si="11"/>
        <v>-1881</v>
      </c>
      <c r="I73" s="65" t="s">
        <v>732</v>
      </c>
      <c r="J73" s="66" t="s">
        <v>733</v>
      </c>
      <c r="K73" s="65">
        <v>-1881</v>
      </c>
      <c r="L73" s="65" t="s">
        <v>734</v>
      </c>
      <c r="M73" s="66" t="s">
        <v>206</v>
      </c>
      <c r="N73" s="66"/>
      <c r="O73" s="67" t="s">
        <v>735</v>
      </c>
      <c r="P73" s="67" t="s">
        <v>731</v>
      </c>
    </row>
    <row r="74" spans="1:16" ht="12.75" customHeight="1" thickBot="1" x14ac:dyDescent="0.25">
      <c r="A74" s="56" t="str">
        <f t="shared" si="6"/>
        <v> VSSC 63.21 </v>
      </c>
      <c r="B74" s="19" t="str">
        <f t="shared" si="7"/>
        <v>I</v>
      </c>
      <c r="C74" s="56">
        <f t="shared" si="8"/>
        <v>46112.383000000002</v>
      </c>
      <c r="D74" s="18" t="str">
        <f t="shared" si="9"/>
        <v>vis</v>
      </c>
      <c r="E74" s="64">
        <f>VLOOKUP(C74,A!C$21:E$973,3,FALSE)</f>
        <v>18660.969059865616</v>
      </c>
      <c r="F74" s="19" t="s">
        <v>200</v>
      </c>
      <c r="G74" s="18" t="str">
        <f t="shared" si="10"/>
        <v>46112.383</v>
      </c>
      <c r="H74" s="56">
        <f t="shared" si="11"/>
        <v>-1866</v>
      </c>
      <c r="I74" s="65" t="s">
        <v>736</v>
      </c>
      <c r="J74" s="66" t="s">
        <v>737</v>
      </c>
      <c r="K74" s="65">
        <v>-1866</v>
      </c>
      <c r="L74" s="65" t="s">
        <v>568</v>
      </c>
      <c r="M74" s="66" t="s">
        <v>206</v>
      </c>
      <c r="N74" s="66"/>
      <c r="O74" s="67" t="s">
        <v>735</v>
      </c>
      <c r="P74" s="67" t="s">
        <v>731</v>
      </c>
    </row>
    <row r="75" spans="1:16" ht="12.75" customHeight="1" thickBot="1" x14ac:dyDescent="0.25">
      <c r="A75" s="56" t="str">
        <f t="shared" ref="A75:A106" si="12">P75</f>
        <v> VSSC 63.21 </v>
      </c>
      <c r="B75" s="19" t="str">
        <f t="shared" ref="B75:B106" si="13">IF(H75=INT(H75),"I","II")</f>
        <v>II</v>
      </c>
      <c r="C75" s="56">
        <f t="shared" ref="C75:C106" si="14">1*G75</f>
        <v>46130.406999999999</v>
      </c>
      <c r="D75" s="18" t="str">
        <f t="shared" ref="D75:D106" si="15">VLOOKUP(F75,I$1:J$5,2,FALSE)</f>
        <v>vis</v>
      </c>
      <c r="E75" s="64">
        <f>VLOOKUP(C75,A!C$21:E$973,3,FALSE)</f>
        <v>18674.493128791546</v>
      </c>
      <c r="F75" s="19" t="s">
        <v>200</v>
      </c>
      <c r="G75" s="18" t="str">
        <f t="shared" ref="G75:G106" si="16">MID(I75,3,LEN(I75)-3)</f>
        <v>46130.407</v>
      </c>
      <c r="H75" s="56">
        <f t="shared" ref="H75:H106" si="17">1*K75</f>
        <v>-1852.5</v>
      </c>
      <c r="I75" s="65" t="s">
        <v>738</v>
      </c>
      <c r="J75" s="66" t="s">
        <v>739</v>
      </c>
      <c r="K75" s="65">
        <v>-1852.5</v>
      </c>
      <c r="L75" s="65" t="s">
        <v>286</v>
      </c>
      <c r="M75" s="66" t="s">
        <v>206</v>
      </c>
      <c r="N75" s="66"/>
      <c r="O75" s="67" t="s">
        <v>735</v>
      </c>
      <c r="P75" s="67" t="s">
        <v>731</v>
      </c>
    </row>
    <row r="76" spans="1:16" ht="12.75" customHeight="1" thickBot="1" x14ac:dyDescent="0.25">
      <c r="A76" s="56" t="str">
        <f t="shared" si="12"/>
        <v> BRNO 27 </v>
      </c>
      <c r="B76" s="19" t="str">
        <f t="shared" si="13"/>
        <v>I</v>
      </c>
      <c r="C76" s="56">
        <f t="shared" si="14"/>
        <v>46132.41</v>
      </c>
      <c r="D76" s="18" t="str">
        <f t="shared" si="15"/>
        <v>vis</v>
      </c>
      <c r="E76" s="64">
        <f>VLOOKUP(C76,A!C$21:E$973,3,FALSE)</f>
        <v>18675.99605322889</v>
      </c>
      <c r="F76" s="19" t="s">
        <v>200</v>
      </c>
      <c r="G76" s="18" t="str">
        <f t="shared" si="16"/>
        <v>46132.410</v>
      </c>
      <c r="H76" s="56">
        <f t="shared" si="17"/>
        <v>-1851</v>
      </c>
      <c r="I76" s="65" t="s">
        <v>740</v>
      </c>
      <c r="J76" s="66" t="s">
        <v>741</v>
      </c>
      <c r="K76" s="65">
        <v>-1851</v>
      </c>
      <c r="L76" s="65" t="s">
        <v>315</v>
      </c>
      <c r="M76" s="66" t="s">
        <v>206</v>
      </c>
      <c r="N76" s="66"/>
      <c r="O76" s="67" t="s">
        <v>742</v>
      </c>
      <c r="P76" s="67" t="s">
        <v>718</v>
      </c>
    </row>
    <row r="77" spans="1:16" ht="12.75" customHeight="1" thickBot="1" x14ac:dyDescent="0.25">
      <c r="A77" s="56" t="str">
        <f t="shared" si="12"/>
        <v> AN 178.396 </v>
      </c>
      <c r="B77" s="19" t="str">
        <f t="shared" si="13"/>
        <v>I</v>
      </c>
      <c r="C77" s="56">
        <f t="shared" si="14"/>
        <v>18046.37</v>
      </c>
      <c r="D77" s="18" t="str">
        <f t="shared" si="15"/>
        <v>vis</v>
      </c>
      <c r="E77" s="64">
        <f>VLOOKUP(C77,A!C$21:E$973,3,FALSE)</f>
        <v>-2397.9908984156637</v>
      </c>
      <c r="F77" s="19" t="s">
        <v>200</v>
      </c>
      <c r="G77" s="18" t="str">
        <f t="shared" si="16"/>
        <v>18046.37</v>
      </c>
      <c r="H77" s="56">
        <f t="shared" si="17"/>
        <v>-22925</v>
      </c>
      <c r="I77" s="65" t="s">
        <v>203</v>
      </c>
      <c r="J77" s="66" t="s">
        <v>204</v>
      </c>
      <c r="K77" s="65">
        <v>-22925</v>
      </c>
      <c r="L77" s="65" t="s">
        <v>205</v>
      </c>
      <c r="M77" s="66" t="s">
        <v>206</v>
      </c>
      <c r="N77" s="66"/>
      <c r="O77" s="67" t="s">
        <v>207</v>
      </c>
      <c r="P77" s="67" t="s">
        <v>208</v>
      </c>
    </row>
    <row r="78" spans="1:16" ht="12.75" customHeight="1" thickBot="1" x14ac:dyDescent="0.25">
      <c r="A78" s="56" t="str">
        <f t="shared" si="12"/>
        <v> APJ 73.80 </v>
      </c>
      <c r="B78" s="19" t="str">
        <f t="shared" si="13"/>
        <v>I</v>
      </c>
      <c r="C78" s="56">
        <f t="shared" si="14"/>
        <v>18984.612000000001</v>
      </c>
      <c r="D78" s="18" t="str">
        <f t="shared" si="15"/>
        <v>vis</v>
      </c>
      <c r="E78" s="64">
        <f>VLOOKUP(C78,A!C$21:E$973,3,FALSE)</f>
        <v>-1693.9934795739568</v>
      </c>
      <c r="F78" s="19" t="s">
        <v>200</v>
      </c>
      <c r="G78" s="18" t="str">
        <f t="shared" si="16"/>
        <v>18984.612</v>
      </c>
      <c r="H78" s="56">
        <f t="shared" si="17"/>
        <v>-22221</v>
      </c>
      <c r="I78" s="65" t="s">
        <v>209</v>
      </c>
      <c r="J78" s="66" t="s">
        <v>210</v>
      </c>
      <c r="K78" s="65">
        <v>-22221</v>
      </c>
      <c r="L78" s="65" t="s">
        <v>211</v>
      </c>
      <c r="M78" s="66" t="s">
        <v>206</v>
      </c>
      <c r="N78" s="66"/>
      <c r="O78" s="67" t="s">
        <v>212</v>
      </c>
      <c r="P78" s="67" t="s">
        <v>213</v>
      </c>
    </row>
    <row r="79" spans="1:16" ht="12.75" customHeight="1" thickBot="1" x14ac:dyDescent="0.25">
      <c r="A79" s="56" t="str">
        <f t="shared" si="12"/>
        <v> APJ 73.80 </v>
      </c>
      <c r="B79" s="19" t="str">
        <f t="shared" si="13"/>
        <v>I</v>
      </c>
      <c r="C79" s="56">
        <f t="shared" si="14"/>
        <v>19008.600999999999</v>
      </c>
      <c r="D79" s="18" t="str">
        <f t="shared" si="15"/>
        <v>vis</v>
      </c>
      <c r="E79" s="64">
        <f>VLOOKUP(C79,A!C$21:E$973,3,FALSE)</f>
        <v>-1675.9936521514028</v>
      </c>
      <c r="F79" s="19" t="s">
        <v>200</v>
      </c>
      <c r="G79" s="18" t="str">
        <f t="shared" si="16"/>
        <v>19008.601</v>
      </c>
      <c r="H79" s="56">
        <f t="shared" si="17"/>
        <v>-22203</v>
      </c>
      <c r="I79" s="65" t="s">
        <v>214</v>
      </c>
      <c r="J79" s="66" t="s">
        <v>215</v>
      </c>
      <c r="K79" s="65">
        <v>-22203</v>
      </c>
      <c r="L79" s="65" t="s">
        <v>211</v>
      </c>
      <c r="M79" s="66" t="s">
        <v>206</v>
      </c>
      <c r="N79" s="66"/>
      <c r="O79" s="67" t="s">
        <v>212</v>
      </c>
      <c r="P79" s="67" t="s">
        <v>213</v>
      </c>
    </row>
    <row r="80" spans="1:16" ht="12.75" customHeight="1" thickBot="1" x14ac:dyDescent="0.25">
      <c r="A80" s="56" t="str">
        <f t="shared" si="12"/>
        <v> APJ 73.82 </v>
      </c>
      <c r="B80" s="19" t="str">
        <f t="shared" si="13"/>
        <v>II</v>
      </c>
      <c r="C80" s="56">
        <f t="shared" si="14"/>
        <v>19054.567999999999</v>
      </c>
      <c r="D80" s="18" t="str">
        <f t="shared" si="15"/>
        <v>vis</v>
      </c>
      <c r="E80" s="64">
        <f>VLOOKUP(C80,A!C$21:E$973,3,FALSE)</f>
        <v>-1641.5029244373407</v>
      </c>
      <c r="F80" s="19" t="s">
        <v>200</v>
      </c>
      <c r="G80" s="18" t="str">
        <f t="shared" si="16"/>
        <v>19054.568</v>
      </c>
      <c r="H80" s="56">
        <f t="shared" si="17"/>
        <v>-22168.5</v>
      </c>
      <c r="I80" s="65" t="s">
        <v>216</v>
      </c>
      <c r="J80" s="66" t="s">
        <v>217</v>
      </c>
      <c r="K80" s="65">
        <v>-22168.5</v>
      </c>
      <c r="L80" s="65" t="s">
        <v>218</v>
      </c>
      <c r="M80" s="66" t="s">
        <v>206</v>
      </c>
      <c r="N80" s="66"/>
      <c r="O80" s="67" t="s">
        <v>212</v>
      </c>
      <c r="P80" s="67" t="s">
        <v>219</v>
      </c>
    </row>
    <row r="81" spans="1:16" ht="12.75" customHeight="1" thickBot="1" x14ac:dyDescent="0.25">
      <c r="A81" s="56" t="str">
        <f t="shared" si="12"/>
        <v> APJ 73.82 </v>
      </c>
      <c r="B81" s="19" t="str">
        <f t="shared" si="13"/>
        <v>I</v>
      </c>
      <c r="C81" s="56">
        <f t="shared" si="14"/>
        <v>19060.577000000001</v>
      </c>
      <c r="D81" s="18" t="str">
        <f t="shared" si="15"/>
        <v>vis</v>
      </c>
      <c r="E81" s="64">
        <f>VLOOKUP(C81,A!C$21:E$973,3,FALSE)</f>
        <v>-1636.9941511253155</v>
      </c>
      <c r="F81" s="19" t="s">
        <v>200</v>
      </c>
      <c r="G81" s="18" t="str">
        <f t="shared" si="16"/>
        <v>19060.577</v>
      </c>
      <c r="H81" s="56">
        <f t="shared" si="17"/>
        <v>-22164</v>
      </c>
      <c r="I81" s="65" t="s">
        <v>220</v>
      </c>
      <c r="J81" s="66" t="s">
        <v>221</v>
      </c>
      <c r="K81" s="65">
        <v>-22164</v>
      </c>
      <c r="L81" s="65" t="s">
        <v>222</v>
      </c>
      <c r="M81" s="66" t="s">
        <v>206</v>
      </c>
      <c r="N81" s="66"/>
      <c r="O81" s="67" t="s">
        <v>212</v>
      </c>
      <c r="P81" s="67" t="s">
        <v>219</v>
      </c>
    </row>
    <row r="82" spans="1:16" ht="12.75" customHeight="1" thickBot="1" x14ac:dyDescent="0.25">
      <c r="A82" s="56" t="str">
        <f t="shared" si="12"/>
        <v> APJ 73.84 </v>
      </c>
      <c r="B82" s="19" t="str">
        <f t="shared" si="13"/>
        <v>I</v>
      </c>
      <c r="C82" s="56">
        <f t="shared" si="14"/>
        <v>19084.563999999998</v>
      </c>
      <c r="D82" s="18" t="str">
        <f t="shared" si="15"/>
        <v>vis</v>
      </c>
      <c r="E82" s="64">
        <f>VLOOKUP(C82,A!C$21:E$973,3,FALSE)</f>
        <v>-1618.9958243761887</v>
      </c>
      <c r="F82" s="19" t="s">
        <v>200</v>
      </c>
      <c r="G82" s="18" t="str">
        <f t="shared" si="16"/>
        <v>19084.564</v>
      </c>
      <c r="H82" s="56">
        <f t="shared" si="17"/>
        <v>-22146</v>
      </c>
      <c r="I82" s="65" t="s">
        <v>223</v>
      </c>
      <c r="J82" s="66" t="s">
        <v>224</v>
      </c>
      <c r="K82" s="65">
        <v>-22146</v>
      </c>
      <c r="L82" s="65" t="s">
        <v>225</v>
      </c>
      <c r="M82" s="66" t="s">
        <v>206</v>
      </c>
      <c r="N82" s="66"/>
      <c r="O82" s="67" t="s">
        <v>212</v>
      </c>
      <c r="P82" s="67" t="s">
        <v>226</v>
      </c>
    </row>
    <row r="83" spans="1:16" ht="12.75" customHeight="1" thickBot="1" x14ac:dyDescent="0.25">
      <c r="A83" s="56" t="str">
        <f t="shared" si="12"/>
        <v> APJ 73.84 </v>
      </c>
      <c r="B83" s="19" t="str">
        <f t="shared" si="13"/>
        <v>I</v>
      </c>
      <c r="C83" s="56">
        <f t="shared" si="14"/>
        <v>19092.559000000001</v>
      </c>
      <c r="D83" s="18" t="str">
        <f t="shared" si="15"/>
        <v>vis</v>
      </c>
      <c r="E83" s="64">
        <f>VLOOKUP(C83,A!C$21:E$973,3,FALSE)</f>
        <v>-1612.996882350953</v>
      </c>
      <c r="F83" s="19" t="s">
        <v>200</v>
      </c>
      <c r="G83" s="18" t="str">
        <f t="shared" si="16"/>
        <v>19092.559</v>
      </c>
      <c r="H83" s="56">
        <f t="shared" si="17"/>
        <v>-22140</v>
      </c>
      <c r="I83" s="65" t="s">
        <v>227</v>
      </c>
      <c r="J83" s="66" t="s">
        <v>228</v>
      </c>
      <c r="K83" s="65">
        <v>-22140</v>
      </c>
      <c r="L83" s="65" t="s">
        <v>229</v>
      </c>
      <c r="M83" s="66" t="s">
        <v>206</v>
      </c>
      <c r="N83" s="66"/>
      <c r="O83" s="67" t="s">
        <v>212</v>
      </c>
      <c r="P83" s="67" t="s">
        <v>226</v>
      </c>
    </row>
    <row r="84" spans="1:16" ht="12.75" customHeight="1" thickBot="1" x14ac:dyDescent="0.25">
      <c r="A84" s="56" t="str">
        <f t="shared" si="12"/>
        <v> APJ 73.84 </v>
      </c>
      <c r="B84" s="19" t="str">
        <f t="shared" si="13"/>
        <v>I</v>
      </c>
      <c r="C84" s="56">
        <f t="shared" si="14"/>
        <v>19096.561000000002</v>
      </c>
      <c r="D84" s="18" t="str">
        <f t="shared" si="15"/>
        <v>vis</v>
      </c>
      <c r="E84" s="64">
        <f>VLOOKUP(C84,A!C$21:E$973,3,FALSE)</f>
        <v>-1609.9940348231246</v>
      </c>
      <c r="F84" s="19" t="s">
        <v>200</v>
      </c>
      <c r="G84" s="18" t="str">
        <f t="shared" si="16"/>
        <v>19096.561</v>
      </c>
      <c r="H84" s="56">
        <f t="shared" si="17"/>
        <v>-22137</v>
      </c>
      <c r="I84" s="65" t="s">
        <v>230</v>
      </c>
      <c r="J84" s="66" t="s">
        <v>231</v>
      </c>
      <c r="K84" s="65">
        <v>-22137</v>
      </c>
      <c r="L84" s="65" t="s">
        <v>222</v>
      </c>
      <c r="M84" s="66" t="s">
        <v>206</v>
      </c>
      <c r="N84" s="66"/>
      <c r="O84" s="67" t="s">
        <v>212</v>
      </c>
      <c r="P84" s="67" t="s">
        <v>226</v>
      </c>
    </row>
    <row r="85" spans="1:16" ht="12.75" customHeight="1" thickBot="1" x14ac:dyDescent="0.25">
      <c r="A85" s="56" t="str">
        <f t="shared" si="12"/>
        <v> APJ 73.84 </v>
      </c>
      <c r="B85" s="19" t="str">
        <f t="shared" si="13"/>
        <v>II</v>
      </c>
      <c r="C85" s="56">
        <f t="shared" si="14"/>
        <v>19098.554</v>
      </c>
      <c r="D85" s="18" t="str">
        <f t="shared" si="15"/>
        <v>vis</v>
      </c>
      <c r="E85" s="64">
        <f>VLOOKUP(C85,A!C$21:E$973,3,FALSE)</f>
        <v>-1608.4986137529204</v>
      </c>
      <c r="F85" s="19" t="s">
        <v>200</v>
      </c>
      <c r="G85" s="18" t="str">
        <f t="shared" si="16"/>
        <v>19098.554</v>
      </c>
      <c r="H85" s="56">
        <f t="shared" si="17"/>
        <v>-22135.5</v>
      </c>
      <c r="I85" s="65" t="s">
        <v>232</v>
      </c>
      <c r="J85" s="66" t="s">
        <v>233</v>
      </c>
      <c r="K85" s="65">
        <v>-22135.5</v>
      </c>
      <c r="L85" s="65" t="s">
        <v>234</v>
      </c>
      <c r="M85" s="66" t="s">
        <v>206</v>
      </c>
      <c r="N85" s="66"/>
      <c r="O85" s="67" t="s">
        <v>212</v>
      </c>
      <c r="P85" s="67" t="s">
        <v>226</v>
      </c>
    </row>
    <row r="86" spans="1:16" ht="12.75" customHeight="1" thickBot="1" x14ac:dyDescent="0.25">
      <c r="A86" s="56" t="str">
        <f t="shared" si="12"/>
        <v> APJ 73.84 </v>
      </c>
      <c r="B86" s="19" t="str">
        <f t="shared" si="13"/>
        <v>I</v>
      </c>
      <c r="C86" s="56">
        <f t="shared" si="14"/>
        <v>19100.553</v>
      </c>
      <c r="D86" s="18" t="str">
        <f t="shared" si="15"/>
        <v>vis</v>
      </c>
      <c r="E86" s="64">
        <f>VLOOKUP(C86,A!C$21:E$973,3,FALSE)</f>
        <v>-1606.9986906624335</v>
      </c>
      <c r="F86" s="19" t="s">
        <v>200</v>
      </c>
      <c r="G86" s="18" t="str">
        <f t="shared" si="16"/>
        <v>19100.553</v>
      </c>
      <c r="H86" s="56">
        <f t="shared" si="17"/>
        <v>-22134</v>
      </c>
      <c r="I86" s="65" t="s">
        <v>235</v>
      </c>
      <c r="J86" s="66" t="s">
        <v>236</v>
      </c>
      <c r="K86" s="65">
        <v>-22134</v>
      </c>
      <c r="L86" s="65" t="s">
        <v>234</v>
      </c>
      <c r="M86" s="66" t="s">
        <v>206</v>
      </c>
      <c r="N86" s="66"/>
      <c r="O86" s="67" t="s">
        <v>212</v>
      </c>
      <c r="P86" s="67" t="s">
        <v>226</v>
      </c>
    </row>
    <row r="87" spans="1:16" ht="12.75" customHeight="1" thickBot="1" x14ac:dyDescent="0.25">
      <c r="A87" s="56" t="str">
        <f t="shared" si="12"/>
        <v> APJ 73.84 </v>
      </c>
      <c r="B87" s="19" t="str">
        <f t="shared" si="13"/>
        <v>I</v>
      </c>
      <c r="C87" s="56">
        <f t="shared" si="14"/>
        <v>19112.548999999999</v>
      </c>
      <c r="D87" s="18" t="str">
        <f t="shared" si="15"/>
        <v>vis</v>
      </c>
      <c r="E87" s="64">
        <f>VLOOKUP(C87,A!C$21:E$973,3,FALSE)</f>
        <v>-1597.9976514460859</v>
      </c>
      <c r="F87" s="19" t="s">
        <v>200</v>
      </c>
      <c r="G87" s="18" t="str">
        <f t="shared" si="16"/>
        <v>19112.549</v>
      </c>
      <c r="H87" s="56">
        <f t="shared" si="17"/>
        <v>-22125</v>
      </c>
      <c r="I87" s="65" t="s">
        <v>237</v>
      </c>
      <c r="J87" s="66" t="s">
        <v>238</v>
      </c>
      <c r="K87" s="65">
        <v>-22125</v>
      </c>
      <c r="L87" s="65" t="s">
        <v>239</v>
      </c>
      <c r="M87" s="66" t="s">
        <v>206</v>
      </c>
      <c r="N87" s="66"/>
      <c r="O87" s="67" t="s">
        <v>212</v>
      </c>
      <c r="P87" s="67" t="s">
        <v>226</v>
      </c>
    </row>
    <row r="88" spans="1:16" ht="12.75" customHeight="1" thickBot="1" x14ac:dyDescent="0.25">
      <c r="A88" s="56" t="str">
        <f t="shared" si="12"/>
        <v> APJ 73.85 </v>
      </c>
      <c r="B88" s="19" t="str">
        <f t="shared" si="13"/>
        <v>I</v>
      </c>
      <c r="C88" s="56">
        <f t="shared" si="14"/>
        <v>19120.546999999999</v>
      </c>
      <c r="D88" s="18" t="str">
        <f t="shared" si="15"/>
        <v>vis</v>
      </c>
      <c r="E88" s="64">
        <f>VLOOKUP(C88,A!C$21:E$973,3,FALSE)</f>
        <v>-1591.9964584107115</v>
      </c>
      <c r="F88" s="19" t="s">
        <v>200</v>
      </c>
      <c r="G88" s="18" t="str">
        <f t="shared" si="16"/>
        <v>19120.547</v>
      </c>
      <c r="H88" s="56">
        <f t="shared" si="17"/>
        <v>-22119</v>
      </c>
      <c r="I88" s="65" t="s">
        <v>240</v>
      </c>
      <c r="J88" s="66" t="s">
        <v>241</v>
      </c>
      <c r="K88" s="65">
        <v>-22119</v>
      </c>
      <c r="L88" s="65" t="s">
        <v>229</v>
      </c>
      <c r="M88" s="66" t="s">
        <v>206</v>
      </c>
      <c r="N88" s="66"/>
      <c r="O88" s="67" t="s">
        <v>212</v>
      </c>
      <c r="P88" s="67" t="s">
        <v>242</v>
      </c>
    </row>
    <row r="89" spans="1:16" ht="12.75" customHeight="1" thickBot="1" x14ac:dyDescent="0.25">
      <c r="A89" s="56" t="str">
        <f t="shared" si="12"/>
        <v> IPUL 5.123 </v>
      </c>
      <c r="B89" s="19" t="str">
        <f t="shared" si="13"/>
        <v>I</v>
      </c>
      <c r="C89" s="56">
        <f t="shared" si="14"/>
        <v>19697.618999999999</v>
      </c>
      <c r="D89" s="18" t="str">
        <f t="shared" si="15"/>
        <v>vis</v>
      </c>
      <c r="E89" s="64">
        <f>VLOOKUP(C89,A!C$21:E$973,3,FALSE)</f>
        <v>-1158.9981504200007</v>
      </c>
      <c r="F89" s="19" t="s">
        <v>200</v>
      </c>
      <c r="G89" s="18" t="str">
        <f t="shared" si="16"/>
        <v>19697.619</v>
      </c>
      <c r="H89" s="56">
        <f t="shared" si="17"/>
        <v>-21686</v>
      </c>
      <c r="I89" s="65" t="s">
        <v>243</v>
      </c>
      <c r="J89" s="66" t="s">
        <v>244</v>
      </c>
      <c r="K89" s="65">
        <v>-21686</v>
      </c>
      <c r="L89" s="65" t="s">
        <v>239</v>
      </c>
      <c r="M89" s="66" t="s">
        <v>206</v>
      </c>
      <c r="N89" s="66"/>
      <c r="O89" s="67" t="s">
        <v>245</v>
      </c>
      <c r="P89" s="67" t="s">
        <v>246</v>
      </c>
    </row>
    <row r="90" spans="1:16" ht="12.75" customHeight="1" thickBot="1" x14ac:dyDescent="0.25">
      <c r="A90" s="56" t="str">
        <f t="shared" si="12"/>
        <v> IPUL 5.123 </v>
      </c>
      <c r="B90" s="19" t="str">
        <f t="shared" si="13"/>
        <v>I</v>
      </c>
      <c r="C90" s="56">
        <f t="shared" si="14"/>
        <v>19836.221000000001</v>
      </c>
      <c r="D90" s="18" t="str">
        <f t="shared" si="15"/>
        <v>vis</v>
      </c>
      <c r="E90" s="64">
        <f>VLOOKUP(C90,A!C$21:E$973,3,FALSE)</f>
        <v>-1054.9999812415799</v>
      </c>
      <c r="F90" s="19" t="s">
        <v>200</v>
      </c>
      <c r="G90" s="18" t="str">
        <f t="shared" si="16"/>
        <v>19836.221</v>
      </c>
      <c r="H90" s="56">
        <f t="shared" si="17"/>
        <v>-21582</v>
      </c>
      <c r="I90" s="65" t="s">
        <v>247</v>
      </c>
      <c r="J90" s="66" t="s">
        <v>248</v>
      </c>
      <c r="K90" s="65">
        <v>-21582</v>
      </c>
      <c r="L90" s="65" t="s">
        <v>249</v>
      </c>
      <c r="M90" s="66" t="s">
        <v>206</v>
      </c>
      <c r="N90" s="66"/>
      <c r="O90" s="67" t="s">
        <v>245</v>
      </c>
      <c r="P90" s="67" t="s">
        <v>246</v>
      </c>
    </row>
    <row r="91" spans="1:16" ht="12.75" customHeight="1" thickBot="1" x14ac:dyDescent="0.25">
      <c r="A91" s="56" t="str">
        <f t="shared" si="12"/>
        <v> PALL 7.177 </v>
      </c>
      <c r="B91" s="19" t="str">
        <f t="shared" si="13"/>
        <v>I</v>
      </c>
      <c r="C91" s="56">
        <f t="shared" si="14"/>
        <v>20458.608</v>
      </c>
      <c r="D91" s="18" t="str">
        <f t="shared" si="15"/>
        <v>vis</v>
      </c>
      <c r="E91" s="64">
        <f>VLOOKUP(C91,A!C$21:E$973,3,FALSE)</f>
        <v>-588.00016507407565</v>
      </c>
      <c r="F91" s="19" t="s">
        <v>200</v>
      </c>
      <c r="G91" s="18" t="str">
        <f t="shared" si="16"/>
        <v>20458.608</v>
      </c>
      <c r="H91" s="56">
        <f t="shared" si="17"/>
        <v>-21115</v>
      </c>
      <c r="I91" s="65" t="s">
        <v>250</v>
      </c>
      <c r="J91" s="66" t="s">
        <v>251</v>
      </c>
      <c r="K91" s="65">
        <v>-21115</v>
      </c>
      <c r="L91" s="65" t="s">
        <v>249</v>
      </c>
      <c r="M91" s="66" t="s">
        <v>202</v>
      </c>
      <c r="N91" s="66"/>
      <c r="O91" s="67" t="s">
        <v>252</v>
      </c>
      <c r="P91" s="67" t="s">
        <v>253</v>
      </c>
    </row>
    <row r="92" spans="1:16" ht="12.75" customHeight="1" thickBot="1" x14ac:dyDescent="0.25">
      <c r="A92" s="56" t="str">
        <f t="shared" si="12"/>
        <v> PALL 7.177 </v>
      </c>
      <c r="B92" s="19" t="str">
        <f t="shared" si="13"/>
        <v>I</v>
      </c>
      <c r="C92" s="56">
        <f t="shared" si="14"/>
        <v>20462.606</v>
      </c>
      <c r="D92" s="18" t="str">
        <f t="shared" si="15"/>
        <v>vis</v>
      </c>
      <c r="E92" s="64">
        <f>VLOOKUP(C92,A!C$21:E$973,3,FALSE)</f>
        <v>-585.0003188931023</v>
      </c>
      <c r="F92" s="19" t="s">
        <v>200</v>
      </c>
      <c r="G92" s="18" t="str">
        <f t="shared" si="16"/>
        <v>20462.606</v>
      </c>
      <c r="H92" s="56">
        <f t="shared" si="17"/>
        <v>-21112</v>
      </c>
      <c r="I92" s="65" t="s">
        <v>254</v>
      </c>
      <c r="J92" s="66" t="s">
        <v>255</v>
      </c>
      <c r="K92" s="65">
        <v>-21112</v>
      </c>
      <c r="L92" s="65" t="s">
        <v>249</v>
      </c>
      <c r="M92" s="66" t="s">
        <v>202</v>
      </c>
      <c r="N92" s="66"/>
      <c r="O92" s="67" t="s">
        <v>252</v>
      </c>
      <c r="P92" s="67" t="s">
        <v>253</v>
      </c>
    </row>
    <row r="93" spans="1:16" ht="12.75" customHeight="1" thickBot="1" x14ac:dyDescent="0.25">
      <c r="A93" s="56" t="str">
        <f t="shared" si="12"/>
        <v> APJ 73.85 </v>
      </c>
      <c r="B93" s="19" t="str">
        <f t="shared" si="13"/>
        <v>I</v>
      </c>
      <c r="C93" s="56">
        <f t="shared" si="14"/>
        <v>20502.589</v>
      </c>
      <c r="D93" s="18" t="str">
        <f t="shared" si="15"/>
        <v>vis</v>
      </c>
      <c r="E93" s="64">
        <f>VLOOKUP(C93,A!C$21:E$973,3,FALSE)</f>
        <v>-554.99960607322419</v>
      </c>
      <c r="F93" s="19" t="s">
        <v>200</v>
      </c>
      <c r="G93" s="18" t="str">
        <f t="shared" si="16"/>
        <v>20502.589</v>
      </c>
      <c r="H93" s="56">
        <f t="shared" si="17"/>
        <v>-21082</v>
      </c>
      <c r="I93" s="65" t="s">
        <v>256</v>
      </c>
      <c r="J93" s="66" t="s">
        <v>257</v>
      </c>
      <c r="K93" s="65">
        <v>-21082</v>
      </c>
      <c r="L93" s="65" t="s">
        <v>258</v>
      </c>
      <c r="M93" s="66" t="s">
        <v>206</v>
      </c>
      <c r="N93" s="66"/>
      <c r="O93" s="67" t="s">
        <v>212</v>
      </c>
      <c r="P93" s="67" t="s">
        <v>242</v>
      </c>
    </row>
    <row r="94" spans="1:16" ht="12.75" customHeight="1" thickBot="1" x14ac:dyDescent="0.25">
      <c r="A94" s="56" t="str">
        <f t="shared" si="12"/>
        <v> APJ 73.85 </v>
      </c>
      <c r="B94" s="19" t="str">
        <f t="shared" si="13"/>
        <v>I</v>
      </c>
      <c r="C94" s="56">
        <f t="shared" si="14"/>
        <v>20506.588</v>
      </c>
      <c r="D94" s="18" t="str">
        <f t="shared" si="15"/>
        <v>vis</v>
      </c>
      <c r="E94" s="64">
        <f>VLOOKUP(C94,A!C$21:E$973,3,FALSE)</f>
        <v>-551.99900955553699</v>
      </c>
      <c r="F94" s="19" t="s">
        <v>200</v>
      </c>
      <c r="G94" s="18" t="str">
        <f t="shared" si="16"/>
        <v>20506.588</v>
      </c>
      <c r="H94" s="56">
        <f t="shared" si="17"/>
        <v>-21079</v>
      </c>
      <c r="I94" s="65" t="s">
        <v>259</v>
      </c>
      <c r="J94" s="66" t="s">
        <v>260</v>
      </c>
      <c r="K94" s="65">
        <v>-21079</v>
      </c>
      <c r="L94" s="65" t="s">
        <v>234</v>
      </c>
      <c r="M94" s="66" t="s">
        <v>206</v>
      </c>
      <c r="N94" s="66"/>
      <c r="O94" s="67" t="s">
        <v>212</v>
      </c>
      <c r="P94" s="67" t="s">
        <v>242</v>
      </c>
    </row>
    <row r="95" spans="1:16" ht="12.75" customHeight="1" thickBot="1" x14ac:dyDescent="0.25">
      <c r="A95" s="56" t="str">
        <f t="shared" si="12"/>
        <v> PALL 7.177 </v>
      </c>
      <c r="B95" s="19" t="str">
        <f t="shared" si="13"/>
        <v>I</v>
      </c>
      <c r="C95" s="56">
        <f t="shared" si="14"/>
        <v>20871.754000000001</v>
      </c>
      <c r="D95" s="18" t="str">
        <f t="shared" si="15"/>
        <v>vis</v>
      </c>
      <c r="E95" s="64">
        <f>VLOOKUP(C95,A!C$21:E$973,3,FALSE)</f>
        <v>-278.00155319699536</v>
      </c>
      <c r="F95" s="19" t="s">
        <v>200</v>
      </c>
      <c r="G95" s="18" t="str">
        <f t="shared" si="16"/>
        <v>20871.754</v>
      </c>
      <c r="H95" s="56">
        <f t="shared" si="17"/>
        <v>-20805</v>
      </c>
      <c r="I95" s="65" t="s">
        <v>261</v>
      </c>
      <c r="J95" s="66" t="s">
        <v>262</v>
      </c>
      <c r="K95" s="65">
        <v>-20805</v>
      </c>
      <c r="L95" s="65" t="s">
        <v>263</v>
      </c>
      <c r="M95" s="66" t="s">
        <v>202</v>
      </c>
      <c r="N95" s="66"/>
      <c r="O95" s="67" t="s">
        <v>252</v>
      </c>
      <c r="P95" s="67" t="s">
        <v>253</v>
      </c>
    </row>
    <row r="96" spans="1:16" ht="12.75" customHeight="1" thickBot="1" x14ac:dyDescent="0.25">
      <c r="A96" s="56" t="str">
        <f t="shared" si="12"/>
        <v> BAN 6.114 </v>
      </c>
      <c r="B96" s="19" t="str">
        <f t="shared" si="13"/>
        <v>I</v>
      </c>
      <c r="C96" s="56">
        <f t="shared" si="14"/>
        <v>21431.519</v>
      </c>
      <c r="D96" s="18" t="str">
        <f t="shared" si="15"/>
        <v>vis</v>
      </c>
      <c r="E96" s="64">
        <f>VLOOKUP(C96,A!C$21:E$973,3,FALSE)</f>
        <v>142.01067729143591</v>
      </c>
      <c r="F96" s="19" t="s">
        <v>200</v>
      </c>
      <c r="G96" s="18" t="str">
        <f t="shared" si="16"/>
        <v>21431.519</v>
      </c>
      <c r="H96" s="56">
        <f t="shared" si="17"/>
        <v>-20385</v>
      </c>
      <c r="I96" s="65" t="s">
        <v>264</v>
      </c>
      <c r="J96" s="66" t="s">
        <v>265</v>
      </c>
      <c r="K96" s="65">
        <v>-20385</v>
      </c>
      <c r="L96" s="65" t="s">
        <v>266</v>
      </c>
      <c r="M96" s="66" t="s">
        <v>206</v>
      </c>
      <c r="N96" s="66"/>
      <c r="O96" s="67" t="s">
        <v>267</v>
      </c>
      <c r="P96" s="67" t="s">
        <v>268</v>
      </c>
    </row>
    <row r="97" spans="1:16" ht="12.75" customHeight="1" thickBot="1" x14ac:dyDescent="0.25">
      <c r="A97" s="56" t="str">
        <f t="shared" si="12"/>
        <v> BAN 6.114 </v>
      </c>
      <c r="B97" s="19" t="str">
        <f t="shared" si="13"/>
        <v>I</v>
      </c>
      <c r="C97" s="56">
        <f t="shared" si="14"/>
        <v>21531.457999999999</v>
      </c>
      <c r="D97" s="18" t="str">
        <f t="shared" si="15"/>
        <v>vis</v>
      </c>
      <c r="E97" s="64">
        <f>VLOOKUP(C97,A!C$21:E$973,3,FALSE)</f>
        <v>216.99857811192797</v>
      </c>
      <c r="F97" s="19" t="s">
        <v>200</v>
      </c>
      <c r="G97" s="18" t="str">
        <f t="shared" si="16"/>
        <v>21531.458</v>
      </c>
      <c r="H97" s="56">
        <f t="shared" si="17"/>
        <v>-20310</v>
      </c>
      <c r="I97" s="65" t="s">
        <v>269</v>
      </c>
      <c r="J97" s="66" t="s">
        <v>270</v>
      </c>
      <c r="K97" s="65">
        <v>-20310</v>
      </c>
      <c r="L97" s="65" t="s">
        <v>263</v>
      </c>
      <c r="M97" s="66" t="s">
        <v>206</v>
      </c>
      <c r="N97" s="66"/>
      <c r="O97" s="67" t="s">
        <v>267</v>
      </c>
      <c r="P97" s="67" t="s">
        <v>268</v>
      </c>
    </row>
    <row r="98" spans="1:16" ht="12.75" customHeight="1" thickBot="1" x14ac:dyDescent="0.25">
      <c r="A98" s="56" t="str">
        <f t="shared" si="12"/>
        <v> BAN 6.114 </v>
      </c>
      <c r="B98" s="19" t="str">
        <f t="shared" si="13"/>
        <v>I</v>
      </c>
      <c r="C98" s="56">
        <f t="shared" si="14"/>
        <v>21907.277999999998</v>
      </c>
      <c r="D98" s="18" t="str">
        <f t="shared" si="15"/>
        <v>vis</v>
      </c>
      <c r="E98" s="64">
        <f>VLOOKUP(C98,A!C$21:E$973,3,FALSE)</f>
        <v>498.99012181716546</v>
      </c>
      <c r="F98" s="19" t="s">
        <v>200</v>
      </c>
      <c r="G98" s="18" t="str">
        <f t="shared" si="16"/>
        <v>21907.278</v>
      </c>
      <c r="H98" s="56">
        <f t="shared" si="17"/>
        <v>-20028</v>
      </c>
      <c r="I98" s="65" t="s">
        <v>271</v>
      </c>
      <c r="J98" s="66" t="s">
        <v>272</v>
      </c>
      <c r="K98" s="65">
        <v>-20028</v>
      </c>
      <c r="L98" s="65" t="s">
        <v>273</v>
      </c>
      <c r="M98" s="66" t="s">
        <v>206</v>
      </c>
      <c r="N98" s="66"/>
      <c r="O98" s="67" t="s">
        <v>267</v>
      </c>
      <c r="P98" s="67" t="s">
        <v>268</v>
      </c>
    </row>
    <row r="99" spans="1:16" ht="12.75" customHeight="1" thickBot="1" x14ac:dyDescent="0.25">
      <c r="A99" s="56" t="str">
        <f t="shared" si="12"/>
        <v> BAN 6.114 </v>
      </c>
      <c r="B99" s="19" t="str">
        <f t="shared" si="13"/>
        <v>I</v>
      </c>
      <c r="C99" s="56">
        <f t="shared" si="14"/>
        <v>22180.505000000001</v>
      </c>
      <c r="D99" s="18" t="str">
        <f t="shared" si="15"/>
        <v>vis</v>
      </c>
      <c r="E99" s="64">
        <f>VLOOKUP(C99,A!C$21:E$973,3,FALSE)</f>
        <v>704.00237106401698</v>
      </c>
      <c r="F99" s="19" t="s">
        <v>200</v>
      </c>
      <c r="G99" s="18" t="str">
        <f t="shared" si="16"/>
        <v>22180.505</v>
      </c>
      <c r="H99" s="56">
        <f t="shared" si="17"/>
        <v>-19823</v>
      </c>
      <c r="I99" s="65" t="s">
        <v>274</v>
      </c>
      <c r="J99" s="66" t="s">
        <v>275</v>
      </c>
      <c r="K99" s="65">
        <v>-19823</v>
      </c>
      <c r="L99" s="65" t="s">
        <v>276</v>
      </c>
      <c r="M99" s="66" t="s">
        <v>206</v>
      </c>
      <c r="N99" s="66"/>
      <c r="O99" s="67" t="s">
        <v>267</v>
      </c>
      <c r="P99" s="67" t="s">
        <v>268</v>
      </c>
    </row>
    <row r="100" spans="1:16" ht="12.75" customHeight="1" thickBot="1" x14ac:dyDescent="0.25">
      <c r="A100" s="56" t="str">
        <f t="shared" si="12"/>
        <v> BAN 6.114 </v>
      </c>
      <c r="B100" s="19" t="str">
        <f t="shared" si="13"/>
        <v>I</v>
      </c>
      <c r="C100" s="56">
        <f t="shared" si="14"/>
        <v>22256.466</v>
      </c>
      <c r="D100" s="18" t="str">
        <f t="shared" si="15"/>
        <v>vis</v>
      </c>
      <c r="E100" s="64">
        <f>VLOOKUP(C100,A!C$21:E$973,3,FALSE)</f>
        <v>760.99869816580338</v>
      </c>
      <c r="F100" s="19" t="s">
        <v>200</v>
      </c>
      <c r="G100" s="18" t="str">
        <f t="shared" si="16"/>
        <v>22256.466</v>
      </c>
      <c r="H100" s="56">
        <f t="shared" si="17"/>
        <v>-19766</v>
      </c>
      <c r="I100" s="65" t="s">
        <v>277</v>
      </c>
      <c r="J100" s="66" t="s">
        <v>278</v>
      </c>
      <c r="K100" s="65">
        <v>-19766</v>
      </c>
      <c r="L100" s="65" t="s">
        <v>279</v>
      </c>
      <c r="M100" s="66" t="s">
        <v>206</v>
      </c>
      <c r="N100" s="66"/>
      <c r="O100" s="67" t="s">
        <v>267</v>
      </c>
      <c r="P100" s="67" t="s">
        <v>268</v>
      </c>
    </row>
    <row r="101" spans="1:16" ht="12.75" customHeight="1" thickBot="1" x14ac:dyDescent="0.25">
      <c r="A101" s="56" t="str">
        <f t="shared" si="12"/>
        <v> BAN 6.114 </v>
      </c>
      <c r="B101" s="19" t="str">
        <f t="shared" si="13"/>
        <v>I</v>
      </c>
      <c r="C101" s="56">
        <f t="shared" si="14"/>
        <v>22416.401999999998</v>
      </c>
      <c r="D101" s="18" t="str">
        <f t="shared" si="15"/>
        <v>vis</v>
      </c>
      <c r="E101" s="64">
        <f>VLOOKUP(C101,A!C$21:E$973,3,FALSE)</f>
        <v>881.00455079216783</v>
      </c>
      <c r="F101" s="19" t="s">
        <v>200</v>
      </c>
      <c r="G101" s="18" t="str">
        <f t="shared" si="16"/>
        <v>22416.402</v>
      </c>
      <c r="H101" s="56">
        <f t="shared" si="17"/>
        <v>-19646</v>
      </c>
      <c r="I101" s="65" t="s">
        <v>280</v>
      </c>
      <c r="J101" s="66" t="s">
        <v>281</v>
      </c>
      <c r="K101" s="65">
        <v>-19646</v>
      </c>
      <c r="L101" s="65" t="s">
        <v>225</v>
      </c>
      <c r="M101" s="66" t="s">
        <v>206</v>
      </c>
      <c r="N101" s="66"/>
      <c r="O101" s="67" t="s">
        <v>267</v>
      </c>
      <c r="P101" s="67" t="s">
        <v>268</v>
      </c>
    </row>
    <row r="102" spans="1:16" ht="12.75" customHeight="1" thickBot="1" x14ac:dyDescent="0.25">
      <c r="A102" s="56" t="str">
        <f t="shared" si="12"/>
        <v> BAN 6.114 </v>
      </c>
      <c r="B102" s="19" t="str">
        <f t="shared" si="13"/>
        <v>I</v>
      </c>
      <c r="C102" s="56">
        <f t="shared" si="14"/>
        <v>22612.304</v>
      </c>
      <c r="D102" s="18" t="str">
        <f t="shared" si="15"/>
        <v>vis</v>
      </c>
      <c r="E102" s="64">
        <f>VLOOKUP(C102,A!C$21:E$973,3,FALSE)</f>
        <v>1027.9970136598811</v>
      </c>
      <c r="F102" s="19" t="s">
        <v>200</v>
      </c>
      <c r="G102" s="18" t="str">
        <f t="shared" si="16"/>
        <v>22612.304</v>
      </c>
      <c r="H102" s="56">
        <f t="shared" si="17"/>
        <v>-19499</v>
      </c>
      <c r="I102" s="65" t="s">
        <v>282</v>
      </c>
      <c r="J102" s="66" t="s">
        <v>283</v>
      </c>
      <c r="K102" s="65">
        <v>-19499</v>
      </c>
      <c r="L102" s="65" t="s">
        <v>218</v>
      </c>
      <c r="M102" s="66" t="s">
        <v>206</v>
      </c>
      <c r="N102" s="66"/>
      <c r="O102" s="67" t="s">
        <v>267</v>
      </c>
      <c r="P102" s="67" t="s">
        <v>268</v>
      </c>
    </row>
    <row r="103" spans="1:16" ht="12.75" customHeight="1" thickBot="1" x14ac:dyDescent="0.25">
      <c r="A103" s="56" t="str">
        <f t="shared" si="12"/>
        <v> BAN 6.114 </v>
      </c>
      <c r="B103" s="19" t="str">
        <f t="shared" si="13"/>
        <v>I</v>
      </c>
      <c r="C103" s="56">
        <f t="shared" si="14"/>
        <v>22652.280999999999</v>
      </c>
      <c r="D103" s="18" t="str">
        <f t="shared" si="15"/>
        <v>vis</v>
      </c>
      <c r="E103" s="64">
        <f>VLOOKUP(C103,A!C$21:E$973,3,FALSE)</f>
        <v>1057.9932244594768</v>
      </c>
      <c r="F103" s="19" t="s">
        <v>200</v>
      </c>
      <c r="G103" s="18" t="str">
        <f t="shared" si="16"/>
        <v>22652.281</v>
      </c>
      <c r="H103" s="56">
        <f t="shared" si="17"/>
        <v>-19469</v>
      </c>
      <c r="I103" s="65" t="s">
        <v>284</v>
      </c>
      <c r="J103" s="66" t="s">
        <v>285</v>
      </c>
      <c r="K103" s="65">
        <v>-19469</v>
      </c>
      <c r="L103" s="65" t="s">
        <v>286</v>
      </c>
      <c r="M103" s="66" t="s">
        <v>206</v>
      </c>
      <c r="N103" s="66"/>
      <c r="O103" s="67" t="s">
        <v>267</v>
      </c>
      <c r="P103" s="67" t="s">
        <v>268</v>
      </c>
    </row>
    <row r="104" spans="1:16" ht="12.75" customHeight="1" thickBot="1" x14ac:dyDescent="0.25">
      <c r="A104" s="56" t="str">
        <f t="shared" si="12"/>
        <v> BAN 6.114 </v>
      </c>
      <c r="B104" s="19" t="str">
        <f t="shared" si="13"/>
        <v>I</v>
      </c>
      <c r="C104" s="56">
        <f t="shared" si="14"/>
        <v>22921.502</v>
      </c>
      <c r="D104" s="18" t="str">
        <f t="shared" si="15"/>
        <v>vis</v>
      </c>
      <c r="E104" s="64">
        <f>VLOOKUP(C104,A!C$21:E$973,3,FALSE)</f>
        <v>1259.9996248316447</v>
      </c>
      <c r="F104" s="19" t="s">
        <v>200</v>
      </c>
      <c r="G104" s="18" t="str">
        <f t="shared" si="16"/>
        <v>22921.502</v>
      </c>
      <c r="H104" s="56">
        <f t="shared" si="17"/>
        <v>-19267</v>
      </c>
      <c r="I104" s="65" t="s">
        <v>287</v>
      </c>
      <c r="J104" s="66" t="s">
        <v>288</v>
      </c>
      <c r="K104" s="65">
        <v>-19267</v>
      </c>
      <c r="L104" s="65" t="s">
        <v>249</v>
      </c>
      <c r="M104" s="66" t="s">
        <v>206</v>
      </c>
      <c r="N104" s="66"/>
      <c r="O104" s="67" t="s">
        <v>267</v>
      </c>
      <c r="P104" s="67" t="s">
        <v>268</v>
      </c>
    </row>
    <row r="105" spans="1:16" ht="12.75" customHeight="1" thickBot="1" x14ac:dyDescent="0.25">
      <c r="A105" s="56" t="str">
        <f t="shared" si="12"/>
        <v> BAN 6.114 </v>
      </c>
      <c r="B105" s="19" t="str">
        <f t="shared" si="13"/>
        <v>I</v>
      </c>
      <c r="C105" s="56">
        <f t="shared" si="14"/>
        <v>22969.474999999999</v>
      </c>
      <c r="D105" s="18" t="str">
        <f t="shared" si="15"/>
        <v>vis</v>
      </c>
      <c r="E105" s="64">
        <f>VLOOKUP(C105,A!C$21:E$973,3,FALSE)</f>
        <v>1295.9955279931871</v>
      </c>
      <c r="F105" s="19" t="s">
        <v>200</v>
      </c>
      <c r="G105" s="18" t="str">
        <f t="shared" si="16"/>
        <v>22969.475</v>
      </c>
      <c r="H105" s="56">
        <f t="shared" si="17"/>
        <v>-19231</v>
      </c>
      <c r="I105" s="65" t="s">
        <v>289</v>
      </c>
      <c r="J105" s="66" t="s">
        <v>290</v>
      </c>
      <c r="K105" s="65">
        <v>-19231</v>
      </c>
      <c r="L105" s="65" t="s">
        <v>291</v>
      </c>
      <c r="M105" s="66" t="s">
        <v>206</v>
      </c>
      <c r="N105" s="66"/>
      <c r="O105" s="67" t="s">
        <v>267</v>
      </c>
      <c r="P105" s="67" t="s">
        <v>268</v>
      </c>
    </row>
    <row r="106" spans="1:16" ht="12.75" customHeight="1" thickBot="1" x14ac:dyDescent="0.25">
      <c r="A106" s="56" t="str">
        <f t="shared" si="12"/>
        <v> BAN 6.114 </v>
      </c>
      <c r="B106" s="19" t="str">
        <f t="shared" si="13"/>
        <v>I</v>
      </c>
      <c r="C106" s="56">
        <f t="shared" si="14"/>
        <v>23049.440999999999</v>
      </c>
      <c r="D106" s="18" t="str">
        <f t="shared" si="15"/>
        <v>vis</v>
      </c>
      <c r="E106" s="64">
        <f>VLOOKUP(C106,A!C$21:E$973,3,FALSE)</f>
        <v>1355.9969536329431</v>
      </c>
      <c r="F106" s="19" t="s">
        <v>200</v>
      </c>
      <c r="G106" s="18" t="str">
        <f t="shared" si="16"/>
        <v>23049.441</v>
      </c>
      <c r="H106" s="56">
        <f t="shared" si="17"/>
        <v>-19171</v>
      </c>
      <c r="I106" s="65" t="s">
        <v>292</v>
      </c>
      <c r="J106" s="66" t="s">
        <v>293</v>
      </c>
      <c r="K106" s="65">
        <v>-19171</v>
      </c>
      <c r="L106" s="65" t="s">
        <v>218</v>
      </c>
      <c r="M106" s="66" t="s">
        <v>206</v>
      </c>
      <c r="N106" s="66"/>
      <c r="O106" s="67" t="s">
        <v>267</v>
      </c>
      <c r="P106" s="67" t="s">
        <v>268</v>
      </c>
    </row>
    <row r="107" spans="1:16" ht="12.75" customHeight="1" thickBot="1" x14ac:dyDescent="0.25">
      <c r="A107" s="56" t="str">
        <f t="shared" ref="A107:A138" si="18">P107</f>
        <v> BAN 6.114 </v>
      </c>
      <c r="B107" s="19" t="str">
        <f t="shared" ref="B107:B138" si="19">IF(H107=INT(H107),"I","II")</f>
        <v>I</v>
      </c>
      <c r="C107" s="56">
        <f t="shared" ref="C107:C138" si="20">1*G107</f>
        <v>23341.308000000001</v>
      </c>
      <c r="D107" s="18" t="str">
        <f t="shared" ref="D107:D138" si="21">VLOOKUP(F107,I$1:J$5,2,FALSE)</f>
        <v>vis</v>
      </c>
      <c r="E107" s="64">
        <f>VLOOKUP(C107,A!C$21:E$973,3,FALSE)</f>
        <v>1574.9954792213025</v>
      </c>
      <c r="F107" s="19" t="s">
        <v>200</v>
      </c>
      <c r="G107" s="18" t="str">
        <f t="shared" ref="G107:G138" si="22">MID(I107,3,LEN(I107)-3)</f>
        <v>23341.308</v>
      </c>
      <c r="H107" s="56">
        <f t="shared" ref="H107:H138" si="23">1*K107</f>
        <v>-18952</v>
      </c>
      <c r="I107" s="65" t="s">
        <v>294</v>
      </c>
      <c r="J107" s="66" t="s">
        <v>295</v>
      </c>
      <c r="K107" s="65">
        <v>-18952</v>
      </c>
      <c r="L107" s="65" t="s">
        <v>291</v>
      </c>
      <c r="M107" s="66" t="s">
        <v>206</v>
      </c>
      <c r="N107" s="66"/>
      <c r="O107" s="67" t="s">
        <v>267</v>
      </c>
      <c r="P107" s="67" t="s">
        <v>268</v>
      </c>
    </row>
    <row r="108" spans="1:16" ht="12.75" customHeight="1" thickBot="1" x14ac:dyDescent="0.25">
      <c r="A108" s="56" t="str">
        <f t="shared" si="18"/>
        <v> BAN 6.114 </v>
      </c>
      <c r="B108" s="19" t="str">
        <f t="shared" si="19"/>
        <v>I</v>
      </c>
      <c r="C108" s="56">
        <f t="shared" si="20"/>
        <v>23413.277999999998</v>
      </c>
      <c r="D108" s="18" t="str">
        <f t="shared" si="21"/>
        <v>vis</v>
      </c>
      <c r="E108" s="64">
        <f>VLOOKUP(C108,A!C$21:E$973,3,FALSE)</f>
        <v>1628.9972124991091</v>
      </c>
      <c r="F108" s="19" t="s">
        <v>200</v>
      </c>
      <c r="G108" s="18" t="str">
        <f t="shared" si="22"/>
        <v>23413.278</v>
      </c>
      <c r="H108" s="56">
        <f t="shared" si="23"/>
        <v>-18898</v>
      </c>
      <c r="I108" s="65" t="s">
        <v>296</v>
      </c>
      <c r="J108" s="66" t="s">
        <v>297</v>
      </c>
      <c r="K108" s="65">
        <v>-18898</v>
      </c>
      <c r="L108" s="65" t="s">
        <v>298</v>
      </c>
      <c r="M108" s="66" t="s">
        <v>206</v>
      </c>
      <c r="N108" s="66"/>
      <c r="O108" s="67" t="s">
        <v>267</v>
      </c>
      <c r="P108" s="67" t="s">
        <v>268</v>
      </c>
    </row>
    <row r="109" spans="1:16" ht="12.75" customHeight="1" thickBot="1" x14ac:dyDescent="0.25">
      <c r="A109" s="56" t="str">
        <f t="shared" si="18"/>
        <v> IODE 4.1.101 </v>
      </c>
      <c r="B109" s="19" t="str">
        <f t="shared" si="19"/>
        <v>I</v>
      </c>
      <c r="C109" s="56">
        <f t="shared" si="20"/>
        <v>23575.871999999999</v>
      </c>
      <c r="D109" s="18" t="str">
        <f t="shared" si="21"/>
        <v>vis</v>
      </c>
      <c r="E109" s="64">
        <f>VLOOKUP(C109,A!C$21:E$973,3,FALSE)</f>
        <v>1750.9974601102251</v>
      </c>
      <c r="F109" s="19" t="s">
        <v>200</v>
      </c>
      <c r="G109" s="18" t="str">
        <f t="shared" si="22"/>
        <v>23575.872</v>
      </c>
      <c r="H109" s="56">
        <f t="shared" si="23"/>
        <v>-18776</v>
      </c>
      <c r="I109" s="65" t="s">
        <v>299</v>
      </c>
      <c r="J109" s="66" t="s">
        <v>300</v>
      </c>
      <c r="K109" s="65">
        <v>-18776</v>
      </c>
      <c r="L109" s="65" t="s">
        <v>298</v>
      </c>
      <c r="M109" s="66" t="s">
        <v>206</v>
      </c>
      <c r="N109" s="66"/>
      <c r="O109" s="67" t="s">
        <v>301</v>
      </c>
      <c r="P109" s="67" t="s">
        <v>302</v>
      </c>
    </row>
    <row r="110" spans="1:16" ht="12.75" customHeight="1" thickBot="1" x14ac:dyDescent="0.25">
      <c r="A110" s="56" t="str">
        <f t="shared" si="18"/>
        <v> AAC 1.35 </v>
      </c>
      <c r="B110" s="19" t="str">
        <f t="shared" si="19"/>
        <v>I</v>
      </c>
      <c r="C110" s="56">
        <f t="shared" si="20"/>
        <v>25324.404999999999</v>
      </c>
      <c r="D110" s="18" t="str">
        <f t="shared" si="21"/>
        <v>vis</v>
      </c>
      <c r="E110" s="64">
        <f>VLOOKUP(C110,A!C$21:E$973,3,FALSE)</f>
        <v>3062.9859649517725</v>
      </c>
      <c r="F110" s="19" t="s">
        <v>200</v>
      </c>
      <c r="G110" s="18" t="str">
        <f t="shared" si="22"/>
        <v>25324.405</v>
      </c>
      <c r="H110" s="56">
        <f t="shared" si="23"/>
        <v>-17464</v>
      </c>
      <c r="I110" s="65" t="s">
        <v>303</v>
      </c>
      <c r="J110" s="66" t="s">
        <v>304</v>
      </c>
      <c r="K110" s="65">
        <v>-17464</v>
      </c>
      <c r="L110" s="65" t="s">
        <v>305</v>
      </c>
      <c r="M110" s="66" t="s">
        <v>206</v>
      </c>
      <c r="N110" s="66"/>
      <c r="O110" s="67" t="s">
        <v>306</v>
      </c>
      <c r="P110" s="67" t="s">
        <v>307</v>
      </c>
    </row>
    <row r="111" spans="1:16" ht="12.75" customHeight="1" thickBot="1" x14ac:dyDescent="0.25">
      <c r="A111" s="56" t="str">
        <f t="shared" si="18"/>
        <v> AN 257.128 </v>
      </c>
      <c r="B111" s="19" t="str">
        <f t="shared" si="19"/>
        <v>I</v>
      </c>
      <c r="C111" s="56">
        <f t="shared" si="20"/>
        <v>26221.399000000001</v>
      </c>
      <c r="D111" s="18" t="str">
        <f t="shared" si="21"/>
        <v>vis</v>
      </c>
      <c r="E111" s="64">
        <f>VLOOKUP(C111,A!C$21:E$973,3,FALSE)</f>
        <v>3736.033495030897</v>
      </c>
      <c r="F111" s="19" t="s">
        <v>200</v>
      </c>
      <c r="G111" s="18" t="str">
        <f t="shared" si="22"/>
        <v>26221.399</v>
      </c>
      <c r="H111" s="56">
        <f t="shared" si="23"/>
        <v>-16791</v>
      </c>
      <c r="I111" s="65" t="s">
        <v>308</v>
      </c>
      <c r="J111" s="66" t="s">
        <v>309</v>
      </c>
      <c r="K111" s="65">
        <v>-16791</v>
      </c>
      <c r="L111" s="65" t="s">
        <v>310</v>
      </c>
      <c r="M111" s="66" t="s">
        <v>206</v>
      </c>
      <c r="N111" s="66"/>
      <c r="O111" s="67" t="s">
        <v>311</v>
      </c>
      <c r="P111" s="67" t="s">
        <v>312</v>
      </c>
    </row>
    <row r="112" spans="1:16" ht="12.75" customHeight="1" thickBot="1" x14ac:dyDescent="0.25">
      <c r="A112" s="56" t="str">
        <f t="shared" si="18"/>
        <v> WILN 15.6 </v>
      </c>
      <c r="B112" s="19" t="str">
        <f t="shared" si="19"/>
        <v>I</v>
      </c>
      <c r="C112" s="56">
        <f t="shared" si="20"/>
        <v>26827.742999999999</v>
      </c>
      <c r="D112" s="18" t="str">
        <f t="shared" si="21"/>
        <v>vis</v>
      </c>
      <c r="E112" s="64">
        <f>VLOOKUP(C112,A!C$21:E$973,3,FALSE)</f>
        <v>4190.9956593021116</v>
      </c>
      <c r="F112" s="19" t="s">
        <v>200</v>
      </c>
      <c r="G112" s="18" t="str">
        <f t="shared" si="22"/>
        <v>26827.743</v>
      </c>
      <c r="H112" s="56">
        <f t="shared" si="23"/>
        <v>-16336</v>
      </c>
      <c r="I112" s="65" t="s">
        <v>313</v>
      </c>
      <c r="J112" s="66" t="s">
        <v>314</v>
      </c>
      <c r="K112" s="65">
        <v>-16336</v>
      </c>
      <c r="L112" s="65" t="s">
        <v>315</v>
      </c>
      <c r="M112" s="66" t="s">
        <v>202</v>
      </c>
      <c r="N112" s="66"/>
      <c r="O112" s="67" t="s">
        <v>316</v>
      </c>
      <c r="P112" s="67" t="s">
        <v>317</v>
      </c>
    </row>
    <row r="113" spans="1:16" ht="12.75" customHeight="1" thickBot="1" x14ac:dyDescent="0.25">
      <c r="A113" s="56" t="str">
        <f t="shared" si="18"/>
        <v> AN 260.289 </v>
      </c>
      <c r="B113" s="19" t="str">
        <f t="shared" si="19"/>
        <v>I</v>
      </c>
      <c r="C113" s="56">
        <f t="shared" si="20"/>
        <v>27739.333999999999</v>
      </c>
      <c r="D113" s="18" t="str">
        <f t="shared" si="21"/>
        <v>vis</v>
      </c>
      <c r="E113" s="64">
        <f>VLOOKUP(C113,A!C$21:E$973,3,FALSE)</f>
        <v>4874.9958543896573</v>
      </c>
      <c r="F113" s="19" t="s">
        <v>200</v>
      </c>
      <c r="G113" s="18" t="str">
        <f t="shared" si="22"/>
        <v>27739.334</v>
      </c>
      <c r="H113" s="56">
        <f t="shared" si="23"/>
        <v>-15652</v>
      </c>
      <c r="I113" s="65" t="s">
        <v>318</v>
      </c>
      <c r="J113" s="66" t="s">
        <v>319</v>
      </c>
      <c r="K113" s="65">
        <v>-15652</v>
      </c>
      <c r="L113" s="65" t="s">
        <v>315</v>
      </c>
      <c r="M113" s="66" t="s">
        <v>206</v>
      </c>
      <c r="N113" s="66"/>
      <c r="O113" s="67" t="s">
        <v>320</v>
      </c>
      <c r="P113" s="67" t="s">
        <v>321</v>
      </c>
    </row>
    <row r="114" spans="1:16" ht="12.75" customHeight="1" thickBot="1" x14ac:dyDescent="0.25">
      <c r="A114" s="56" t="str">
        <f t="shared" si="18"/>
        <v> AN 260.289 </v>
      </c>
      <c r="B114" s="19" t="str">
        <f t="shared" si="19"/>
        <v>I</v>
      </c>
      <c r="C114" s="56">
        <f t="shared" si="20"/>
        <v>27751.33</v>
      </c>
      <c r="D114" s="18" t="str">
        <f t="shared" si="21"/>
        <v>vis</v>
      </c>
      <c r="E114" s="64">
        <f>VLOOKUP(C114,A!C$21:E$973,3,FALSE)</f>
        <v>4883.9968936060086</v>
      </c>
      <c r="F114" s="19" t="s">
        <v>200</v>
      </c>
      <c r="G114" s="18" t="str">
        <f t="shared" si="22"/>
        <v>27751.330</v>
      </c>
      <c r="H114" s="56">
        <f t="shared" si="23"/>
        <v>-15643</v>
      </c>
      <c r="I114" s="65" t="s">
        <v>322</v>
      </c>
      <c r="J114" s="66" t="s">
        <v>323</v>
      </c>
      <c r="K114" s="65">
        <v>-15643</v>
      </c>
      <c r="L114" s="65" t="s">
        <v>218</v>
      </c>
      <c r="M114" s="66" t="s">
        <v>206</v>
      </c>
      <c r="N114" s="66"/>
      <c r="O114" s="67" t="s">
        <v>320</v>
      </c>
      <c r="P114" s="67" t="s">
        <v>321</v>
      </c>
    </row>
    <row r="115" spans="1:16" ht="12.75" customHeight="1" thickBot="1" x14ac:dyDescent="0.25">
      <c r="A115" s="56" t="str">
        <f t="shared" si="18"/>
        <v> AN 260.289 </v>
      </c>
      <c r="B115" s="19" t="str">
        <f t="shared" si="19"/>
        <v>I</v>
      </c>
      <c r="C115" s="56">
        <f t="shared" si="20"/>
        <v>27755.327000000001</v>
      </c>
      <c r="D115" s="18" t="str">
        <f t="shared" si="21"/>
        <v>vis</v>
      </c>
      <c r="E115" s="64">
        <f>VLOOKUP(C115,A!C$21:E$973,3,FALSE)</f>
        <v>4886.9959894502681</v>
      </c>
      <c r="F115" s="19" t="s">
        <v>200</v>
      </c>
      <c r="G115" s="18" t="str">
        <f t="shared" si="22"/>
        <v>27755.327</v>
      </c>
      <c r="H115" s="56">
        <f t="shared" si="23"/>
        <v>-15640</v>
      </c>
      <c r="I115" s="65" t="s">
        <v>324</v>
      </c>
      <c r="J115" s="66" t="s">
        <v>325</v>
      </c>
      <c r="K115" s="65">
        <v>-15640</v>
      </c>
      <c r="L115" s="65" t="s">
        <v>315</v>
      </c>
      <c r="M115" s="66" t="s">
        <v>206</v>
      </c>
      <c r="N115" s="66"/>
      <c r="O115" s="67" t="s">
        <v>320</v>
      </c>
      <c r="P115" s="67" t="s">
        <v>321</v>
      </c>
    </row>
    <row r="116" spans="1:16" ht="12.75" customHeight="1" thickBot="1" x14ac:dyDescent="0.25">
      <c r="A116" s="56" t="str">
        <f t="shared" si="18"/>
        <v> AN 260.289 </v>
      </c>
      <c r="B116" s="19" t="str">
        <f t="shared" si="19"/>
        <v>I</v>
      </c>
      <c r="C116" s="56">
        <f t="shared" si="20"/>
        <v>27871.294000000002</v>
      </c>
      <c r="D116" s="18" t="str">
        <f t="shared" si="21"/>
        <v>vis</v>
      </c>
      <c r="E116" s="64">
        <f>VLOOKUP(C116,A!C$21:E$973,3,FALSE)</f>
        <v>4974.0102871163463</v>
      </c>
      <c r="F116" s="19" t="s">
        <v>200</v>
      </c>
      <c r="G116" s="18" t="str">
        <f t="shared" si="22"/>
        <v>27871.294</v>
      </c>
      <c r="H116" s="56">
        <f t="shared" si="23"/>
        <v>-15553</v>
      </c>
      <c r="I116" s="65" t="s">
        <v>326</v>
      </c>
      <c r="J116" s="66" t="s">
        <v>327</v>
      </c>
      <c r="K116" s="65">
        <v>-15553</v>
      </c>
      <c r="L116" s="65" t="s">
        <v>328</v>
      </c>
      <c r="M116" s="66" t="s">
        <v>206</v>
      </c>
      <c r="N116" s="66"/>
      <c r="O116" s="67" t="s">
        <v>320</v>
      </c>
      <c r="P116" s="67" t="s">
        <v>321</v>
      </c>
    </row>
    <row r="117" spans="1:16" ht="12.75" customHeight="1" thickBot="1" x14ac:dyDescent="0.25">
      <c r="A117" s="56" t="str">
        <f t="shared" si="18"/>
        <v> AN 260.289 </v>
      </c>
      <c r="B117" s="19" t="str">
        <f t="shared" si="19"/>
        <v>I</v>
      </c>
      <c r="C117" s="56">
        <f t="shared" si="20"/>
        <v>27883.27</v>
      </c>
      <c r="D117" s="18" t="str">
        <f t="shared" si="21"/>
        <v>vis</v>
      </c>
      <c r="E117" s="64">
        <f>VLOOKUP(C117,A!C$21:E$973,3,FALSE)</f>
        <v>4982.996319598421</v>
      </c>
      <c r="F117" s="19" t="s">
        <v>200</v>
      </c>
      <c r="G117" s="18" t="str">
        <f t="shared" si="22"/>
        <v>27883.270</v>
      </c>
      <c r="H117" s="56">
        <f t="shared" si="23"/>
        <v>-15544</v>
      </c>
      <c r="I117" s="65" t="s">
        <v>329</v>
      </c>
      <c r="J117" s="66" t="s">
        <v>330</v>
      </c>
      <c r="K117" s="65">
        <v>-15544</v>
      </c>
      <c r="L117" s="65" t="s">
        <v>315</v>
      </c>
      <c r="M117" s="66" t="s">
        <v>206</v>
      </c>
      <c r="N117" s="66"/>
      <c r="O117" s="67" t="s">
        <v>320</v>
      </c>
      <c r="P117" s="67" t="s">
        <v>321</v>
      </c>
    </row>
    <row r="118" spans="1:16" ht="12.75" customHeight="1" thickBot="1" x14ac:dyDescent="0.25">
      <c r="A118" s="56" t="str">
        <f t="shared" si="18"/>
        <v> AN 260.289 </v>
      </c>
      <c r="B118" s="19" t="str">
        <f t="shared" si="19"/>
        <v>I</v>
      </c>
      <c r="C118" s="56">
        <f t="shared" si="20"/>
        <v>27887.255000000001</v>
      </c>
      <c r="D118" s="18" t="str">
        <f t="shared" si="21"/>
        <v>vis</v>
      </c>
      <c r="E118" s="64">
        <f>VLOOKUP(C118,A!C$21:E$973,3,FALSE)</f>
        <v>4985.9864114021184</v>
      </c>
      <c r="F118" s="19" t="s">
        <v>200</v>
      </c>
      <c r="G118" s="18" t="str">
        <f t="shared" si="22"/>
        <v>27887.255</v>
      </c>
      <c r="H118" s="56">
        <f t="shared" si="23"/>
        <v>-15541</v>
      </c>
      <c r="I118" s="65" t="s">
        <v>331</v>
      </c>
      <c r="J118" s="66" t="s">
        <v>332</v>
      </c>
      <c r="K118" s="65">
        <v>-15541</v>
      </c>
      <c r="L118" s="65" t="s">
        <v>305</v>
      </c>
      <c r="M118" s="66" t="s">
        <v>206</v>
      </c>
      <c r="N118" s="66"/>
      <c r="O118" s="67" t="s">
        <v>320</v>
      </c>
      <c r="P118" s="67" t="s">
        <v>321</v>
      </c>
    </row>
    <row r="119" spans="1:16" ht="12.75" customHeight="1" thickBot="1" x14ac:dyDescent="0.25">
      <c r="A119" s="56" t="str">
        <f t="shared" si="18"/>
        <v> AN 260.289 </v>
      </c>
      <c r="B119" s="19" t="str">
        <f t="shared" si="19"/>
        <v>I</v>
      </c>
      <c r="C119" s="56">
        <f t="shared" si="20"/>
        <v>28184.475999999999</v>
      </c>
      <c r="D119" s="18" t="str">
        <f t="shared" si="21"/>
        <v>vis</v>
      </c>
      <c r="E119" s="64">
        <f>VLOOKUP(C119,A!C$21:E$973,3,FALSE)</f>
        <v>5209.0022397550902</v>
      </c>
      <c r="F119" s="19" t="s">
        <v>200</v>
      </c>
      <c r="G119" s="18" t="str">
        <f t="shared" si="22"/>
        <v>28184.476</v>
      </c>
      <c r="H119" s="56">
        <f t="shared" si="23"/>
        <v>-15318</v>
      </c>
      <c r="I119" s="65" t="s">
        <v>333</v>
      </c>
      <c r="J119" s="66" t="s">
        <v>334</v>
      </c>
      <c r="K119" s="65">
        <v>-15318</v>
      </c>
      <c r="L119" s="65" t="s">
        <v>239</v>
      </c>
      <c r="M119" s="66" t="s">
        <v>206</v>
      </c>
      <c r="N119" s="66"/>
      <c r="O119" s="67" t="s">
        <v>320</v>
      </c>
      <c r="P119" s="67" t="s">
        <v>321</v>
      </c>
    </row>
    <row r="120" spans="1:16" ht="12.75" customHeight="1" thickBot="1" x14ac:dyDescent="0.25">
      <c r="A120" s="56" t="str">
        <f t="shared" si="18"/>
        <v> AN 260.289 </v>
      </c>
      <c r="B120" s="19" t="str">
        <f t="shared" si="19"/>
        <v>I</v>
      </c>
      <c r="C120" s="56">
        <f t="shared" si="20"/>
        <v>28204.464</v>
      </c>
      <c r="D120" s="18" t="str">
        <f t="shared" si="21"/>
        <v>vis</v>
      </c>
      <c r="E120" s="64">
        <f>VLOOKUP(C120,A!C$21:E$973,3,FALSE)</f>
        <v>5223.999969986533</v>
      </c>
      <c r="F120" s="19" t="s">
        <v>200</v>
      </c>
      <c r="G120" s="18" t="str">
        <f t="shared" si="22"/>
        <v>28204.464</v>
      </c>
      <c r="H120" s="56">
        <f t="shared" si="23"/>
        <v>-15303</v>
      </c>
      <c r="I120" s="65" t="s">
        <v>335</v>
      </c>
      <c r="J120" s="66" t="s">
        <v>336</v>
      </c>
      <c r="K120" s="65">
        <v>-15303</v>
      </c>
      <c r="L120" s="65" t="s">
        <v>249</v>
      </c>
      <c r="M120" s="66" t="s">
        <v>206</v>
      </c>
      <c r="N120" s="66"/>
      <c r="O120" s="67" t="s">
        <v>320</v>
      </c>
      <c r="P120" s="67" t="s">
        <v>321</v>
      </c>
    </row>
    <row r="121" spans="1:16" ht="12.75" customHeight="1" thickBot="1" x14ac:dyDescent="0.25">
      <c r="A121" s="56" t="str">
        <f t="shared" si="18"/>
        <v> AN 260.289 </v>
      </c>
      <c r="B121" s="19" t="str">
        <f t="shared" si="19"/>
        <v>I</v>
      </c>
      <c r="C121" s="56">
        <f t="shared" si="20"/>
        <v>28248.433000000001</v>
      </c>
      <c r="D121" s="18" t="str">
        <f t="shared" si="21"/>
        <v>vis</v>
      </c>
      <c r="E121" s="64">
        <f>VLOOKUP(C121,A!C$21:E$973,3,FALSE)</f>
        <v>5256.9915249468222</v>
      </c>
      <c r="F121" s="19" t="s">
        <v>200</v>
      </c>
      <c r="G121" s="18" t="str">
        <f t="shared" si="22"/>
        <v>28248.433</v>
      </c>
      <c r="H121" s="56">
        <f t="shared" si="23"/>
        <v>-15270</v>
      </c>
      <c r="I121" s="65" t="s">
        <v>337</v>
      </c>
      <c r="J121" s="66" t="s">
        <v>338</v>
      </c>
      <c r="K121" s="65">
        <v>-15270</v>
      </c>
      <c r="L121" s="65" t="s">
        <v>339</v>
      </c>
      <c r="M121" s="66" t="s">
        <v>206</v>
      </c>
      <c r="N121" s="66"/>
      <c r="O121" s="67" t="s">
        <v>320</v>
      </c>
      <c r="P121" s="67" t="s">
        <v>321</v>
      </c>
    </row>
    <row r="122" spans="1:16" ht="12.75" customHeight="1" thickBot="1" x14ac:dyDescent="0.25">
      <c r="A122" s="56" t="str">
        <f t="shared" si="18"/>
        <v> AN 260.289 </v>
      </c>
      <c r="B122" s="19" t="str">
        <f t="shared" si="19"/>
        <v>I</v>
      </c>
      <c r="C122" s="56">
        <f t="shared" si="20"/>
        <v>28284.409</v>
      </c>
      <c r="D122" s="18" t="str">
        <f t="shared" si="21"/>
        <v>vis</v>
      </c>
      <c r="E122" s="64">
        <f>VLOOKUP(C122,A!C$21:E$973,3,FALSE)</f>
        <v>5283.985638555303</v>
      </c>
      <c r="F122" s="19" t="s">
        <v>200</v>
      </c>
      <c r="G122" s="18" t="str">
        <f t="shared" si="22"/>
        <v>28284.409</v>
      </c>
      <c r="H122" s="56">
        <f t="shared" si="23"/>
        <v>-15243</v>
      </c>
      <c r="I122" s="65" t="s">
        <v>340</v>
      </c>
      <c r="J122" s="66" t="s">
        <v>341</v>
      </c>
      <c r="K122" s="65">
        <v>-15243</v>
      </c>
      <c r="L122" s="65" t="s">
        <v>342</v>
      </c>
      <c r="M122" s="66" t="s">
        <v>206</v>
      </c>
      <c r="N122" s="66"/>
      <c r="O122" s="67" t="s">
        <v>320</v>
      </c>
      <c r="P122" s="67" t="s">
        <v>321</v>
      </c>
    </row>
    <row r="123" spans="1:16" ht="12.75" customHeight="1" thickBot="1" x14ac:dyDescent="0.25">
      <c r="A123" s="56" t="str">
        <f t="shared" si="18"/>
        <v> AN 264.105 </v>
      </c>
      <c r="B123" s="19" t="str">
        <f t="shared" si="19"/>
        <v>I</v>
      </c>
      <c r="C123" s="56">
        <f t="shared" si="20"/>
        <v>28460.339</v>
      </c>
      <c r="D123" s="18" t="str">
        <f t="shared" si="21"/>
        <v>vis</v>
      </c>
      <c r="E123" s="64">
        <f>VLOOKUP(C123,A!C$21:E$973,3,FALSE)</f>
        <v>5415.9923765789908</v>
      </c>
      <c r="F123" s="19" t="s">
        <v>200</v>
      </c>
      <c r="G123" s="18" t="str">
        <f t="shared" si="22"/>
        <v>28460.339</v>
      </c>
      <c r="H123" s="56">
        <f t="shared" si="23"/>
        <v>-15111</v>
      </c>
      <c r="I123" s="65" t="s">
        <v>343</v>
      </c>
      <c r="J123" s="66" t="s">
        <v>344</v>
      </c>
      <c r="K123" s="65">
        <v>-15111</v>
      </c>
      <c r="L123" s="65" t="s">
        <v>345</v>
      </c>
      <c r="M123" s="66" t="s">
        <v>206</v>
      </c>
      <c r="N123" s="66"/>
      <c r="O123" s="67" t="s">
        <v>320</v>
      </c>
      <c r="P123" s="67" t="s">
        <v>346</v>
      </c>
    </row>
    <row r="124" spans="1:16" ht="12.75" customHeight="1" thickBot="1" x14ac:dyDescent="0.25">
      <c r="A124" s="56" t="str">
        <f t="shared" si="18"/>
        <v> AN 264.105 </v>
      </c>
      <c r="B124" s="19" t="str">
        <f t="shared" si="19"/>
        <v>I</v>
      </c>
      <c r="C124" s="56">
        <f t="shared" si="20"/>
        <v>28480.312000000002</v>
      </c>
      <c r="D124" s="18" t="str">
        <f t="shared" si="21"/>
        <v>vis</v>
      </c>
      <c r="E124" s="64">
        <f>VLOOKUP(C124,A!C$21:E$973,3,FALSE)</f>
        <v>5430.9788517597299</v>
      </c>
      <c r="F124" s="19" t="s">
        <v>200</v>
      </c>
      <c r="G124" s="18" t="str">
        <f t="shared" si="22"/>
        <v>28480.312</v>
      </c>
      <c r="H124" s="56">
        <f t="shared" si="23"/>
        <v>-15096</v>
      </c>
      <c r="I124" s="65" t="s">
        <v>347</v>
      </c>
      <c r="J124" s="66" t="s">
        <v>348</v>
      </c>
      <c r="K124" s="65">
        <v>-15096</v>
      </c>
      <c r="L124" s="65" t="s">
        <v>349</v>
      </c>
      <c r="M124" s="66" t="s">
        <v>206</v>
      </c>
      <c r="N124" s="66"/>
      <c r="O124" s="67" t="s">
        <v>320</v>
      </c>
      <c r="P124" s="67" t="s">
        <v>346</v>
      </c>
    </row>
    <row r="125" spans="1:16" ht="12.75" customHeight="1" thickBot="1" x14ac:dyDescent="0.25">
      <c r="A125" s="56" t="str">
        <f t="shared" si="18"/>
        <v> AN 264.105 </v>
      </c>
      <c r="B125" s="19" t="str">
        <f t="shared" si="19"/>
        <v>I</v>
      </c>
      <c r="C125" s="56">
        <f t="shared" si="20"/>
        <v>28496.331999999999</v>
      </c>
      <c r="D125" s="18" t="str">
        <f t="shared" si="21"/>
        <v>vis</v>
      </c>
      <c r="E125" s="64">
        <f>VLOOKUP(C125,A!C$21:E$973,3,FALSE)</f>
        <v>5442.9992459116029</v>
      </c>
      <c r="F125" s="19" t="s">
        <v>200</v>
      </c>
      <c r="G125" s="18" t="str">
        <f t="shared" si="22"/>
        <v>28496.332</v>
      </c>
      <c r="H125" s="56">
        <f t="shared" si="23"/>
        <v>-15084</v>
      </c>
      <c r="I125" s="65" t="s">
        <v>350</v>
      </c>
      <c r="J125" s="66" t="s">
        <v>351</v>
      </c>
      <c r="K125" s="65">
        <v>-15084</v>
      </c>
      <c r="L125" s="65" t="s">
        <v>279</v>
      </c>
      <c r="M125" s="66" t="s">
        <v>206</v>
      </c>
      <c r="N125" s="66"/>
      <c r="O125" s="67" t="s">
        <v>320</v>
      </c>
      <c r="P125" s="67" t="s">
        <v>346</v>
      </c>
    </row>
    <row r="126" spans="1:16" ht="12.75" customHeight="1" thickBot="1" x14ac:dyDescent="0.25">
      <c r="A126" s="56" t="str">
        <f t="shared" si="18"/>
        <v> AN 264.105 </v>
      </c>
      <c r="B126" s="19" t="str">
        <f t="shared" si="19"/>
        <v>I</v>
      </c>
      <c r="C126" s="56">
        <f t="shared" si="20"/>
        <v>28497.663</v>
      </c>
      <c r="D126" s="18" t="str">
        <f t="shared" si="21"/>
        <v>vis</v>
      </c>
      <c r="E126" s="64">
        <f>VLOOKUP(C126,A!C$21:E$973,3,FALSE)</f>
        <v>5443.9979440774059</v>
      </c>
      <c r="F126" s="19" t="s">
        <v>200</v>
      </c>
      <c r="G126" s="18" t="str">
        <f t="shared" si="22"/>
        <v>28497.663</v>
      </c>
      <c r="H126" s="56">
        <f t="shared" si="23"/>
        <v>-15083</v>
      </c>
      <c r="I126" s="65" t="s">
        <v>352</v>
      </c>
      <c r="J126" s="66" t="s">
        <v>353</v>
      </c>
      <c r="K126" s="65">
        <v>-15083</v>
      </c>
      <c r="L126" s="65" t="s">
        <v>263</v>
      </c>
      <c r="M126" s="66" t="s">
        <v>206</v>
      </c>
      <c r="N126" s="66"/>
      <c r="O126" s="67" t="s">
        <v>320</v>
      </c>
      <c r="P126" s="67" t="s">
        <v>346</v>
      </c>
    </row>
    <row r="127" spans="1:16" ht="12.75" customHeight="1" thickBot="1" x14ac:dyDescent="0.25">
      <c r="A127" s="56" t="str">
        <f t="shared" si="18"/>
        <v> AN 264.105 </v>
      </c>
      <c r="B127" s="19" t="str">
        <f t="shared" si="19"/>
        <v>I</v>
      </c>
      <c r="C127" s="56">
        <f t="shared" si="20"/>
        <v>28520.317999999999</v>
      </c>
      <c r="D127" s="18" t="str">
        <f t="shared" si="21"/>
        <v>vis</v>
      </c>
      <c r="E127" s="64">
        <f>VLOOKUP(C127,A!C$21:E$973,3,FALSE)</f>
        <v>5460.9968223240185</v>
      </c>
      <c r="F127" s="19" t="s">
        <v>200</v>
      </c>
      <c r="G127" s="18" t="str">
        <f t="shared" si="22"/>
        <v>28520.318</v>
      </c>
      <c r="H127" s="56">
        <f t="shared" si="23"/>
        <v>-15066</v>
      </c>
      <c r="I127" s="65" t="s">
        <v>354</v>
      </c>
      <c r="J127" s="66" t="s">
        <v>355</v>
      </c>
      <c r="K127" s="65">
        <v>-15066</v>
      </c>
      <c r="L127" s="65" t="s">
        <v>218</v>
      </c>
      <c r="M127" s="66" t="s">
        <v>206</v>
      </c>
      <c r="N127" s="66"/>
      <c r="O127" s="67" t="s">
        <v>320</v>
      </c>
      <c r="P127" s="67" t="s">
        <v>346</v>
      </c>
    </row>
    <row r="128" spans="1:16" ht="12.75" customHeight="1" thickBot="1" x14ac:dyDescent="0.25">
      <c r="A128" s="56" t="str">
        <f t="shared" si="18"/>
        <v> AN 264.105 </v>
      </c>
      <c r="B128" s="19" t="str">
        <f t="shared" si="19"/>
        <v>I</v>
      </c>
      <c r="C128" s="56">
        <f t="shared" si="20"/>
        <v>28524.32</v>
      </c>
      <c r="D128" s="18" t="str">
        <f t="shared" si="21"/>
        <v>vis</v>
      </c>
      <c r="E128" s="64">
        <f>VLOOKUP(C128,A!C$21:E$973,3,FALSE)</f>
        <v>5463.9996698518471</v>
      </c>
      <c r="F128" s="19" t="s">
        <v>200</v>
      </c>
      <c r="G128" s="18" t="str">
        <f t="shared" si="22"/>
        <v>28524.320</v>
      </c>
      <c r="H128" s="56">
        <f t="shared" si="23"/>
        <v>-15063</v>
      </c>
      <c r="I128" s="65" t="s">
        <v>356</v>
      </c>
      <c r="J128" s="66" t="s">
        <v>357</v>
      </c>
      <c r="K128" s="65">
        <v>-15063</v>
      </c>
      <c r="L128" s="65" t="s">
        <v>249</v>
      </c>
      <c r="M128" s="66" t="s">
        <v>206</v>
      </c>
      <c r="N128" s="66"/>
      <c r="O128" s="67" t="s">
        <v>320</v>
      </c>
      <c r="P128" s="67" t="s">
        <v>346</v>
      </c>
    </row>
    <row r="129" spans="1:16" ht="12.75" customHeight="1" thickBot="1" x14ac:dyDescent="0.25">
      <c r="A129" s="56" t="str">
        <f t="shared" si="18"/>
        <v> AN 264.105 </v>
      </c>
      <c r="B129" s="19" t="str">
        <f t="shared" si="19"/>
        <v>I</v>
      </c>
      <c r="C129" s="56">
        <f t="shared" si="20"/>
        <v>28532.305</v>
      </c>
      <c r="D129" s="18" t="str">
        <f t="shared" si="21"/>
        <v>vis</v>
      </c>
      <c r="E129" s="64">
        <f>VLOOKUP(C129,A!C$21:E$973,3,FALSE)</f>
        <v>5469.9911085099457</v>
      </c>
      <c r="F129" s="19" t="s">
        <v>200</v>
      </c>
      <c r="G129" s="18" t="str">
        <f t="shared" si="22"/>
        <v>28532.305</v>
      </c>
      <c r="H129" s="56">
        <f t="shared" si="23"/>
        <v>-15057</v>
      </c>
      <c r="I129" s="65" t="s">
        <v>358</v>
      </c>
      <c r="J129" s="66" t="s">
        <v>359</v>
      </c>
      <c r="K129" s="65">
        <v>-15057</v>
      </c>
      <c r="L129" s="65" t="s">
        <v>360</v>
      </c>
      <c r="M129" s="66" t="s">
        <v>206</v>
      </c>
      <c r="N129" s="66"/>
      <c r="O129" s="67" t="s">
        <v>320</v>
      </c>
      <c r="P129" s="67" t="s">
        <v>346</v>
      </c>
    </row>
    <row r="130" spans="1:16" ht="12.75" customHeight="1" thickBot="1" x14ac:dyDescent="0.25">
      <c r="A130" s="56" t="str">
        <f t="shared" si="18"/>
        <v> AN 264.105 </v>
      </c>
      <c r="B130" s="19" t="str">
        <f t="shared" si="19"/>
        <v>I</v>
      </c>
      <c r="C130" s="56">
        <f t="shared" si="20"/>
        <v>28544.300999999999</v>
      </c>
      <c r="D130" s="18" t="str">
        <f t="shared" si="21"/>
        <v>vis</v>
      </c>
      <c r="E130" s="64">
        <f>VLOOKUP(C130,A!C$21:E$973,3,FALSE)</f>
        <v>5478.9921477262933</v>
      </c>
      <c r="F130" s="19" t="s">
        <v>200</v>
      </c>
      <c r="G130" s="18" t="str">
        <f t="shared" si="22"/>
        <v>28544.301</v>
      </c>
      <c r="H130" s="56">
        <f t="shared" si="23"/>
        <v>-15048</v>
      </c>
      <c r="I130" s="65" t="s">
        <v>361</v>
      </c>
      <c r="J130" s="66" t="s">
        <v>362</v>
      </c>
      <c r="K130" s="65">
        <v>-15048</v>
      </c>
      <c r="L130" s="65" t="s">
        <v>345</v>
      </c>
      <c r="M130" s="66" t="s">
        <v>206</v>
      </c>
      <c r="N130" s="66"/>
      <c r="O130" s="67" t="s">
        <v>320</v>
      </c>
      <c r="P130" s="67" t="s">
        <v>346</v>
      </c>
    </row>
    <row r="131" spans="1:16" ht="12.75" customHeight="1" thickBot="1" x14ac:dyDescent="0.25">
      <c r="A131" s="56" t="str">
        <f t="shared" si="18"/>
        <v> AN 264.105 </v>
      </c>
      <c r="B131" s="19" t="str">
        <f t="shared" si="19"/>
        <v>I</v>
      </c>
      <c r="C131" s="56">
        <f t="shared" si="20"/>
        <v>28552.297999999999</v>
      </c>
      <c r="D131" s="18" t="str">
        <f t="shared" si="21"/>
        <v>vis</v>
      </c>
      <c r="E131" s="64">
        <f>VLOOKUP(C131,A!C$21:E$973,3,FALSE)</f>
        <v>5484.992590424954</v>
      </c>
      <c r="F131" s="19" t="s">
        <v>200</v>
      </c>
      <c r="G131" s="18" t="str">
        <f t="shared" si="22"/>
        <v>28552.298</v>
      </c>
      <c r="H131" s="56">
        <f t="shared" si="23"/>
        <v>-15042</v>
      </c>
      <c r="I131" s="65" t="s">
        <v>363</v>
      </c>
      <c r="J131" s="66" t="s">
        <v>364</v>
      </c>
      <c r="K131" s="65">
        <v>-15042</v>
      </c>
      <c r="L131" s="65" t="s">
        <v>345</v>
      </c>
      <c r="M131" s="66" t="s">
        <v>206</v>
      </c>
      <c r="N131" s="66"/>
      <c r="O131" s="67" t="s">
        <v>320</v>
      </c>
      <c r="P131" s="67" t="s">
        <v>346</v>
      </c>
    </row>
    <row r="132" spans="1:16" ht="12.75" customHeight="1" thickBot="1" x14ac:dyDescent="0.25">
      <c r="A132" s="56" t="str">
        <f t="shared" si="18"/>
        <v> AN 264.105 </v>
      </c>
      <c r="B132" s="19" t="str">
        <f t="shared" si="19"/>
        <v>I</v>
      </c>
      <c r="C132" s="56">
        <f t="shared" si="20"/>
        <v>28556.297999999999</v>
      </c>
      <c r="D132" s="18" t="str">
        <f t="shared" si="21"/>
        <v>vis</v>
      </c>
      <c r="E132" s="64">
        <f>VLOOKUP(C132,A!C$21:E$973,3,FALSE)</f>
        <v>5487.9939372793542</v>
      </c>
      <c r="F132" s="19" t="s">
        <v>200</v>
      </c>
      <c r="G132" s="18" t="str">
        <f t="shared" si="22"/>
        <v>28556.298</v>
      </c>
      <c r="H132" s="56">
        <f t="shared" si="23"/>
        <v>-15039</v>
      </c>
      <c r="I132" s="65" t="s">
        <v>365</v>
      </c>
      <c r="J132" s="66" t="s">
        <v>366</v>
      </c>
      <c r="K132" s="65">
        <v>-15039</v>
      </c>
      <c r="L132" s="65" t="s">
        <v>367</v>
      </c>
      <c r="M132" s="66" t="s">
        <v>206</v>
      </c>
      <c r="N132" s="66"/>
      <c r="O132" s="67" t="s">
        <v>320</v>
      </c>
      <c r="P132" s="67" t="s">
        <v>346</v>
      </c>
    </row>
    <row r="133" spans="1:16" ht="12.75" customHeight="1" thickBot="1" x14ac:dyDescent="0.25">
      <c r="A133" s="56" t="str">
        <f t="shared" si="18"/>
        <v> AN 264.105 </v>
      </c>
      <c r="B133" s="19" t="str">
        <f t="shared" si="19"/>
        <v>I</v>
      </c>
      <c r="C133" s="56">
        <f t="shared" si="20"/>
        <v>28568.293000000001</v>
      </c>
      <c r="D133" s="18" t="str">
        <f t="shared" si="21"/>
        <v>vis</v>
      </c>
      <c r="E133" s="64">
        <f>VLOOKUP(C133,A!C$21:E$973,3,FALSE)</f>
        <v>5496.9942261589913</v>
      </c>
      <c r="F133" s="19" t="s">
        <v>200</v>
      </c>
      <c r="G133" s="18" t="str">
        <f t="shared" si="22"/>
        <v>28568.293</v>
      </c>
      <c r="H133" s="56">
        <f t="shared" si="23"/>
        <v>-15030</v>
      </c>
      <c r="I133" s="65" t="s">
        <v>368</v>
      </c>
      <c r="J133" s="66" t="s">
        <v>369</v>
      </c>
      <c r="K133" s="65">
        <v>-15030</v>
      </c>
      <c r="L133" s="65" t="s">
        <v>370</v>
      </c>
      <c r="M133" s="66" t="s">
        <v>206</v>
      </c>
      <c r="N133" s="66"/>
      <c r="O133" s="67" t="s">
        <v>320</v>
      </c>
      <c r="P133" s="67" t="s">
        <v>346</v>
      </c>
    </row>
    <row r="134" spans="1:16" ht="12.75" customHeight="1" thickBot="1" x14ac:dyDescent="0.25">
      <c r="A134" s="56" t="str">
        <f t="shared" si="18"/>
        <v> AN 264.105 </v>
      </c>
      <c r="B134" s="19" t="str">
        <f t="shared" si="19"/>
        <v>I</v>
      </c>
      <c r="C134" s="56">
        <f t="shared" si="20"/>
        <v>28596.276999999998</v>
      </c>
      <c r="D134" s="18" t="str">
        <f t="shared" si="21"/>
        <v>vis</v>
      </c>
      <c r="E134" s="64">
        <f>VLOOKUP(C134,A!C$21:E$973,3,FALSE)</f>
        <v>5517.9916487523778</v>
      </c>
      <c r="F134" s="19" t="s">
        <v>200</v>
      </c>
      <c r="G134" s="18" t="str">
        <f t="shared" si="22"/>
        <v>28596.277</v>
      </c>
      <c r="H134" s="56">
        <f t="shared" si="23"/>
        <v>-15009</v>
      </c>
      <c r="I134" s="65" t="s">
        <v>371</v>
      </c>
      <c r="J134" s="66" t="s">
        <v>372</v>
      </c>
      <c r="K134" s="65">
        <v>-15009</v>
      </c>
      <c r="L134" s="65" t="s">
        <v>339</v>
      </c>
      <c r="M134" s="66" t="s">
        <v>206</v>
      </c>
      <c r="N134" s="66"/>
      <c r="O134" s="67" t="s">
        <v>320</v>
      </c>
      <c r="P134" s="67" t="s">
        <v>346</v>
      </c>
    </row>
    <row r="135" spans="1:16" ht="12.75" customHeight="1" thickBot="1" x14ac:dyDescent="0.25">
      <c r="A135" s="56" t="str">
        <f t="shared" si="18"/>
        <v> AN 264.105 </v>
      </c>
      <c r="B135" s="19" t="str">
        <f t="shared" si="19"/>
        <v>I</v>
      </c>
      <c r="C135" s="56">
        <f t="shared" si="20"/>
        <v>28600.276999999998</v>
      </c>
      <c r="D135" s="18" t="str">
        <f t="shared" si="21"/>
        <v>vis</v>
      </c>
      <c r="E135" s="64">
        <f>VLOOKUP(C135,A!C$21:E$973,3,FALSE)</f>
        <v>5520.9929956067781</v>
      </c>
      <c r="F135" s="19" t="s">
        <v>200</v>
      </c>
      <c r="G135" s="18" t="str">
        <f t="shared" si="22"/>
        <v>28600.277</v>
      </c>
      <c r="H135" s="56">
        <f t="shared" si="23"/>
        <v>-15006</v>
      </c>
      <c r="I135" s="65" t="s">
        <v>373</v>
      </c>
      <c r="J135" s="66" t="s">
        <v>374</v>
      </c>
      <c r="K135" s="65">
        <v>-15006</v>
      </c>
      <c r="L135" s="65" t="s">
        <v>286</v>
      </c>
      <c r="M135" s="66" t="s">
        <v>206</v>
      </c>
      <c r="N135" s="66"/>
      <c r="O135" s="67" t="s">
        <v>320</v>
      </c>
      <c r="P135" s="67" t="s">
        <v>346</v>
      </c>
    </row>
    <row r="136" spans="1:16" ht="12.75" customHeight="1" thickBot="1" x14ac:dyDescent="0.25">
      <c r="A136" s="56" t="str">
        <f t="shared" si="18"/>
        <v> AN 264.105 </v>
      </c>
      <c r="B136" s="19" t="str">
        <f t="shared" si="19"/>
        <v>I</v>
      </c>
      <c r="C136" s="56">
        <f t="shared" si="20"/>
        <v>28612.27</v>
      </c>
      <c r="D136" s="18" t="str">
        <f t="shared" si="21"/>
        <v>vis</v>
      </c>
      <c r="E136" s="64">
        <f>VLOOKUP(C136,A!C$21:E$973,3,FALSE)</f>
        <v>5529.9917838129877</v>
      </c>
      <c r="F136" s="19" t="s">
        <v>200</v>
      </c>
      <c r="G136" s="18" t="str">
        <f t="shared" si="22"/>
        <v>28612.270</v>
      </c>
      <c r="H136" s="56">
        <f t="shared" si="23"/>
        <v>-14997</v>
      </c>
      <c r="I136" s="65" t="s">
        <v>375</v>
      </c>
      <c r="J136" s="66" t="s">
        <v>376</v>
      </c>
      <c r="K136" s="65">
        <v>-14997</v>
      </c>
      <c r="L136" s="65" t="s">
        <v>339</v>
      </c>
      <c r="M136" s="66" t="s">
        <v>206</v>
      </c>
      <c r="N136" s="66"/>
      <c r="O136" s="67" t="s">
        <v>320</v>
      </c>
      <c r="P136" s="67" t="s">
        <v>346</v>
      </c>
    </row>
    <row r="137" spans="1:16" ht="12.75" customHeight="1" thickBot="1" x14ac:dyDescent="0.25">
      <c r="A137" s="56" t="str">
        <f t="shared" si="18"/>
        <v> HB 917.7 </v>
      </c>
      <c r="B137" s="19" t="str">
        <f t="shared" si="19"/>
        <v>I</v>
      </c>
      <c r="C137" s="56">
        <f t="shared" si="20"/>
        <v>29555.852999999999</v>
      </c>
      <c r="D137" s="18" t="str">
        <f t="shared" si="21"/>
        <v>vis</v>
      </c>
      <c r="E137" s="64">
        <f>VLOOKUP(C137,A!C$21:E$973,3,FALSE)</f>
        <v>6237.9967510420311</v>
      </c>
      <c r="F137" s="19" t="s">
        <v>200</v>
      </c>
      <c r="G137" s="18" t="str">
        <f t="shared" si="22"/>
        <v>29555.853</v>
      </c>
      <c r="H137" s="56">
        <f t="shared" si="23"/>
        <v>-14289</v>
      </c>
      <c r="I137" s="65" t="s">
        <v>377</v>
      </c>
      <c r="J137" s="66" t="s">
        <v>378</v>
      </c>
      <c r="K137" s="65">
        <v>-14289</v>
      </c>
      <c r="L137" s="65" t="s">
        <v>218</v>
      </c>
      <c r="M137" s="66" t="s">
        <v>202</v>
      </c>
      <c r="N137" s="66"/>
      <c r="O137" s="67" t="s">
        <v>379</v>
      </c>
      <c r="P137" s="67" t="s">
        <v>380</v>
      </c>
    </row>
    <row r="138" spans="1:16" ht="12.75" customHeight="1" thickBot="1" x14ac:dyDescent="0.25">
      <c r="A138" s="56" t="str">
        <f t="shared" si="18"/>
        <v> HA 113.71 </v>
      </c>
      <c r="B138" s="19" t="str">
        <f t="shared" si="19"/>
        <v>I</v>
      </c>
      <c r="C138" s="56">
        <f t="shared" si="20"/>
        <v>29566.5</v>
      </c>
      <c r="D138" s="18" t="str">
        <f t="shared" si="21"/>
        <v>vis</v>
      </c>
      <c r="E138" s="64">
        <f>VLOOKUP(C138,A!C$21:E$973,3,FALSE)</f>
        <v>6245.985586031733</v>
      </c>
      <c r="F138" s="19" t="s">
        <v>200</v>
      </c>
      <c r="G138" s="18" t="str">
        <f t="shared" si="22"/>
        <v>29566.500</v>
      </c>
      <c r="H138" s="56">
        <f t="shared" si="23"/>
        <v>-14281</v>
      </c>
      <c r="I138" s="65" t="s">
        <v>381</v>
      </c>
      <c r="J138" s="66" t="s">
        <v>382</v>
      </c>
      <c r="K138" s="65">
        <v>-14281</v>
      </c>
      <c r="L138" s="65" t="s">
        <v>342</v>
      </c>
      <c r="M138" s="66" t="s">
        <v>202</v>
      </c>
      <c r="N138" s="66"/>
      <c r="O138" s="67" t="s">
        <v>383</v>
      </c>
      <c r="P138" s="67" t="s">
        <v>384</v>
      </c>
    </row>
    <row r="139" spans="1:16" ht="12.75" customHeight="1" thickBot="1" x14ac:dyDescent="0.25">
      <c r="A139" s="56" t="str">
        <f t="shared" ref="A139:A170" si="24">P139</f>
        <v> AN 278.270 </v>
      </c>
      <c r="B139" s="19" t="str">
        <f t="shared" ref="B139:B170" si="25">IF(H139=INT(H139),"I","II")</f>
        <v>I</v>
      </c>
      <c r="C139" s="56">
        <f t="shared" ref="C139:C170" si="26">1*G139</f>
        <v>33183.542000000001</v>
      </c>
      <c r="D139" s="18" t="str">
        <f t="shared" ref="D139:D170" si="27">VLOOKUP(F139,I$1:J$5,2,FALSE)</f>
        <v>vis</v>
      </c>
      <c r="E139" s="64">
        <f>VLOOKUP(C139,A!C$21:E$973,3,FALSE)</f>
        <v>8959.9849932657307</v>
      </c>
      <c r="F139" s="19" t="s">
        <v>200</v>
      </c>
      <c r="G139" s="18" t="str">
        <f t="shared" ref="G139:G170" si="28">MID(I139,3,LEN(I139)-3)</f>
        <v>33183.542</v>
      </c>
      <c r="H139" s="56">
        <f t="shared" ref="H139:H170" si="29">1*K139</f>
        <v>-11567</v>
      </c>
      <c r="I139" s="65" t="s">
        <v>385</v>
      </c>
      <c r="J139" s="66" t="s">
        <v>386</v>
      </c>
      <c r="K139" s="65">
        <v>-11567</v>
      </c>
      <c r="L139" s="65" t="s">
        <v>387</v>
      </c>
      <c r="M139" s="66" t="s">
        <v>206</v>
      </c>
      <c r="N139" s="66"/>
      <c r="O139" s="67" t="s">
        <v>388</v>
      </c>
      <c r="P139" s="67" t="s">
        <v>389</v>
      </c>
    </row>
    <row r="140" spans="1:16" ht="12.75" customHeight="1" thickBot="1" x14ac:dyDescent="0.25">
      <c r="A140" s="56" t="str">
        <f t="shared" si="24"/>
        <v> SAC 29.809 </v>
      </c>
      <c r="B140" s="19" t="str">
        <f t="shared" si="25"/>
        <v>I</v>
      </c>
      <c r="C140" s="56">
        <f t="shared" si="26"/>
        <v>35930.309000000001</v>
      </c>
      <c r="D140" s="18" t="str">
        <f t="shared" si="27"/>
        <v>vis</v>
      </c>
      <c r="E140" s="64">
        <f>VLOOKUP(C140,A!C$21:E$973,3,FALSE)</f>
        <v>11020.985117071288</v>
      </c>
      <c r="F140" s="19" t="s">
        <v>200</v>
      </c>
      <c r="G140" s="18" t="str">
        <f t="shared" si="28"/>
        <v>35930.309</v>
      </c>
      <c r="H140" s="56">
        <f t="shared" si="29"/>
        <v>-9506</v>
      </c>
      <c r="I140" s="65" t="s">
        <v>390</v>
      </c>
      <c r="J140" s="66" t="s">
        <v>391</v>
      </c>
      <c r="K140" s="65">
        <v>-9506</v>
      </c>
      <c r="L140" s="65" t="s">
        <v>342</v>
      </c>
      <c r="M140" s="66" t="s">
        <v>206</v>
      </c>
      <c r="N140" s="66"/>
      <c r="O140" s="67" t="s">
        <v>392</v>
      </c>
      <c r="P140" s="67" t="s">
        <v>393</v>
      </c>
    </row>
    <row r="141" spans="1:16" ht="12.75" customHeight="1" thickBot="1" x14ac:dyDescent="0.25">
      <c r="A141" s="56" t="str">
        <f t="shared" si="24"/>
        <v> TKZ 35.63 </v>
      </c>
      <c r="B141" s="19" t="str">
        <f t="shared" si="25"/>
        <v>I</v>
      </c>
      <c r="C141" s="56">
        <f t="shared" si="26"/>
        <v>36639.330800000003</v>
      </c>
      <c r="D141" s="18" t="str">
        <f t="shared" si="27"/>
        <v>vis</v>
      </c>
      <c r="E141" s="64">
        <f>VLOOKUP(C141,A!C$21:E$973,3,FALSE)</f>
        <v>11552.990204354208</v>
      </c>
      <c r="F141" s="19" t="s">
        <v>200</v>
      </c>
      <c r="G141" s="18" t="str">
        <f t="shared" si="28"/>
        <v>36639.3308</v>
      </c>
      <c r="H141" s="56">
        <f t="shared" si="29"/>
        <v>-8974</v>
      </c>
      <c r="I141" s="65" t="s">
        <v>394</v>
      </c>
      <c r="J141" s="66" t="s">
        <v>395</v>
      </c>
      <c r="K141" s="65">
        <v>-8974</v>
      </c>
      <c r="L141" s="65" t="s">
        <v>396</v>
      </c>
      <c r="M141" s="66" t="s">
        <v>397</v>
      </c>
      <c r="N141" s="66" t="s">
        <v>398</v>
      </c>
      <c r="O141" s="67" t="s">
        <v>399</v>
      </c>
      <c r="P141" s="67" t="s">
        <v>400</v>
      </c>
    </row>
    <row r="142" spans="1:16" ht="12.75" customHeight="1" thickBot="1" x14ac:dyDescent="0.25">
      <c r="A142" s="56" t="str">
        <f t="shared" si="24"/>
        <v> TKZ 35.63 </v>
      </c>
      <c r="B142" s="19" t="str">
        <f t="shared" si="25"/>
        <v>II</v>
      </c>
      <c r="C142" s="56">
        <f t="shared" si="26"/>
        <v>36641.328800000003</v>
      </c>
      <c r="D142" s="18" t="str">
        <f t="shared" si="27"/>
        <v>vis</v>
      </c>
      <c r="E142" s="64">
        <f>VLOOKUP(C142,A!C$21:E$973,3,FALSE)</f>
        <v>11554.489377107981</v>
      </c>
      <c r="F142" s="19" t="s">
        <v>200</v>
      </c>
      <c r="G142" s="18" t="str">
        <f t="shared" si="28"/>
        <v>36641.3288</v>
      </c>
      <c r="H142" s="56">
        <f t="shared" si="29"/>
        <v>-8972.5</v>
      </c>
      <c r="I142" s="65" t="s">
        <v>401</v>
      </c>
      <c r="J142" s="66" t="s">
        <v>402</v>
      </c>
      <c r="K142" s="65">
        <v>-8972.5</v>
      </c>
      <c r="L142" s="65" t="s">
        <v>403</v>
      </c>
      <c r="M142" s="66" t="s">
        <v>397</v>
      </c>
      <c r="N142" s="66" t="s">
        <v>398</v>
      </c>
      <c r="O142" s="67" t="s">
        <v>399</v>
      </c>
      <c r="P142" s="67" t="s">
        <v>400</v>
      </c>
    </row>
    <row r="143" spans="1:16" ht="12.75" customHeight="1" thickBot="1" x14ac:dyDescent="0.25">
      <c r="A143" s="56" t="str">
        <f t="shared" si="24"/>
        <v> AC 217.13 </v>
      </c>
      <c r="B143" s="19" t="str">
        <f t="shared" si="25"/>
        <v>I</v>
      </c>
      <c r="C143" s="56">
        <f t="shared" si="26"/>
        <v>36651.311000000002</v>
      </c>
      <c r="D143" s="18" t="str">
        <f t="shared" si="27"/>
        <v>vis</v>
      </c>
      <c r="E143" s="64">
        <f>VLOOKUP(C143,A!C$21:E$973,3,FALSE)</f>
        <v>11561.97938825048</v>
      </c>
      <c r="F143" s="19" t="s">
        <v>200</v>
      </c>
      <c r="G143" s="18" t="str">
        <f t="shared" si="28"/>
        <v>36651.311</v>
      </c>
      <c r="H143" s="56">
        <f t="shared" si="29"/>
        <v>-8965</v>
      </c>
      <c r="I143" s="65" t="s">
        <v>404</v>
      </c>
      <c r="J143" s="66" t="s">
        <v>405</v>
      </c>
      <c r="K143" s="65">
        <v>-8965</v>
      </c>
      <c r="L143" s="65" t="s">
        <v>406</v>
      </c>
      <c r="M143" s="66" t="s">
        <v>206</v>
      </c>
      <c r="N143" s="66"/>
      <c r="O143" s="67" t="s">
        <v>407</v>
      </c>
      <c r="P143" s="67" t="s">
        <v>408</v>
      </c>
    </row>
    <row r="144" spans="1:16" ht="12.75" customHeight="1" thickBot="1" x14ac:dyDescent="0.25">
      <c r="A144" s="56" t="str">
        <f t="shared" si="24"/>
        <v> AC 217.13 </v>
      </c>
      <c r="B144" s="19" t="str">
        <f t="shared" si="25"/>
        <v>I</v>
      </c>
      <c r="C144" s="56">
        <f t="shared" si="26"/>
        <v>36655.326000000001</v>
      </c>
      <c r="D144" s="18" t="str">
        <f t="shared" si="27"/>
        <v>vis</v>
      </c>
      <c r="E144" s="64">
        <f>VLOOKUP(C144,A!C$21:E$973,3,FALSE)</f>
        <v>11564.991990155584</v>
      </c>
      <c r="F144" s="19" t="str">
        <f>LEFT(M144,1)</f>
        <v>V</v>
      </c>
      <c r="G144" s="18" t="str">
        <f t="shared" si="28"/>
        <v>36655.326</v>
      </c>
      <c r="H144" s="56">
        <f t="shared" si="29"/>
        <v>-8962</v>
      </c>
      <c r="I144" s="65" t="s">
        <v>409</v>
      </c>
      <c r="J144" s="66" t="s">
        <v>410</v>
      </c>
      <c r="K144" s="65">
        <v>-8962</v>
      </c>
      <c r="L144" s="65" t="s">
        <v>345</v>
      </c>
      <c r="M144" s="66" t="s">
        <v>206</v>
      </c>
      <c r="N144" s="66"/>
      <c r="O144" s="67" t="s">
        <v>407</v>
      </c>
      <c r="P144" s="67" t="s">
        <v>408</v>
      </c>
    </row>
    <row r="145" spans="1:16" ht="12.75" customHeight="1" thickBot="1" x14ac:dyDescent="0.25">
      <c r="A145" s="56" t="str">
        <f t="shared" si="24"/>
        <v> AC 217.13 </v>
      </c>
      <c r="B145" s="19" t="str">
        <f t="shared" si="25"/>
        <v>I</v>
      </c>
      <c r="C145" s="56">
        <f t="shared" si="26"/>
        <v>36663.303999999996</v>
      </c>
      <c r="D145" s="18" t="str">
        <f t="shared" si="27"/>
        <v>vis</v>
      </c>
      <c r="E145" s="64">
        <f>VLOOKUP(C145,A!C$21:E$973,3,FALSE)</f>
        <v>11570.978176456683</v>
      </c>
      <c r="F145" s="19" t="str">
        <f>LEFT(M145,1)</f>
        <v>V</v>
      </c>
      <c r="G145" s="18" t="str">
        <f t="shared" si="28"/>
        <v>36663.304</v>
      </c>
      <c r="H145" s="56">
        <f t="shared" si="29"/>
        <v>-8956</v>
      </c>
      <c r="I145" s="65" t="s">
        <v>411</v>
      </c>
      <c r="J145" s="66" t="s">
        <v>412</v>
      </c>
      <c r="K145" s="65">
        <v>-8956</v>
      </c>
      <c r="L145" s="65" t="s">
        <v>413</v>
      </c>
      <c r="M145" s="66" t="s">
        <v>206</v>
      </c>
      <c r="N145" s="66"/>
      <c r="O145" s="67" t="s">
        <v>407</v>
      </c>
      <c r="P145" s="67" t="s">
        <v>408</v>
      </c>
    </row>
    <row r="146" spans="1:16" ht="12.75" customHeight="1" thickBot="1" x14ac:dyDescent="0.25">
      <c r="A146" s="56" t="str">
        <f t="shared" si="24"/>
        <v> AC 217.13 </v>
      </c>
      <c r="B146" s="19" t="str">
        <f t="shared" si="25"/>
        <v>I</v>
      </c>
      <c r="C146" s="56">
        <f t="shared" si="26"/>
        <v>36667.311999999998</v>
      </c>
      <c r="D146" s="18" t="str">
        <f t="shared" si="27"/>
        <v>vis</v>
      </c>
      <c r="E146" s="64">
        <f>VLOOKUP(C146,A!C$21:E$973,3,FALSE)</f>
        <v>11573.985526004795</v>
      </c>
      <c r="F146" s="19" t="str">
        <f>LEFT(M146,1)</f>
        <v>V</v>
      </c>
      <c r="G146" s="18" t="str">
        <f t="shared" si="28"/>
        <v>36667.312</v>
      </c>
      <c r="H146" s="56">
        <f t="shared" si="29"/>
        <v>-8953</v>
      </c>
      <c r="I146" s="65" t="s">
        <v>414</v>
      </c>
      <c r="J146" s="66" t="s">
        <v>415</v>
      </c>
      <c r="K146" s="65">
        <v>-8953</v>
      </c>
      <c r="L146" s="65" t="s">
        <v>342</v>
      </c>
      <c r="M146" s="66" t="s">
        <v>206</v>
      </c>
      <c r="N146" s="66"/>
      <c r="O146" s="67" t="s">
        <v>407</v>
      </c>
      <c r="P146" s="67" t="s">
        <v>408</v>
      </c>
    </row>
    <row r="147" spans="1:16" ht="12.75" customHeight="1" thickBot="1" x14ac:dyDescent="0.25">
      <c r="A147" s="56" t="str">
        <f t="shared" si="24"/>
        <v> PZ 14.39 </v>
      </c>
      <c r="B147" s="19" t="str">
        <f t="shared" si="25"/>
        <v>I</v>
      </c>
      <c r="C147" s="56">
        <f t="shared" si="26"/>
        <v>37028.476999999999</v>
      </c>
      <c r="D147" s="18" t="str">
        <f t="shared" si="27"/>
        <v>vis</v>
      </c>
      <c r="E147" s="64">
        <f>VLOOKUP(C147,A!C$21:E$973,3,FALSE)</f>
        <v>11844.980885172221</v>
      </c>
      <c r="F147" s="19" t="str">
        <f>LEFT(M147,1)</f>
        <v>V</v>
      </c>
      <c r="G147" s="18" t="str">
        <f t="shared" si="28"/>
        <v>37028.477</v>
      </c>
      <c r="H147" s="56">
        <f t="shared" si="29"/>
        <v>-8682</v>
      </c>
      <c r="I147" s="65" t="s">
        <v>416</v>
      </c>
      <c r="J147" s="66" t="s">
        <v>417</v>
      </c>
      <c r="K147" s="65">
        <v>-8682</v>
      </c>
      <c r="L147" s="65" t="s">
        <v>418</v>
      </c>
      <c r="M147" s="66" t="s">
        <v>206</v>
      </c>
      <c r="N147" s="66"/>
      <c r="O147" s="67" t="s">
        <v>407</v>
      </c>
      <c r="P147" s="67" t="s">
        <v>419</v>
      </c>
    </row>
    <row r="148" spans="1:16" ht="12.75" customHeight="1" thickBot="1" x14ac:dyDescent="0.25">
      <c r="A148" s="56" t="str">
        <f t="shared" si="24"/>
        <v> EBC 1-32 </v>
      </c>
      <c r="B148" s="19" t="str">
        <f t="shared" si="25"/>
        <v>I</v>
      </c>
      <c r="C148" s="56">
        <f t="shared" si="26"/>
        <v>37192.413</v>
      </c>
      <c r="D148" s="18" t="str">
        <f t="shared" si="27"/>
        <v>vis</v>
      </c>
      <c r="E148" s="64">
        <f>VLOOKUP(C148,A!C$21:E$973,3,FALSE)</f>
        <v>11967.98808465299</v>
      </c>
      <c r="F148" s="19" t="str">
        <f>LEFT(M148,1)</f>
        <v>V</v>
      </c>
      <c r="G148" s="18" t="str">
        <f t="shared" si="28"/>
        <v>37192.413</v>
      </c>
      <c r="H148" s="56">
        <f t="shared" si="29"/>
        <v>-8559</v>
      </c>
      <c r="I148" s="65" t="s">
        <v>420</v>
      </c>
      <c r="J148" s="66" t="s">
        <v>421</v>
      </c>
      <c r="K148" s="65">
        <v>-8559</v>
      </c>
      <c r="L148" s="65" t="s">
        <v>422</v>
      </c>
      <c r="M148" s="66" t="s">
        <v>206</v>
      </c>
      <c r="N148" s="66"/>
      <c r="O148" s="67" t="s">
        <v>423</v>
      </c>
      <c r="P148" s="67" t="s">
        <v>424</v>
      </c>
    </row>
    <row r="149" spans="1:16" ht="12.75" customHeight="1" thickBot="1" x14ac:dyDescent="0.25">
      <c r="A149" s="56" t="str">
        <f t="shared" si="24"/>
        <v> EBC 1-32 </v>
      </c>
      <c r="B149" s="19" t="str">
        <f t="shared" si="25"/>
        <v>I</v>
      </c>
      <c r="C149" s="56">
        <f t="shared" si="26"/>
        <v>37192.42</v>
      </c>
      <c r="D149" s="18" t="str">
        <f t="shared" si="27"/>
        <v>vis</v>
      </c>
      <c r="E149" s="64">
        <f>VLOOKUP(C149,A!C$21:E$973,3,FALSE)</f>
        <v>11967.993337009982</v>
      </c>
      <c r="F149" s="19" t="s">
        <v>200</v>
      </c>
      <c r="G149" s="18" t="str">
        <f t="shared" si="28"/>
        <v>37192.420</v>
      </c>
      <c r="H149" s="56">
        <f t="shared" si="29"/>
        <v>-8559</v>
      </c>
      <c r="I149" s="65" t="s">
        <v>425</v>
      </c>
      <c r="J149" s="66" t="s">
        <v>426</v>
      </c>
      <c r="K149" s="65">
        <v>-8559</v>
      </c>
      <c r="L149" s="65" t="s">
        <v>286</v>
      </c>
      <c r="M149" s="66" t="s">
        <v>206</v>
      </c>
      <c r="N149" s="66"/>
      <c r="O149" s="67" t="s">
        <v>427</v>
      </c>
      <c r="P149" s="67" t="s">
        <v>424</v>
      </c>
    </row>
    <row r="150" spans="1:16" ht="12.75" customHeight="1" thickBot="1" x14ac:dyDescent="0.25">
      <c r="A150" s="56" t="str">
        <f t="shared" si="24"/>
        <v> AC 217.13 </v>
      </c>
      <c r="B150" s="19" t="str">
        <f t="shared" si="25"/>
        <v>I</v>
      </c>
      <c r="C150" s="56">
        <f t="shared" si="26"/>
        <v>37204.392</v>
      </c>
      <c r="D150" s="18" t="str">
        <f t="shared" si="27"/>
        <v>vis</v>
      </c>
      <c r="E150" s="64">
        <f>VLOOKUP(C150,A!C$21:E$973,3,FALSE)</f>
        <v>11976.976368145206</v>
      </c>
      <c r="F150" s="19" t="s">
        <v>200</v>
      </c>
      <c r="G150" s="18" t="str">
        <f t="shared" si="28"/>
        <v>37204.392</v>
      </c>
      <c r="H150" s="56">
        <f t="shared" si="29"/>
        <v>-8550</v>
      </c>
      <c r="I150" s="65" t="s">
        <v>428</v>
      </c>
      <c r="J150" s="66" t="s">
        <v>429</v>
      </c>
      <c r="K150" s="65">
        <v>-8550</v>
      </c>
      <c r="L150" s="65" t="s">
        <v>430</v>
      </c>
      <c r="M150" s="66" t="s">
        <v>206</v>
      </c>
      <c r="N150" s="66"/>
      <c r="O150" s="67" t="s">
        <v>407</v>
      </c>
      <c r="P150" s="67" t="s">
        <v>408</v>
      </c>
    </row>
    <row r="151" spans="1:16" ht="12.75" customHeight="1" thickBot="1" x14ac:dyDescent="0.25">
      <c r="A151" s="56" t="str">
        <f t="shared" si="24"/>
        <v>BAVM 15 </v>
      </c>
      <c r="B151" s="19" t="str">
        <f t="shared" si="25"/>
        <v>I</v>
      </c>
      <c r="C151" s="56">
        <f t="shared" si="26"/>
        <v>37320.351000000002</v>
      </c>
      <c r="D151" s="18" t="str">
        <f t="shared" si="27"/>
        <v>vis</v>
      </c>
      <c r="E151" s="64">
        <f>VLOOKUP(C151,A!C$21:E$973,3,FALSE)</f>
        <v>12063.984663117577</v>
      </c>
      <c r="F151" s="19" t="s">
        <v>200</v>
      </c>
      <c r="G151" s="18" t="str">
        <f t="shared" si="28"/>
        <v>37320.351</v>
      </c>
      <c r="H151" s="56">
        <f t="shared" si="29"/>
        <v>-8463</v>
      </c>
      <c r="I151" s="65" t="s">
        <v>431</v>
      </c>
      <c r="J151" s="66" t="s">
        <v>432</v>
      </c>
      <c r="K151" s="65">
        <v>-8463</v>
      </c>
      <c r="L151" s="65" t="s">
        <v>387</v>
      </c>
      <c r="M151" s="66" t="s">
        <v>206</v>
      </c>
      <c r="N151" s="66"/>
      <c r="O151" s="67" t="s">
        <v>433</v>
      </c>
      <c r="P151" s="68" t="s">
        <v>434</v>
      </c>
    </row>
    <row r="152" spans="1:16" ht="12.75" customHeight="1" thickBot="1" x14ac:dyDescent="0.25">
      <c r="A152" s="56" t="str">
        <f t="shared" si="24"/>
        <v>BAVM 15 </v>
      </c>
      <c r="B152" s="19" t="str">
        <f t="shared" si="25"/>
        <v>I</v>
      </c>
      <c r="C152" s="56">
        <f t="shared" si="26"/>
        <v>37320.353000000003</v>
      </c>
      <c r="D152" s="18" t="str">
        <f t="shared" si="27"/>
        <v>vis</v>
      </c>
      <c r="E152" s="64">
        <f>VLOOKUP(C152,A!C$21:E$973,3,FALSE)</f>
        <v>12063.986163791005</v>
      </c>
      <c r="F152" s="19" t="s">
        <v>200</v>
      </c>
      <c r="G152" s="18" t="str">
        <f t="shared" si="28"/>
        <v>37320.353</v>
      </c>
      <c r="H152" s="56">
        <f t="shared" si="29"/>
        <v>-8463</v>
      </c>
      <c r="I152" s="65" t="s">
        <v>435</v>
      </c>
      <c r="J152" s="66" t="s">
        <v>436</v>
      </c>
      <c r="K152" s="65">
        <v>-8463</v>
      </c>
      <c r="L152" s="65" t="s">
        <v>305</v>
      </c>
      <c r="M152" s="66" t="s">
        <v>206</v>
      </c>
      <c r="N152" s="66"/>
      <c r="O152" s="67" t="s">
        <v>437</v>
      </c>
      <c r="P152" s="68" t="s">
        <v>434</v>
      </c>
    </row>
    <row r="153" spans="1:16" ht="12.75" customHeight="1" thickBot="1" x14ac:dyDescent="0.25">
      <c r="A153" s="56" t="str">
        <f t="shared" si="24"/>
        <v> BRNO 6 </v>
      </c>
      <c r="B153" s="19" t="str">
        <f t="shared" si="25"/>
        <v>I</v>
      </c>
      <c r="C153" s="56">
        <f t="shared" si="26"/>
        <v>37949.413999999997</v>
      </c>
      <c r="D153" s="18" t="str">
        <f t="shared" si="27"/>
        <v>vis</v>
      </c>
      <c r="E153" s="64">
        <f>VLOOKUP(C153,A!C$21:E$973,3,FALSE)</f>
        <v>12535.993727185074</v>
      </c>
      <c r="F153" s="19" t="s">
        <v>200</v>
      </c>
      <c r="G153" s="18" t="str">
        <f t="shared" si="28"/>
        <v>37949.414</v>
      </c>
      <c r="H153" s="56">
        <f t="shared" si="29"/>
        <v>-7991</v>
      </c>
      <c r="I153" s="65" t="s">
        <v>438</v>
      </c>
      <c r="J153" s="66" t="s">
        <v>439</v>
      </c>
      <c r="K153" s="65">
        <v>-7991</v>
      </c>
      <c r="L153" s="65" t="s">
        <v>367</v>
      </c>
      <c r="M153" s="66" t="s">
        <v>206</v>
      </c>
      <c r="N153" s="66"/>
      <c r="O153" s="67" t="s">
        <v>440</v>
      </c>
      <c r="P153" s="67" t="s">
        <v>441</v>
      </c>
    </row>
    <row r="154" spans="1:16" ht="12.75" customHeight="1" thickBot="1" x14ac:dyDescent="0.25">
      <c r="A154" s="56" t="str">
        <f t="shared" si="24"/>
        <v> BRNO 6 </v>
      </c>
      <c r="B154" s="19" t="str">
        <f t="shared" si="25"/>
        <v>I</v>
      </c>
      <c r="C154" s="56">
        <f t="shared" si="26"/>
        <v>38049.360000000001</v>
      </c>
      <c r="D154" s="18" t="str">
        <f t="shared" si="27"/>
        <v>vis</v>
      </c>
      <c r="E154" s="64">
        <f>VLOOKUP(C154,A!C$21:E$973,3,FALSE)</f>
        <v>12610.986880362565</v>
      </c>
      <c r="F154" s="19" t="s">
        <v>200</v>
      </c>
      <c r="G154" s="18" t="str">
        <f t="shared" si="28"/>
        <v>38049.360</v>
      </c>
      <c r="H154" s="56">
        <f t="shared" si="29"/>
        <v>-7916</v>
      </c>
      <c r="I154" s="65" t="s">
        <v>442</v>
      </c>
      <c r="J154" s="66" t="s">
        <v>443</v>
      </c>
      <c r="K154" s="65">
        <v>-7916</v>
      </c>
      <c r="L154" s="65" t="s">
        <v>444</v>
      </c>
      <c r="M154" s="66" t="s">
        <v>206</v>
      </c>
      <c r="N154" s="66"/>
      <c r="O154" s="67" t="s">
        <v>445</v>
      </c>
      <c r="P154" s="67" t="s">
        <v>441</v>
      </c>
    </row>
    <row r="155" spans="1:16" ht="12.75" customHeight="1" thickBot="1" x14ac:dyDescent="0.25">
      <c r="A155" s="56" t="str">
        <f t="shared" si="24"/>
        <v> BRNO 6 </v>
      </c>
      <c r="B155" s="19" t="str">
        <f t="shared" si="25"/>
        <v>I</v>
      </c>
      <c r="C155" s="56">
        <f t="shared" si="26"/>
        <v>38049.362000000001</v>
      </c>
      <c r="D155" s="18" t="str">
        <f t="shared" si="27"/>
        <v>vis</v>
      </c>
      <c r="E155" s="64">
        <f>VLOOKUP(C155,A!C$21:E$973,3,FALSE)</f>
        <v>12610.988381035992</v>
      </c>
      <c r="F155" s="19" t="s">
        <v>200</v>
      </c>
      <c r="G155" s="18" t="str">
        <f t="shared" si="28"/>
        <v>38049.362</v>
      </c>
      <c r="H155" s="56">
        <f t="shared" si="29"/>
        <v>-7916</v>
      </c>
      <c r="I155" s="65" t="s">
        <v>446</v>
      </c>
      <c r="J155" s="66" t="s">
        <v>447</v>
      </c>
      <c r="K155" s="65">
        <v>-7916</v>
      </c>
      <c r="L155" s="65" t="s">
        <v>448</v>
      </c>
      <c r="M155" s="66" t="s">
        <v>206</v>
      </c>
      <c r="N155" s="66"/>
      <c r="O155" s="67" t="s">
        <v>449</v>
      </c>
      <c r="P155" s="67" t="s">
        <v>441</v>
      </c>
    </row>
    <row r="156" spans="1:16" ht="12.75" customHeight="1" thickBot="1" x14ac:dyDescent="0.25">
      <c r="A156" s="56" t="str">
        <f t="shared" si="24"/>
        <v> BRNO 6 </v>
      </c>
      <c r="B156" s="19" t="str">
        <f t="shared" si="25"/>
        <v>I</v>
      </c>
      <c r="C156" s="56">
        <f t="shared" si="26"/>
        <v>38049.364999999998</v>
      </c>
      <c r="D156" s="18" t="str">
        <f t="shared" si="27"/>
        <v>vis</v>
      </c>
      <c r="E156" s="64">
        <f>VLOOKUP(C156,A!C$21:E$973,3,FALSE)</f>
        <v>12610.99063204613</v>
      </c>
      <c r="F156" s="19" t="s">
        <v>200</v>
      </c>
      <c r="G156" s="18" t="str">
        <f t="shared" si="28"/>
        <v>38049.365</v>
      </c>
      <c r="H156" s="56">
        <f t="shared" si="29"/>
        <v>-7916</v>
      </c>
      <c r="I156" s="65" t="s">
        <v>450</v>
      </c>
      <c r="J156" s="66" t="s">
        <v>451</v>
      </c>
      <c r="K156" s="65">
        <v>-7916</v>
      </c>
      <c r="L156" s="65" t="s">
        <v>360</v>
      </c>
      <c r="M156" s="66" t="s">
        <v>206</v>
      </c>
      <c r="N156" s="66"/>
      <c r="O156" s="67" t="s">
        <v>452</v>
      </c>
      <c r="P156" s="67" t="s">
        <v>441</v>
      </c>
    </row>
    <row r="157" spans="1:16" ht="12.75" customHeight="1" thickBot="1" x14ac:dyDescent="0.25">
      <c r="A157" s="56" t="str">
        <f t="shared" si="24"/>
        <v> BRNO 6 </v>
      </c>
      <c r="B157" s="19" t="str">
        <f t="shared" si="25"/>
        <v>I</v>
      </c>
      <c r="C157" s="56">
        <f t="shared" si="26"/>
        <v>38049.364999999998</v>
      </c>
      <c r="D157" s="18" t="str">
        <f t="shared" si="27"/>
        <v>vis</v>
      </c>
      <c r="E157" s="64">
        <f>VLOOKUP(C157,A!C$21:E$973,3,FALSE)</f>
        <v>12610.99063204613</v>
      </c>
      <c r="F157" s="19" t="s">
        <v>200</v>
      </c>
      <c r="G157" s="18" t="str">
        <f t="shared" si="28"/>
        <v>38049.365</v>
      </c>
      <c r="H157" s="56">
        <f t="shared" si="29"/>
        <v>-7916</v>
      </c>
      <c r="I157" s="65" t="s">
        <v>450</v>
      </c>
      <c r="J157" s="66" t="s">
        <v>451</v>
      </c>
      <c r="K157" s="65">
        <v>-7916</v>
      </c>
      <c r="L157" s="65" t="s">
        <v>360</v>
      </c>
      <c r="M157" s="66" t="s">
        <v>206</v>
      </c>
      <c r="N157" s="66"/>
      <c r="O157" s="67" t="s">
        <v>453</v>
      </c>
      <c r="P157" s="67" t="s">
        <v>441</v>
      </c>
    </row>
    <row r="158" spans="1:16" ht="12.75" customHeight="1" thickBot="1" x14ac:dyDescent="0.25">
      <c r="A158" s="56" t="str">
        <f t="shared" si="24"/>
        <v> BRNO 6 </v>
      </c>
      <c r="B158" s="19" t="str">
        <f t="shared" si="25"/>
        <v>I</v>
      </c>
      <c r="C158" s="56">
        <f t="shared" si="26"/>
        <v>38089.334999999999</v>
      </c>
      <c r="D158" s="18" t="str">
        <f t="shared" si="27"/>
        <v>vis</v>
      </c>
      <c r="E158" s="64">
        <f>VLOOKUP(C158,A!C$21:E$973,3,FALSE)</f>
        <v>12640.981590488733</v>
      </c>
      <c r="F158" s="19" t="s">
        <v>200</v>
      </c>
      <c r="G158" s="18" t="str">
        <f t="shared" si="28"/>
        <v>38089.335</v>
      </c>
      <c r="H158" s="56">
        <f t="shared" si="29"/>
        <v>-7886</v>
      </c>
      <c r="I158" s="65" t="s">
        <v>454</v>
      </c>
      <c r="J158" s="66" t="s">
        <v>455</v>
      </c>
      <c r="K158" s="65">
        <v>-7886</v>
      </c>
      <c r="L158" s="65" t="s">
        <v>456</v>
      </c>
      <c r="M158" s="66" t="s">
        <v>206</v>
      </c>
      <c r="N158" s="66"/>
      <c r="O158" s="67" t="s">
        <v>449</v>
      </c>
      <c r="P158" s="67" t="s">
        <v>441</v>
      </c>
    </row>
    <row r="159" spans="1:16" ht="12.75" customHeight="1" thickBot="1" x14ac:dyDescent="0.25">
      <c r="A159" s="56" t="str">
        <f t="shared" si="24"/>
        <v> BRNO 6 </v>
      </c>
      <c r="B159" s="19" t="str">
        <f t="shared" si="25"/>
        <v>I</v>
      </c>
      <c r="C159" s="56">
        <f t="shared" si="26"/>
        <v>38089.339</v>
      </c>
      <c r="D159" s="18" t="str">
        <f t="shared" si="27"/>
        <v>vis</v>
      </c>
      <c r="E159" s="64">
        <f>VLOOKUP(C159,A!C$21:E$973,3,FALSE)</f>
        <v>12640.984591835588</v>
      </c>
      <c r="F159" s="19" t="s">
        <v>200</v>
      </c>
      <c r="G159" s="18" t="str">
        <f t="shared" si="28"/>
        <v>38089.339</v>
      </c>
      <c r="H159" s="56">
        <f t="shared" si="29"/>
        <v>-7886</v>
      </c>
      <c r="I159" s="65" t="s">
        <v>457</v>
      </c>
      <c r="J159" s="66" t="s">
        <v>458</v>
      </c>
      <c r="K159" s="65">
        <v>-7886</v>
      </c>
      <c r="L159" s="65" t="s">
        <v>387</v>
      </c>
      <c r="M159" s="66" t="s">
        <v>206</v>
      </c>
      <c r="N159" s="66"/>
      <c r="O159" s="67" t="s">
        <v>459</v>
      </c>
      <c r="P159" s="67" t="s">
        <v>441</v>
      </c>
    </row>
    <row r="160" spans="1:16" ht="12.75" customHeight="1" thickBot="1" x14ac:dyDescent="0.25">
      <c r="A160" s="56" t="str">
        <f t="shared" si="24"/>
        <v> BRNO 6 </v>
      </c>
      <c r="B160" s="19" t="str">
        <f t="shared" si="25"/>
        <v>I</v>
      </c>
      <c r="C160" s="56">
        <f t="shared" si="26"/>
        <v>38105.328999999998</v>
      </c>
      <c r="D160" s="18" t="str">
        <f t="shared" si="27"/>
        <v>vis</v>
      </c>
      <c r="E160" s="64">
        <f>VLOOKUP(C160,A!C$21:E$973,3,FALSE)</f>
        <v>12652.982475886054</v>
      </c>
      <c r="F160" s="19" t="s">
        <v>200</v>
      </c>
      <c r="G160" s="18" t="str">
        <f t="shared" si="28"/>
        <v>38105.329</v>
      </c>
      <c r="H160" s="56">
        <f t="shared" si="29"/>
        <v>-7874</v>
      </c>
      <c r="I160" s="65" t="s">
        <v>460</v>
      </c>
      <c r="J160" s="66" t="s">
        <v>461</v>
      </c>
      <c r="K160" s="65">
        <v>-7874</v>
      </c>
      <c r="L160" s="65" t="s">
        <v>462</v>
      </c>
      <c r="M160" s="66" t="s">
        <v>206</v>
      </c>
      <c r="N160" s="66"/>
      <c r="O160" s="67" t="s">
        <v>459</v>
      </c>
      <c r="P160" s="67" t="s">
        <v>441</v>
      </c>
    </row>
    <row r="161" spans="1:16" ht="12.75" customHeight="1" thickBot="1" x14ac:dyDescent="0.25">
      <c r="A161" s="56" t="str">
        <f t="shared" si="24"/>
        <v> BRNO 6 </v>
      </c>
      <c r="B161" s="19" t="str">
        <f t="shared" si="25"/>
        <v>I</v>
      </c>
      <c r="C161" s="56">
        <f t="shared" si="26"/>
        <v>38105.33</v>
      </c>
      <c r="D161" s="18" t="str">
        <f t="shared" si="27"/>
        <v>vis</v>
      </c>
      <c r="E161" s="64">
        <f>VLOOKUP(C161,A!C$21:E$973,3,FALSE)</f>
        <v>12652.98322622277</v>
      </c>
      <c r="F161" s="19" t="s">
        <v>200</v>
      </c>
      <c r="G161" s="18" t="str">
        <f t="shared" si="28"/>
        <v>38105.330</v>
      </c>
      <c r="H161" s="56">
        <f t="shared" si="29"/>
        <v>-7874</v>
      </c>
      <c r="I161" s="65" t="s">
        <v>463</v>
      </c>
      <c r="J161" s="66" t="s">
        <v>464</v>
      </c>
      <c r="K161" s="65">
        <v>-7874</v>
      </c>
      <c r="L161" s="65" t="s">
        <v>465</v>
      </c>
      <c r="M161" s="66" t="s">
        <v>206</v>
      </c>
      <c r="N161" s="66"/>
      <c r="O161" s="67" t="s">
        <v>466</v>
      </c>
      <c r="P161" s="67" t="s">
        <v>441</v>
      </c>
    </row>
    <row r="162" spans="1:16" ht="12.75" customHeight="1" thickBot="1" x14ac:dyDescent="0.25">
      <c r="A162" s="56" t="str">
        <f t="shared" si="24"/>
        <v> BRNO 6 </v>
      </c>
      <c r="B162" s="19" t="str">
        <f t="shared" si="25"/>
        <v>I</v>
      </c>
      <c r="C162" s="56">
        <f t="shared" si="26"/>
        <v>38105.330999999998</v>
      </c>
      <c r="D162" s="18" t="str">
        <f t="shared" si="27"/>
        <v>vis</v>
      </c>
      <c r="E162" s="64">
        <f>VLOOKUP(C162,A!C$21:E$973,3,FALSE)</f>
        <v>12652.983976559481</v>
      </c>
      <c r="F162" s="19" t="s">
        <v>200</v>
      </c>
      <c r="G162" s="18" t="str">
        <f t="shared" si="28"/>
        <v>38105.331</v>
      </c>
      <c r="H162" s="56">
        <f t="shared" si="29"/>
        <v>-7874</v>
      </c>
      <c r="I162" s="65" t="s">
        <v>467</v>
      </c>
      <c r="J162" s="66" t="s">
        <v>468</v>
      </c>
      <c r="K162" s="65">
        <v>-7874</v>
      </c>
      <c r="L162" s="65" t="s">
        <v>469</v>
      </c>
      <c r="M162" s="66" t="s">
        <v>206</v>
      </c>
      <c r="N162" s="66"/>
      <c r="O162" s="67" t="s">
        <v>449</v>
      </c>
      <c r="P162" s="67" t="s">
        <v>441</v>
      </c>
    </row>
    <row r="163" spans="1:16" ht="12.75" customHeight="1" thickBot="1" x14ac:dyDescent="0.25">
      <c r="A163" s="56" t="str">
        <f t="shared" si="24"/>
        <v> BRNO 6 </v>
      </c>
      <c r="B163" s="19" t="str">
        <f t="shared" si="25"/>
        <v>I</v>
      </c>
      <c r="C163" s="56">
        <f t="shared" si="26"/>
        <v>38113.332000000002</v>
      </c>
      <c r="D163" s="18" t="str">
        <f t="shared" si="27"/>
        <v>vis</v>
      </c>
      <c r="E163" s="64">
        <f>VLOOKUP(C163,A!C$21:E$973,3,FALSE)</f>
        <v>12658.987420604999</v>
      </c>
      <c r="F163" s="19" t="s">
        <v>200</v>
      </c>
      <c r="G163" s="18" t="str">
        <f t="shared" si="28"/>
        <v>38113.332</v>
      </c>
      <c r="H163" s="56">
        <f t="shared" si="29"/>
        <v>-7868</v>
      </c>
      <c r="I163" s="65" t="s">
        <v>470</v>
      </c>
      <c r="J163" s="66" t="s">
        <v>471</v>
      </c>
      <c r="K163" s="65">
        <v>-7868</v>
      </c>
      <c r="L163" s="65" t="s">
        <v>422</v>
      </c>
      <c r="M163" s="66" t="s">
        <v>206</v>
      </c>
      <c r="N163" s="66"/>
      <c r="O163" s="67" t="s">
        <v>449</v>
      </c>
      <c r="P163" s="67" t="s">
        <v>441</v>
      </c>
    </row>
    <row r="164" spans="1:16" ht="12.75" customHeight="1" thickBot="1" x14ac:dyDescent="0.25">
      <c r="A164" s="56" t="str">
        <f t="shared" si="24"/>
        <v> BRNO 6 </v>
      </c>
      <c r="B164" s="19" t="str">
        <f t="shared" si="25"/>
        <v>I</v>
      </c>
      <c r="C164" s="56">
        <f t="shared" si="26"/>
        <v>38502.481</v>
      </c>
      <c r="D164" s="18" t="str">
        <f t="shared" si="27"/>
        <v>vis</v>
      </c>
      <c r="E164" s="64">
        <f>VLOOKUP(C164,A!C$21:E$973,3,FALSE)</f>
        <v>12950.980202365812</v>
      </c>
      <c r="F164" s="19" t="s">
        <v>200</v>
      </c>
      <c r="G164" s="18" t="str">
        <f t="shared" si="28"/>
        <v>38502.481</v>
      </c>
      <c r="H164" s="56">
        <f t="shared" si="29"/>
        <v>-7576</v>
      </c>
      <c r="I164" s="65" t="s">
        <v>472</v>
      </c>
      <c r="J164" s="66" t="s">
        <v>473</v>
      </c>
      <c r="K164" s="65">
        <v>-7576</v>
      </c>
      <c r="L164" s="65" t="s">
        <v>474</v>
      </c>
      <c r="M164" s="66" t="s">
        <v>206</v>
      </c>
      <c r="N164" s="66"/>
      <c r="O164" s="67" t="s">
        <v>449</v>
      </c>
      <c r="P164" s="67" t="s">
        <v>441</v>
      </c>
    </row>
    <row r="165" spans="1:16" ht="12.75" customHeight="1" thickBot="1" x14ac:dyDescent="0.25">
      <c r="A165" s="56" t="str">
        <f t="shared" si="24"/>
        <v> BRNO 6 </v>
      </c>
      <c r="B165" s="19" t="str">
        <f t="shared" si="25"/>
        <v>I</v>
      </c>
      <c r="C165" s="56">
        <f t="shared" si="26"/>
        <v>38502.487999999998</v>
      </c>
      <c r="D165" s="18" t="str">
        <f t="shared" si="27"/>
        <v>vis</v>
      </c>
      <c r="E165" s="64">
        <f>VLOOKUP(C165,A!C$21:E$973,3,FALSE)</f>
        <v>12950.985454722806</v>
      </c>
      <c r="F165" s="19" t="s">
        <v>200</v>
      </c>
      <c r="G165" s="18" t="str">
        <f t="shared" si="28"/>
        <v>38502.488</v>
      </c>
      <c r="H165" s="56">
        <f t="shared" si="29"/>
        <v>-7576</v>
      </c>
      <c r="I165" s="65" t="s">
        <v>475</v>
      </c>
      <c r="J165" s="66" t="s">
        <v>476</v>
      </c>
      <c r="K165" s="65">
        <v>-7576</v>
      </c>
      <c r="L165" s="65" t="s">
        <v>342</v>
      </c>
      <c r="M165" s="66" t="s">
        <v>206</v>
      </c>
      <c r="N165" s="66"/>
      <c r="O165" s="67" t="s">
        <v>477</v>
      </c>
      <c r="P165" s="67" t="s">
        <v>441</v>
      </c>
    </row>
    <row r="166" spans="1:16" ht="12.75" customHeight="1" thickBot="1" x14ac:dyDescent="0.25">
      <c r="A166" s="56" t="str">
        <f t="shared" si="24"/>
        <v> BRNO 6 </v>
      </c>
      <c r="B166" s="19" t="str">
        <f t="shared" si="25"/>
        <v>I</v>
      </c>
      <c r="C166" s="56">
        <f t="shared" si="26"/>
        <v>38670.413</v>
      </c>
      <c r="D166" s="18" t="str">
        <f t="shared" si="27"/>
        <v>vis</v>
      </c>
      <c r="E166" s="64">
        <f>VLOOKUP(C166,A!C$21:E$973,3,FALSE)</f>
        <v>13076.985747354127</v>
      </c>
      <c r="F166" s="19" t="s">
        <v>200</v>
      </c>
      <c r="G166" s="18" t="str">
        <f t="shared" si="28"/>
        <v>38670.413</v>
      </c>
      <c r="H166" s="56">
        <f t="shared" si="29"/>
        <v>-7450</v>
      </c>
      <c r="I166" s="65" t="s">
        <v>478</v>
      </c>
      <c r="J166" s="66" t="s">
        <v>479</v>
      </c>
      <c r="K166" s="65">
        <v>-7450</v>
      </c>
      <c r="L166" s="65" t="s">
        <v>342</v>
      </c>
      <c r="M166" s="66" t="s">
        <v>206</v>
      </c>
      <c r="N166" s="66"/>
      <c r="O166" s="67" t="s">
        <v>449</v>
      </c>
      <c r="P166" s="67" t="s">
        <v>441</v>
      </c>
    </row>
    <row r="167" spans="1:16" ht="12.75" customHeight="1" thickBot="1" x14ac:dyDescent="0.25">
      <c r="A167" s="56" t="str">
        <f t="shared" si="24"/>
        <v> BRNO 5 </v>
      </c>
      <c r="B167" s="19" t="str">
        <f t="shared" si="25"/>
        <v>I</v>
      </c>
      <c r="C167" s="56">
        <f t="shared" si="26"/>
        <v>38794.353999999999</v>
      </c>
      <c r="D167" s="18" t="str">
        <f t="shared" si="27"/>
        <v>vis</v>
      </c>
      <c r="E167" s="64">
        <f>VLOOKUP(C167,A!C$21:E$973,3,FALSE)</f>
        <v>13169.983229974452</v>
      </c>
      <c r="F167" s="19" t="s">
        <v>200</v>
      </c>
      <c r="G167" s="18" t="str">
        <f t="shared" si="28"/>
        <v>38794.354</v>
      </c>
      <c r="H167" s="56">
        <f t="shared" si="29"/>
        <v>-7357</v>
      </c>
      <c r="I167" s="65" t="s">
        <v>480</v>
      </c>
      <c r="J167" s="66" t="s">
        <v>481</v>
      </c>
      <c r="K167" s="65">
        <v>-7357</v>
      </c>
      <c r="L167" s="65" t="s">
        <v>465</v>
      </c>
      <c r="M167" s="66" t="s">
        <v>206</v>
      </c>
      <c r="N167" s="66"/>
      <c r="O167" s="67" t="s">
        <v>482</v>
      </c>
      <c r="P167" s="67" t="s">
        <v>483</v>
      </c>
    </row>
    <row r="168" spans="1:16" ht="12.75" customHeight="1" thickBot="1" x14ac:dyDescent="0.25">
      <c r="A168" s="56" t="str">
        <f t="shared" si="24"/>
        <v> BRNO 5 </v>
      </c>
      <c r="B168" s="19" t="str">
        <f t="shared" si="25"/>
        <v>I</v>
      </c>
      <c r="C168" s="56">
        <f t="shared" si="26"/>
        <v>38818.347999999998</v>
      </c>
      <c r="D168" s="18" t="str">
        <f t="shared" si="27"/>
        <v>vis</v>
      </c>
      <c r="E168" s="64">
        <f>VLOOKUP(C168,A!C$21:E$973,3,FALSE)</f>
        <v>13187.986809080574</v>
      </c>
      <c r="F168" s="19" t="s">
        <v>200</v>
      </c>
      <c r="G168" s="18" t="str">
        <f t="shared" si="28"/>
        <v>38818.348</v>
      </c>
      <c r="H168" s="56">
        <f t="shared" si="29"/>
        <v>-7339</v>
      </c>
      <c r="I168" s="65" t="s">
        <v>484</v>
      </c>
      <c r="J168" s="66" t="s">
        <v>485</v>
      </c>
      <c r="K168" s="65">
        <v>-7339</v>
      </c>
      <c r="L168" s="65" t="s">
        <v>444</v>
      </c>
      <c r="M168" s="66" t="s">
        <v>206</v>
      </c>
      <c r="N168" s="66"/>
      <c r="O168" s="67" t="s">
        <v>482</v>
      </c>
      <c r="P168" s="67" t="s">
        <v>483</v>
      </c>
    </row>
    <row r="169" spans="1:16" ht="12.75" customHeight="1" thickBot="1" x14ac:dyDescent="0.25">
      <c r="A169" s="56" t="str">
        <f t="shared" si="24"/>
        <v> AA 17.60 </v>
      </c>
      <c r="B169" s="19" t="str">
        <f t="shared" si="25"/>
        <v>I</v>
      </c>
      <c r="C169" s="56">
        <f t="shared" si="26"/>
        <v>38854.334000000003</v>
      </c>
      <c r="D169" s="18" t="str">
        <f t="shared" si="27"/>
        <v>vis</v>
      </c>
      <c r="E169" s="64">
        <f>VLOOKUP(C169,A!C$21:E$973,3,FALSE)</f>
        <v>13214.988426056196</v>
      </c>
      <c r="F169" s="19" t="s">
        <v>200</v>
      </c>
      <c r="G169" s="18" t="str">
        <f t="shared" si="28"/>
        <v>38854.334</v>
      </c>
      <c r="H169" s="56">
        <f t="shared" si="29"/>
        <v>-7312</v>
      </c>
      <c r="I169" s="65" t="s">
        <v>486</v>
      </c>
      <c r="J169" s="66" t="s">
        <v>487</v>
      </c>
      <c r="K169" s="65">
        <v>-7312</v>
      </c>
      <c r="L169" s="65" t="s">
        <v>448</v>
      </c>
      <c r="M169" s="66" t="s">
        <v>206</v>
      </c>
      <c r="N169" s="66"/>
      <c r="O169" s="67" t="s">
        <v>488</v>
      </c>
      <c r="P169" s="67" t="s">
        <v>489</v>
      </c>
    </row>
    <row r="170" spans="1:16" ht="12.75" customHeight="1" thickBot="1" x14ac:dyDescent="0.25">
      <c r="A170" s="56" t="str">
        <f t="shared" si="24"/>
        <v> AA 18.332 </v>
      </c>
      <c r="B170" s="19" t="str">
        <f t="shared" si="25"/>
        <v>I</v>
      </c>
      <c r="C170" s="56">
        <f t="shared" si="26"/>
        <v>39367.440999999999</v>
      </c>
      <c r="D170" s="18" t="str">
        <f t="shared" si="27"/>
        <v>vis</v>
      </c>
      <c r="E170" s="64">
        <f>VLOOKUP(C170,A!C$21:E$973,3,FALSE)</f>
        <v>13599.991446161464</v>
      </c>
      <c r="F170" s="19" t="s">
        <v>200</v>
      </c>
      <c r="G170" s="18" t="str">
        <f t="shared" si="28"/>
        <v>39367.441</v>
      </c>
      <c r="H170" s="56">
        <f t="shared" si="29"/>
        <v>-6927</v>
      </c>
      <c r="I170" s="65" t="s">
        <v>490</v>
      </c>
      <c r="J170" s="66" t="s">
        <v>491</v>
      </c>
      <c r="K170" s="65">
        <v>-6927</v>
      </c>
      <c r="L170" s="65" t="s">
        <v>492</v>
      </c>
      <c r="M170" s="66" t="s">
        <v>206</v>
      </c>
      <c r="N170" s="66"/>
      <c r="O170" s="67" t="s">
        <v>493</v>
      </c>
      <c r="P170" s="67" t="s">
        <v>494</v>
      </c>
    </row>
    <row r="171" spans="1:16" ht="12.75" customHeight="1" thickBot="1" x14ac:dyDescent="0.25">
      <c r="A171" s="56" t="str">
        <f t="shared" ref="A171:A188" si="30">P171</f>
        <v> AA 18.332 </v>
      </c>
      <c r="B171" s="19" t="str">
        <f t="shared" ref="B171:B188" si="31">IF(H171=INT(H171),"I","II")</f>
        <v>I</v>
      </c>
      <c r="C171" s="56">
        <f t="shared" ref="C171:C188" si="32">1*G171</f>
        <v>39367.447999999997</v>
      </c>
      <c r="D171" s="18" t="str">
        <f t="shared" ref="D171:D188" si="33">VLOOKUP(F171,I$1:J$5,2,FALSE)</f>
        <v>vis</v>
      </c>
      <c r="E171" s="64">
        <f>VLOOKUP(C171,A!C$21:E$973,3,FALSE)</f>
        <v>13599.996698518458</v>
      </c>
      <c r="F171" s="19" t="s">
        <v>200</v>
      </c>
      <c r="G171" s="18" t="str">
        <f t="shared" ref="G171:G188" si="34">MID(I171,3,LEN(I171)-3)</f>
        <v>39367.448</v>
      </c>
      <c r="H171" s="56">
        <f t="shared" ref="H171:H188" si="35">1*K171</f>
        <v>-6927</v>
      </c>
      <c r="I171" s="65" t="s">
        <v>495</v>
      </c>
      <c r="J171" s="66" t="s">
        <v>496</v>
      </c>
      <c r="K171" s="65">
        <v>-6927</v>
      </c>
      <c r="L171" s="65" t="s">
        <v>218</v>
      </c>
      <c r="M171" s="66" t="s">
        <v>206</v>
      </c>
      <c r="N171" s="66"/>
      <c r="O171" s="67" t="s">
        <v>423</v>
      </c>
      <c r="P171" s="67" t="s">
        <v>494</v>
      </c>
    </row>
    <row r="172" spans="1:16" ht="12.75" customHeight="1" thickBot="1" x14ac:dyDescent="0.25">
      <c r="A172" s="56" t="str">
        <f t="shared" si="30"/>
        <v> BRNO 9 </v>
      </c>
      <c r="B172" s="19" t="str">
        <f t="shared" si="31"/>
        <v>I</v>
      </c>
      <c r="C172" s="56">
        <f t="shared" si="32"/>
        <v>39535.351000000002</v>
      </c>
      <c r="D172" s="18" t="str">
        <f t="shared" si="33"/>
        <v>vis</v>
      </c>
      <c r="E172" s="64">
        <f>VLOOKUP(C172,A!C$21:E$973,3,FALSE)</f>
        <v>13725.980483742082</v>
      </c>
      <c r="F172" s="19" t="s">
        <v>200</v>
      </c>
      <c r="G172" s="18" t="str">
        <f t="shared" si="34"/>
        <v>39535.351</v>
      </c>
      <c r="H172" s="56">
        <f t="shared" si="35"/>
        <v>-6801</v>
      </c>
      <c r="I172" s="65" t="s">
        <v>504</v>
      </c>
      <c r="J172" s="66" t="s">
        <v>505</v>
      </c>
      <c r="K172" s="65">
        <v>-6801</v>
      </c>
      <c r="L172" s="65" t="s">
        <v>474</v>
      </c>
      <c r="M172" s="66" t="s">
        <v>206</v>
      </c>
      <c r="N172" s="66"/>
      <c r="O172" s="67" t="s">
        <v>506</v>
      </c>
      <c r="P172" s="67" t="s">
        <v>507</v>
      </c>
    </row>
    <row r="173" spans="1:16" ht="12.75" customHeight="1" thickBot="1" x14ac:dyDescent="0.25">
      <c r="A173" s="56" t="str">
        <f t="shared" si="30"/>
        <v> AAPS 60.349 </v>
      </c>
      <c r="B173" s="19" t="str">
        <f t="shared" si="31"/>
        <v>I</v>
      </c>
      <c r="C173" s="56">
        <f t="shared" si="32"/>
        <v>40148.446900000003</v>
      </c>
      <c r="D173" s="18" t="str">
        <f t="shared" si="33"/>
        <v>vis</v>
      </c>
      <c r="E173" s="64">
        <f>VLOOKUP(C173,A!C$21:E$973,3,FALSE)</f>
        <v>14186.008846469857</v>
      </c>
      <c r="F173" s="19" t="s">
        <v>200</v>
      </c>
      <c r="G173" s="18" t="str">
        <f t="shared" si="34"/>
        <v>40148.4469</v>
      </c>
      <c r="H173" s="56">
        <f t="shared" si="35"/>
        <v>-6341</v>
      </c>
      <c r="I173" s="65" t="s">
        <v>508</v>
      </c>
      <c r="J173" s="66" t="s">
        <v>509</v>
      </c>
      <c r="K173" s="65">
        <v>-6341</v>
      </c>
      <c r="L173" s="65" t="s">
        <v>510</v>
      </c>
      <c r="M173" s="66" t="s">
        <v>397</v>
      </c>
      <c r="N173" s="66" t="s">
        <v>398</v>
      </c>
      <c r="O173" s="67" t="s">
        <v>511</v>
      </c>
      <c r="P173" s="67" t="s">
        <v>512</v>
      </c>
    </row>
    <row r="174" spans="1:16" ht="12.75" customHeight="1" thickBot="1" x14ac:dyDescent="0.25">
      <c r="A174" s="56" t="str">
        <f t="shared" si="30"/>
        <v> AAPS 60.349 </v>
      </c>
      <c r="B174" s="19" t="str">
        <f t="shared" si="31"/>
        <v>I</v>
      </c>
      <c r="C174" s="56">
        <f t="shared" si="32"/>
        <v>40204.4018</v>
      </c>
      <c r="D174" s="18" t="str">
        <f t="shared" si="33"/>
        <v>vis</v>
      </c>
      <c r="E174" s="64">
        <f>VLOOKUP(C174,A!C$21:E$973,3,FALSE)</f>
        <v>14227.993862245683</v>
      </c>
      <c r="F174" s="19" t="s">
        <v>200</v>
      </c>
      <c r="G174" s="18" t="str">
        <f t="shared" si="34"/>
        <v>40204.4018</v>
      </c>
      <c r="H174" s="56">
        <f t="shared" si="35"/>
        <v>-6299</v>
      </c>
      <c r="I174" s="65" t="s">
        <v>513</v>
      </c>
      <c r="J174" s="66" t="s">
        <v>514</v>
      </c>
      <c r="K174" s="65">
        <v>-6299</v>
      </c>
      <c r="L174" s="65" t="s">
        <v>515</v>
      </c>
      <c r="M174" s="66" t="s">
        <v>397</v>
      </c>
      <c r="N174" s="66" t="s">
        <v>398</v>
      </c>
      <c r="O174" s="67" t="s">
        <v>511</v>
      </c>
      <c r="P174" s="67" t="s">
        <v>512</v>
      </c>
    </row>
    <row r="175" spans="1:16" ht="12.75" customHeight="1" thickBot="1" x14ac:dyDescent="0.25">
      <c r="A175" s="56" t="str">
        <f t="shared" si="30"/>
        <v> AAPS 60.349 </v>
      </c>
      <c r="B175" s="19" t="str">
        <f t="shared" si="31"/>
        <v>I</v>
      </c>
      <c r="C175" s="56">
        <f t="shared" si="32"/>
        <v>41033.358200000002</v>
      </c>
      <c r="D175" s="18" t="str">
        <f t="shared" si="33"/>
        <v>vis</v>
      </c>
      <c r="E175" s="64">
        <f>VLOOKUP(C175,A!C$21:E$973,3,FALSE)</f>
        <v>14849.990283139561</v>
      </c>
      <c r="F175" s="19" t="s">
        <v>200</v>
      </c>
      <c r="G175" s="18" t="str">
        <f t="shared" si="34"/>
        <v>41033.3582</v>
      </c>
      <c r="H175" s="56">
        <f t="shared" si="35"/>
        <v>-5677</v>
      </c>
      <c r="I175" s="65" t="s">
        <v>528</v>
      </c>
      <c r="J175" s="66" t="s">
        <v>529</v>
      </c>
      <c r="K175" s="65">
        <v>-5677</v>
      </c>
      <c r="L175" s="65" t="s">
        <v>530</v>
      </c>
      <c r="M175" s="66" t="s">
        <v>397</v>
      </c>
      <c r="N175" s="66" t="s">
        <v>398</v>
      </c>
      <c r="O175" s="67" t="s">
        <v>511</v>
      </c>
      <c r="P175" s="67" t="s">
        <v>512</v>
      </c>
    </row>
    <row r="176" spans="1:16" ht="12.75" customHeight="1" thickBot="1" x14ac:dyDescent="0.25">
      <c r="A176" s="56" t="str">
        <f t="shared" si="30"/>
        <v> BRNO 17 </v>
      </c>
      <c r="B176" s="19" t="str">
        <f t="shared" si="31"/>
        <v>I</v>
      </c>
      <c r="C176" s="56">
        <f t="shared" si="32"/>
        <v>41770.35</v>
      </c>
      <c r="D176" s="18" t="str">
        <f t="shared" si="33"/>
        <v>vis</v>
      </c>
      <c r="E176" s="64">
        <f>VLOOKUP(C176,A!C$21:E$973,3,FALSE)</f>
        <v>15402.982288301875</v>
      </c>
      <c r="F176" s="19" t="s">
        <v>200</v>
      </c>
      <c r="G176" s="18" t="str">
        <f t="shared" si="34"/>
        <v>41770.350</v>
      </c>
      <c r="H176" s="56">
        <f t="shared" si="35"/>
        <v>-5124</v>
      </c>
      <c r="I176" s="65" t="s">
        <v>559</v>
      </c>
      <c r="J176" s="66" t="s">
        <v>560</v>
      </c>
      <c r="K176" s="65">
        <v>-5124</v>
      </c>
      <c r="L176" s="65" t="s">
        <v>462</v>
      </c>
      <c r="M176" s="66" t="s">
        <v>206</v>
      </c>
      <c r="N176" s="66"/>
      <c r="O176" s="67" t="s">
        <v>561</v>
      </c>
      <c r="P176" s="67" t="s">
        <v>562</v>
      </c>
    </row>
    <row r="177" spans="1:16" ht="12.75" customHeight="1" thickBot="1" x14ac:dyDescent="0.25">
      <c r="A177" s="56" t="str">
        <f t="shared" si="30"/>
        <v> BRNO 17 </v>
      </c>
      <c r="B177" s="19" t="str">
        <f t="shared" si="31"/>
        <v>I</v>
      </c>
      <c r="C177" s="56">
        <f t="shared" si="32"/>
        <v>41770.357000000004</v>
      </c>
      <c r="D177" s="18" t="str">
        <f t="shared" si="33"/>
        <v>vis</v>
      </c>
      <c r="E177" s="64">
        <f>VLOOKUP(C177,A!C$21:E$973,3,FALSE)</f>
        <v>15402.987540658874</v>
      </c>
      <c r="F177" s="19" t="s">
        <v>200</v>
      </c>
      <c r="G177" s="18" t="str">
        <f t="shared" si="34"/>
        <v>41770.357</v>
      </c>
      <c r="H177" s="56">
        <f t="shared" si="35"/>
        <v>-5124</v>
      </c>
      <c r="I177" s="65" t="s">
        <v>563</v>
      </c>
      <c r="J177" s="66" t="s">
        <v>564</v>
      </c>
      <c r="K177" s="65">
        <v>-5124</v>
      </c>
      <c r="L177" s="65" t="s">
        <v>422</v>
      </c>
      <c r="M177" s="66" t="s">
        <v>206</v>
      </c>
      <c r="N177" s="66"/>
      <c r="O177" s="67" t="s">
        <v>565</v>
      </c>
      <c r="P177" s="67" t="s">
        <v>562</v>
      </c>
    </row>
    <row r="178" spans="1:16" ht="12.75" customHeight="1" thickBot="1" x14ac:dyDescent="0.25">
      <c r="A178" s="56" t="str">
        <f t="shared" si="30"/>
        <v> AVSJ 6.26 </v>
      </c>
      <c r="B178" s="19" t="str">
        <f t="shared" si="31"/>
        <v>I</v>
      </c>
      <c r="C178" s="56">
        <f t="shared" si="32"/>
        <v>42087.546000000002</v>
      </c>
      <c r="D178" s="18" t="str">
        <f t="shared" si="33"/>
        <v>vis</v>
      </c>
      <c r="E178" s="64">
        <f>VLOOKUP(C178,A!C$21:E$973,3,FALSE)</f>
        <v>15640.986092509016</v>
      </c>
      <c r="F178" s="19" t="s">
        <v>200</v>
      </c>
      <c r="G178" s="18" t="str">
        <f t="shared" si="34"/>
        <v>42087.546</v>
      </c>
      <c r="H178" s="56">
        <f t="shared" si="35"/>
        <v>-4886</v>
      </c>
      <c r="I178" s="65" t="s">
        <v>570</v>
      </c>
      <c r="J178" s="66" t="s">
        <v>571</v>
      </c>
      <c r="K178" s="65">
        <v>-4886</v>
      </c>
      <c r="L178" s="65" t="s">
        <v>305</v>
      </c>
      <c r="M178" s="66" t="s">
        <v>206</v>
      </c>
      <c r="N178" s="66"/>
      <c r="O178" s="67" t="s">
        <v>572</v>
      </c>
      <c r="P178" s="67" t="s">
        <v>573</v>
      </c>
    </row>
    <row r="179" spans="1:16" ht="12.75" customHeight="1" thickBot="1" x14ac:dyDescent="0.25">
      <c r="A179" s="56" t="str">
        <f t="shared" si="30"/>
        <v> AVSJ 6.26 </v>
      </c>
      <c r="B179" s="19" t="str">
        <f t="shared" si="31"/>
        <v>I</v>
      </c>
      <c r="C179" s="56">
        <f t="shared" si="32"/>
        <v>42091.542999999998</v>
      </c>
      <c r="D179" s="18" t="str">
        <f t="shared" si="33"/>
        <v>vis</v>
      </c>
      <c r="E179" s="64">
        <f>VLOOKUP(C179,A!C$21:E$973,3,FALSE)</f>
        <v>15643.985188353274</v>
      </c>
      <c r="F179" s="19" t="s">
        <v>200</v>
      </c>
      <c r="G179" s="18" t="str">
        <f t="shared" si="34"/>
        <v>42091.543</v>
      </c>
      <c r="H179" s="56">
        <f t="shared" si="35"/>
        <v>-4883</v>
      </c>
      <c r="I179" s="65" t="s">
        <v>574</v>
      </c>
      <c r="J179" s="66" t="s">
        <v>575</v>
      </c>
      <c r="K179" s="65">
        <v>-4883</v>
      </c>
      <c r="L179" s="65" t="s">
        <v>342</v>
      </c>
      <c r="M179" s="66" t="s">
        <v>206</v>
      </c>
      <c r="N179" s="66"/>
      <c r="O179" s="67" t="s">
        <v>572</v>
      </c>
      <c r="P179" s="67" t="s">
        <v>573</v>
      </c>
    </row>
    <row r="180" spans="1:16" ht="12.75" customHeight="1" thickBot="1" x14ac:dyDescent="0.25">
      <c r="A180" s="56" t="str">
        <f t="shared" si="30"/>
        <v> CNJO 8.1 </v>
      </c>
      <c r="B180" s="19" t="str">
        <f t="shared" si="31"/>
        <v>I</v>
      </c>
      <c r="C180" s="56">
        <f t="shared" si="32"/>
        <v>42363.423999999999</v>
      </c>
      <c r="D180" s="18" t="str">
        <f t="shared" si="33"/>
        <v>vis</v>
      </c>
      <c r="E180" s="64">
        <f>VLOOKUP(C180,A!C$21:E$973,3,FALSE)</f>
        <v>15847.987484383617</v>
      </c>
      <c r="F180" s="19" t="s">
        <v>200</v>
      </c>
      <c r="G180" s="18" t="str">
        <f t="shared" si="34"/>
        <v>42363.424</v>
      </c>
      <c r="H180" s="56">
        <f t="shared" si="35"/>
        <v>-4679</v>
      </c>
      <c r="I180" s="65" t="s">
        <v>576</v>
      </c>
      <c r="J180" s="66" t="s">
        <v>577</v>
      </c>
      <c r="K180" s="65">
        <v>-4679</v>
      </c>
      <c r="L180" s="65" t="s">
        <v>422</v>
      </c>
      <c r="M180" s="66" t="s">
        <v>397</v>
      </c>
      <c r="N180" s="66" t="s">
        <v>398</v>
      </c>
      <c r="O180" s="67" t="s">
        <v>578</v>
      </c>
      <c r="P180" s="67" t="s">
        <v>579</v>
      </c>
    </row>
    <row r="181" spans="1:16" ht="12.75" customHeight="1" thickBot="1" x14ac:dyDescent="0.25">
      <c r="A181" s="56" t="str">
        <f t="shared" si="30"/>
        <v> CNJO 8.1 </v>
      </c>
      <c r="B181" s="19" t="str">
        <f t="shared" si="31"/>
        <v>I</v>
      </c>
      <c r="C181" s="56">
        <f t="shared" si="32"/>
        <v>42391.413</v>
      </c>
      <c r="D181" s="18" t="str">
        <f t="shared" si="33"/>
        <v>vis</v>
      </c>
      <c r="E181" s="64">
        <f>VLOOKUP(C181,A!C$21:E$973,3,FALSE)</f>
        <v>15868.988658660575</v>
      </c>
      <c r="F181" s="19" t="s">
        <v>200</v>
      </c>
      <c r="G181" s="18" t="str">
        <f t="shared" si="34"/>
        <v>42391.413</v>
      </c>
      <c r="H181" s="56">
        <f t="shared" si="35"/>
        <v>-4658</v>
      </c>
      <c r="I181" s="65" t="s">
        <v>580</v>
      </c>
      <c r="J181" s="66" t="s">
        <v>581</v>
      </c>
      <c r="K181" s="65">
        <v>-4658</v>
      </c>
      <c r="L181" s="65" t="s">
        <v>448</v>
      </c>
      <c r="M181" s="66" t="s">
        <v>397</v>
      </c>
      <c r="N181" s="66" t="s">
        <v>398</v>
      </c>
      <c r="O181" s="67" t="s">
        <v>578</v>
      </c>
      <c r="P181" s="67" t="s">
        <v>579</v>
      </c>
    </row>
    <row r="182" spans="1:16" ht="12.75" customHeight="1" thickBot="1" x14ac:dyDescent="0.25">
      <c r="A182" s="56" t="str">
        <f t="shared" si="30"/>
        <v> BBS 20 </v>
      </c>
      <c r="B182" s="19" t="str">
        <f t="shared" si="31"/>
        <v>I</v>
      </c>
      <c r="C182" s="56">
        <f t="shared" si="32"/>
        <v>42439.400999999998</v>
      </c>
      <c r="D182" s="18" t="str">
        <f t="shared" si="33"/>
        <v>vis</v>
      </c>
      <c r="E182" s="64">
        <f>VLOOKUP(C182,A!C$21:E$973,3,FALSE)</f>
        <v>15904.995816872821</v>
      </c>
      <c r="F182" s="19" t="s">
        <v>200</v>
      </c>
      <c r="G182" s="18" t="str">
        <f t="shared" si="34"/>
        <v>42439.401</v>
      </c>
      <c r="H182" s="56">
        <f t="shared" si="35"/>
        <v>-4622</v>
      </c>
      <c r="I182" s="65" t="s">
        <v>591</v>
      </c>
      <c r="J182" s="66" t="s">
        <v>592</v>
      </c>
      <c r="K182" s="65">
        <v>-4622</v>
      </c>
      <c r="L182" s="65" t="s">
        <v>315</v>
      </c>
      <c r="M182" s="66" t="s">
        <v>206</v>
      </c>
      <c r="N182" s="66"/>
      <c r="O182" s="67" t="s">
        <v>539</v>
      </c>
      <c r="P182" s="67" t="s">
        <v>588</v>
      </c>
    </row>
    <row r="183" spans="1:16" ht="12.75" customHeight="1" thickBot="1" x14ac:dyDescent="0.25">
      <c r="A183" s="56" t="str">
        <f t="shared" si="30"/>
        <v> CNJO 8.1 </v>
      </c>
      <c r="B183" s="19" t="str">
        <f t="shared" si="31"/>
        <v>I</v>
      </c>
      <c r="C183" s="56">
        <f t="shared" si="32"/>
        <v>42799.232000000004</v>
      </c>
      <c r="D183" s="18" t="str">
        <f t="shared" si="33"/>
        <v>vis</v>
      </c>
      <c r="E183" s="64">
        <f>VLOOKUP(C183,A!C$21:E$973,3,FALSE)</f>
        <v>16174.990226864309</v>
      </c>
      <c r="F183" s="19" t="s">
        <v>200</v>
      </c>
      <c r="G183" s="18" t="str">
        <f t="shared" si="34"/>
        <v>42799.232</v>
      </c>
      <c r="H183" s="56">
        <f t="shared" si="35"/>
        <v>-4352</v>
      </c>
      <c r="I183" s="65" t="s">
        <v>604</v>
      </c>
      <c r="J183" s="66" t="s">
        <v>605</v>
      </c>
      <c r="K183" s="65">
        <v>-4352</v>
      </c>
      <c r="L183" s="65" t="s">
        <v>273</v>
      </c>
      <c r="M183" s="66" t="s">
        <v>397</v>
      </c>
      <c r="N183" s="66" t="s">
        <v>398</v>
      </c>
      <c r="O183" s="67" t="s">
        <v>578</v>
      </c>
      <c r="P183" s="67" t="s">
        <v>579</v>
      </c>
    </row>
    <row r="184" spans="1:16" ht="12.75" customHeight="1" thickBot="1" x14ac:dyDescent="0.25">
      <c r="A184" s="56" t="str">
        <f t="shared" si="30"/>
        <v> CNJO 8.1 </v>
      </c>
      <c r="B184" s="19" t="str">
        <f t="shared" si="31"/>
        <v>I</v>
      </c>
      <c r="C184" s="56">
        <f t="shared" si="32"/>
        <v>42811.228000000003</v>
      </c>
      <c r="D184" s="18" t="str">
        <f t="shared" si="33"/>
        <v>vis</v>
      </c>
      <c r="E184" s="64">
        <f>VLOOKUP(C184,A!C$21:E$973,3,FALSE)</f>
        <v>16183.991266080657</v>
      </c>
      <c r="F184" s="19" t="s">
        <v>200</v>
      </c>
      <c r="G184" s="18" t="str">
        <f t="shared" si="34"/>
        <v>42811.228</v>
      </c>
      <c r="H184" s="56">
        <f t="shared" si="35"/>
        <v>-4343</v>
      </c>
      <c r="I184" s="65" t="s">
        <v>606</v>
      </c>
      <c r="J184" s="66" t="s">
        <v>607</v>
      </c>
      <c r="K184" s="65">
        <v>-4343</v>
      </c>
      <c r="L184" s="65" t="s">
        <v>492</v>
      </c>
      <c r="M184" s="66" t="s">
        <v>397</v>
      </c>
      <c r="N184" s="66" t="s">
        <v>398</v>
      </c>
      <c r="O184" s="67" t="s">
        <v>578</v>
      </c>
      <c r="P184" s="67" t="s">
        <v>579</v>
      </c>
    </row>
    <row r="185" spans="1:16" ht="12.75" customHeight="1" thickBot="1" x14ac:dyDescent="0.25">
      <c r="A185" s="56" t="str">
        <f t="shared" si="30"/>
        <v> CNJO 8.1 </v>
      </c>
      <c r="B185" s="19" t="str">
        <f t="shared" si="31"/>
        <v>I</v>
      </c>
      <c r="C185" s="56">
        <f t="shared" si="32"/>
        <v>42819.222000000002</v>
      </c>
      <c r="D185" s="18" t="str">
        <f t="shared" si="33"/>
        <v>vis</v>
      </c>
      <c r="E185" s="64">
        <f>VLOOKUP(C185,A!C$21:E$973,3,FALSE)</f>
        <v>16189.989457769176</v>
      </c>
      <c r="F185" s="19" t="s">
        <v>200</v>
      </c>
      <c r="G185" s="18" t="str">
        <f t="shared" si="34"/>
        <v>42819.222</v>
      </c>
      <c r="H185" s="56">
        <f t="shared" si="35"/>
        <v>-4337</v>
      </c>
      <c r="I185" s="65" t="s">
        <v>608</v>
      </c>
      <c r="J185" s="66" t="s">
        <v>609</v>
      </c>
      <c r="K185" s="65">
        <v>-4337</v>
      </c>
      <c r="L185" s="65" t="s">
        <v>201</v>
      </c>
      <c r="M185" s="66" t="s">
        <v>397</v>
      </c>
      <c r="N185" s="66" t="s">
        <v>398</v>
      </c>
      <c r="O185" s="67" t="s">
        <v>578</v>
      </c>
      <c r="P185" s="67" t="s">
        <v>579</v>
      </c>
    </row>
    <row r="186" spans="1:16" ht="12.75" customHeight="1" thickBot="1" x14ac:dyDescent="0.25">
      <c r="A186" s="56" t="str">
        <f t="shared" si="30"/>
        <v> CNJO 8.1 </v>
      </c>
      <c r="B186" s="19" t="str">
        <f t="shared" si="31"/>
        <v>I</v>
      </c>
      <c r="C186" s="56">
        <f t="shared" si="32"/>
        <v>43128.42</v>
      </c>
      <c r="D186" s="18" t="str">
        <f t="shared" si="33"/>
        <v>vis</v>
      </c>
      <c r="E186" s="64">
        <f>VLOOKUP(C186,A!C$21:E$973,3,FALSE)</f>
        <v>16421.992068940937</v>
      </c>
      <c r="F186" s="19" t="s">
        <v>200</v>
      </c>
      <c r="G186" s="18" t="str">
        <f t="shared" si="34"/>
        <v>43128.420</v>
      </c>
      <c r="H186" s="56">
        <f t="shared" si="35"/>
        <v>-4105</v>
      </c>
      <c r="I186" s="65" t="s">
        <v>620</v>
      </c>
      <c r="J186" s="66" t="s">
        <v>621</v>
      </c>
      <c r="K186" s="65">
        <v>-4105</v>
      </c>
      <c r="L186" s="65" t="s">
        <v>345</v>
      </c>
      <c r="M186" s="66" t="s">
        <v>397</v>
      </c>
      <c r="N186" s="66" t="s">
        <v>398</v>
      </c>
      <c r="O186" s="67" t="s">
        <v>578</v>
      </c>
      <c r="P186" s="67" t="s">
        <v>579</v>
      </c>
    </row>
    <row r="187" spans="1:16" ht="12.75" customHeight="1" thickBot="1" x14ac:dyDescent="0.25">
      <c r="A187" s="56" t="str">
        <f t="shared" si="30"/>
        <v> VSSC 58.13 </v>
      </c>
      <c r="B187" s="19" t="str">
        <f t="shared" si="31"/>
        <v>I</v>
      </c>
      <c r="C187" s="56">
        <f t="shared" si="32"/>
        <v>43244.394999999997</v>
      </c>
      <c r="D187" s="18" t="str">
        <f t="shared" si="33"/>
        <v>vis</v>
      </c>
      <c r="E187" s="64">
        <f>VLOOKUP(C187,A!C$21:E$973,3,FALSE)</f>
        <v>16509.012369300723</v>
      </c>
      <c r="F187" s="19" t="s">
        <v>200</v>
      </c>
      <c r="G187" s="18" t="str">
        <f t="shared" si="34"/>
        <v>43244.395</v>
      </c>
      <c r="H187" s="56">
        <f t="shared" si="35"/>
        <v>-4018</v>
      </c>
      <c r="I187" s="65" t="s">
        <v>637</v>
      </c>
      <c r="J187" s="66" t="s">
        <v>638</v>
      </c>
      <c r="K187" s="65">
        <v>-4018</v>
      </c>
      <c r="L187" s="65" t="s">
        <v>639</v>
      </c>
      <c r="M187" s="66" t="s">
        <v>206</v>
      </c>
      <c r="N187" s="66"/>
      <c r="O187" s="67" t="s">
        <v>640</v>
      </c>
      <c r="P187" s="67" t="s">
        <v>641</v>
      </c>
    </row>
    <row r="188" spans="1:16" ht="12.75" customHeight="1" thickBot="1" x14ac:dyDescent="0.25">
      <c r="A188" s="56" t="str">
        <f t="shared" si="30"/>
        <v> BRNO 26 </v>
      </c>
      <c r="B188" s="19" t="str">
        <f t="shared" si="31"/>
        <v>I</v>
      </c>
      <c r="C188" s="56">
        <f t="shared" si="32"/>
        <v>45279.457999999999</v>
      </c>
      <c r="D188" s="18" t="str">
        <f t="shared" si="33"/>
        <v>vis</v>
      </c>
      <c r="E188" s="64">
        <f>VLOOKUP(C188,A!C$21:E$973,3,FALSE)</f>
        <v>18035.994852690146</v>
      </c>
      <c r="F188" s="19" t="s">
        <v>200</v>
      </c>
      <c r="G188" s="18" t="str">
        <f t="shared" si="34"/>
        <v>45279.458</v>
      </c>
      <c r="H188" s="56">
        <f t="shared" si="35"/>
        <v>-2491</v>
      </c>
      <c r="I188" s="65" t="s">
        <v>694</v>
      </c>
      <c r="J188" s="66" t="s">
        <v>695</v>
      </c>
      <c r="K188" s="65">
        <v>-2491</v>
      </c>
      <c r="L188" s="65" t="s">
        <v>370</v>
      </c>
      <c r="M188" s="66" t="s">
        <v>206</v>
      </c>
      <c r="N188" s="66"/>
      <c r="O188" s="67" t="s">
        <v>696</v>
      </c>
      <c r="P188" s="67" t="s">
        <v>688</v>
      </c>
    </row>
    <row r="189" spans="1:16" x14ac:dyDescent="0.2">
      <c r="B189" s="19"/>
      <c r="F189" s="19"/>
    </row>
    <row r="190" spans="1:16" x14ac:dyDescent="0.2">
      <c r="B190" s="19"/>
      <c r="F190" s="19"/>
    </row>
    <row r="191" spans="1:16" x14ac:dyDescent="0.2">
      <c r="B191" s="19"/>
      <c r="F191" s="19"/>
    </row>
    <row r="192" spans="1:1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</sheetData>
  <phoneticPr fontId="8" type="noConversion"/>
  <hyperlinks>
    <hyperlink ref="A3" r:id="rId1" xr:uid="{00000000-0004-0000-0200-000000000000}"/>
    <hyperlink ref="P151" r:id="rId2" display="http://www.bav-astro.de/sfs/BAVM_link.php?BAVMnr=15" xr:uid="{00000000-0004-0000-0200-000001000000}"/>
    <hyperlink ref="P152" r:id="rId3" display="http://www.bav-astro.de/sfs/BAVM_link.php?BAVMnr=15" xr:uid="{00000000-0004-0000-0200-000002000000}"/>
    <hyperlink ref="P24" r:id="rId4" display="http://www.konkoly.hu/cgi-bin/IBVS?637" xr:uid="{00000000-0004-0000-0200-000003000000}"/>
    <hyperlink ref="P64" r:id="rId5" display="http://www.bav-astro.de/sfs/BAVM_link.php?BAVMnr=38" xr:uid="{00000000-0004-0000-0200-000004000000}"/>
    <hyperlink ref="P65" r:id="rId6" display="http://www.bav-astro.de/sfs/BAVM_link.php?BAVMnr=36" xr:uid="{00000000-0004-0000-0200-000005000000}"/>
    <hyperlink ref="P66" r:id="rId7" display="http://www.bav-astro.de/sfs/BAVM_link.php?BAVMnr=36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2025-01-03T03:55:18Z</dcterms:modified>
</cp:coreProperties>
</file>