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409F3E-29A8-4E29-BC66-FEFA2CF12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F14" i="1"/>
  <c r="E26" i="1"/>
  <c r="F26" i="1"/>
  <c r="G26" i="1"/>
  <c r="K26" i="1"/>
  <c r="D9" i="1"/>
  <c r="C9" i="1"/>
  <c r="E21" i="1"/>
  <c r="F21" i="1"/>
  <c r="G21" i="1"/>
  <c r="K21" i="1"/>
  <c r="E22" i="1"/>
  <c r="F22" i="1"/>
  <c r="G22" i="1"/>
  <c r="J22" i="1"/>
  <c r="E23" i="1"/>
  <c r="F23" i="1"/>
  <c r="G23" i="1"/>
  <c r="K23" i="1"/>
  <c r="E24" i="1"/>
  <c r="F24" i="1"/>
  <c r="G24" i="1"/>
  <c r="K24" i="1"/>
  <c r="E25" i="1"/>
  <c r="F25" i="1"/>
  <c r="G25" i="1"/>
  <c r="K25" i="1"/>
  <c r="Q26" i="1"/>
  <c r="Q25" i="1"/>
  <c r="Q24" i="1"/>
  <c r="Q22" i="1"/>
  <c r="Q23" i="1"/>
  <c r="C17" i="1"/>
  <c r="Q21" i="1"/>
  <c r="C12" i="1"/>
  <c r="C11" i="1"/>
  <c r="O27" i="1" l="1"/>
  <c r="F15" i="1"/>
  <c r="O26" i="1"/>
  <c r="O24" i="1"/>
  <c r="C15" i="1"/>
  <c r="O22" i="1"/>
  <c r="O25" i="1"/>
  <c r="O23" i="1"/>
  <c r="O21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<sst xmlns="http://schemas.openxmlformats.org/spreadsheetml/2006/main" count="63" uniqueCount="55">
  <si>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</si>
  <si>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</si>
  <si>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</si>
  <si>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</si>
  <si>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</si>
  <si>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</si>
  <si>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</si>
  <si>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</si>
  <si>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</si>
  <si>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</si>
  <si>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</si>
  <si>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</si>
  <si>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</si>
  <si>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</si>
  <si>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</si>
  <si>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</si>
  <si>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</si>
  <si>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</si>
  <si>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</si>
  <si>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</si>
  <si>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</si>
  <si>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</si>
  <si>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</si>
  <si>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</si>
  <si>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</si>
  <si>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</si>
  <si>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</si>
  <si>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</si>
  <si>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</si>
  <si>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</si>
  <si>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</si>
  <si>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</si>
  <si>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</si>
  <si>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</si>
  <si>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</si>
  <si>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</si>
  <si>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</si>
  <si>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</si>
  <si>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</si>
  <si>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</si>
  <si>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</si>
  <si>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6042</t>
  </si>
  <si>
    <t>I</t>
  </si>
  <si>
    <t>V0608 Aur / GSC 2913-1595</t>
  </si>
  <si>
    <t>IBVS 6070</t>
  </si>
  <si>
    <t>IBVS 6094</t>
  </si>
  <si>
    <t>i</t>
  </si>
  <si>
    <t>OEJV 0168</t>
  </si>
  <si>
    <t>vis</t>
  </si>
  <si>
    <t>OEJV 0179</t>
  </si>
  <si>
    <t>JBAV 96</t>
  </si>
  <si>
    <t xml:space="preserve">Mag </t>
  </si>
  <si>
    <t>Next ToM-P</t>
  </si>
  <si>
    <t>Next ToM-S</t>
  </si>
  <si>
    <t>12.50 (0.41)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</si>
</sst>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5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5" fillId="24" borderId="12" xfId="0" applyFont="1" applyFill="1" applyBorder="1" applyAlignment="1">
      <alignment horizontal="right" vertical="center"/>
    </xf>
    <xf numFmtId="0" fontId="5" fillId="24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7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V0608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EA-4508-AFDF-365B4D1E3E6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EA-4508-AFDF-365B4D1E3E6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-1.724810000450816E-2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EA-4508-AFDF-365B4D1E3E6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-1.6248200001427904E-2</c:v>
                </c:pt>
                <c:pt idx="3">
                  <c:v>-1.7799300003389362E-2</c:v>
                </c:pt>
                <c:pt idx="4">
                  <c:v>-1.9046200002776459E-2</c:v>
                </c:pt>
                <c:pt idx="5">
                  <c:v>-2.1285000002535526E-2</c:v>
                </c:pt>
                <c:pt idx="6">
                  <c:v>-2.9992599818797316E-2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EA-4508-AFDF-365B4D1E3E6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EA-4508-AFDF-365B4D1E3E6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EA-4508-AFDF-365B4D1E3E6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3.0000000000000003E-4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4.0000000000000002E-4</c:v>
                  </c:pt>
                  <c:pt idx="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EA-4508-AFDF-365B4D1E3E6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-1.2982043195774451E-3</c:v>
                </c:pt>
                <c:pt idx="1">
                  <c:v>-1.5889107877080796E-2</c:v>
                </c:pt>
                <c:pt idx="2">
                  <c:v>-1.6767881296635818E-2</c:v>
                </c:pt>
                <c:pt idx="3">
                  <c:v>-1.691207631594361E-2</c:v>
                </c:pt>
                <c:pt idx="4">
                  <c:v>-1.8509104171295924E-2</c:v>
                </c:pt>
                <c:pt idx="5">
                  <c:v>-2.0750928622420808E-2</c:v>
                </c:pt>
                <c:pt idx="6">
                  <c:v>-3.1492097230480333E-2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EA-4508-AFDF-365B4D1E3E6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5363</c:v>
                </c:pt>
                <c:pt idx="2">
                  <c:v>5686</c:v>
                </c:pt>
                <c:pt idx="3">
                  <c:v>5739</c:v>
                </c:pt>
                <c:pt idx="4">
                  <c:v>6326</c:v>
                </c:pt>
                <c:pt idx="5">
                  <c:v>7150</c:v>
                </c:pt>
                <c:pt idx="6">
                  <c:v>11098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EA-4508-AFDF-365B4D1E3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654056"/>
        <c:axId val="1"/>
      </c:scatterChart>
      <c:valAx>
        <c:axId val="676654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6654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895F9E-1017-1184-EF66-C6F7E79C3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43</v>
      </c>
    </row>
    <row r="2" spans="1:6">
      <c r="A2" t="s">
        <v>26</v>
      </c>
      <c r="C2" s="3"/>
      <c r="D2" s="3"/>
    </row>
    <row r="3" spans="1:6" ht="13.5" thickBot="1"/>
    <row r="4" spans="1:6" ht="14.25" thickTop="1" thickBot="1">
      <c r="A4" s="5" t="s">
        <v>3</v>
      </c>
      <c r="C4" s="25" t="s">
        <v>39</v>
      </c>
      <c r="D4" s="26" t="s">
        <v>39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40">
        <v>51900.119400000003</v>
      </c>
      <c r="D7" s="27" t="s">
        <v>40</v>
      </c>
    </row>
    <row r="8" spans="1:6">
      <c r="A8" t="s">
        <v>6</v>
      </c>
      <c r="C8" s="40">
        <v>0.76323870000000005</v>
      </c>
      <c r="D8" s="27" t="s">
        <v>40</v>
      </c>
    </row>
    <row r="9" spans="1:6">
      <c r="A9" s="22" t="s">
        <v>34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19">
        <f ca="1">INTERCEPT(INDIRECT($D$9):G992,INDIRECT($C$9):F992)</f>
        <v>-1.2982043195774451E-3</v>
      </c>
      <c r="D11" s="3"/>
      <c r="E11" s="10"/>
    </row>
    <row r="12" spans="1:6">
      <c r="A12" s="10" t="s">
        <v>19</v>
      </c>
      <c r="B12" s="10"/>
      <c r="C12" s="19">
        <f ca="1">SLOPE(INDIRECT($D$9):G992,INDIRECT($C$9):F992)</f>
        <v>-2.7206607416564144E-6</v>
      </c>
      <c r="D12" s="3"/>
      <c r="E12" s="48" t="s">
        <v>51</v>
      </c>
      <c r="F12" s="49" t="s">
        <v>54</v>
      </c>
    </row>
    <row r="13" spans="1:6">
      <c r="A13" s="10" t="s">
        <v>21</v>
      </c>
      <c r="B13" s="10"/>
      <c r="C13" s="3" t="s">
        <v>16</v>
      </c>
      <c r="E13" s="45" t="s">
        <v>36</v>
      </c>
      <c r="F13" s="50">
        <v>1</v>
      </c>
    </row>
    <row r="14" spans="1:6">
      <c r="A14" s="10"/>
      <c r="B14" s="10"/>
      <c r="C14" s="10"/>
      <c r="E14" s="45" t="s">
        <v>33</v>
      </c>
      <c r="F14" s="51">
        <f ca="1">NOW()+15018.5+$C$5/24</f>
        <v>60678.707052083329</v>
      </c>
    </row>
    <row r="15" spans="1:6">
      <c r="A15" s="12" t="s">
        <v>20</v>
      </c>
      <c r="B15" s="10"/>
      <c r="C15" s="13">
        <f ca="1">(C7+C11)+(C8+C12)*INT(MAX(F21:F3533))</f>
        <v>60370.511000502775</v>
      </c>
      <c r="E15" s="46" t="s">
        <v>37</v>
      </c>
      <c r="F15" s="51">
        <f ca="1">ROUND(2*($F$14-$C$7)/$C$8,0)/2+$F$13</f>
        <v>11503</v>
      </c>
    </row>
    <row r="16" spans="1:6">
      <c r="A16" s="15" t="s">
        <v>7</v>
      </c>
      <c r="B16" s="10"/>
      <c r="C16" s="16">
        <f ca="1">+C8+C12</f>
        <v>0.76323597933925835</v>
      </c>
      <c r="E16" s="46" t="s">
        <v>38</v>
      </c>
      <c r="F16" s="51">
        <f ca="1">ROUND(2*($F$14-$C$15)/$C$16,0)/2+$F$13</f>
        <v>405</v>
      </c>
    </row>
    <row r="17" spans="1:21" ht="13.5" thickBot="1">
      <c r="A17" s="14" t="s">
        <v>30</v>
      </c>
      <c r="B17" s="10"/>
      <c r="C17" s="10">
        <f>COUNT(C21:C2191)</f>
        <v>7</v>
      </c>
      <c r="E17" s="46" t="s">
        <v>52</v>
      </c>
      <c r="F17" s="52">
        <f ca="1">+$C$15+$C$16*$F$16-15018.5-$C$5/24</f>
        <v>45661.517405468512</v>
      </c>
    </row>
    <row r="18" spans="1:21" ht="14.25" thickTop="1" thickBot="1">
      <c r="A18" s="15" t="s">
        <v>8</v>
      </c>
      <c r="B18" s="10"/>
      <c r="C18" s="18">
        <f ca="1">+C15</f>
        <v>60370.511000502775</v>
      </c>
      <c r="D18" s="44">
        <f ca="1">+C16</f>
        <v>0.76323597933925835</v>
      </c>
      <c r="E18" s="47" t="s">
        <v>53</v>
      </c>
      <c r="F18" s="53">
        <f ca="1">+($C$15+$C$16*$F$16)-($C$16/2)-15018.5-$C$5/24</f>
        <v>45661.135787478845</v>
      </c>
    </row>
    <row r="19" spans="1:21" ht="13.5" thickTop="1">
      <c r="E19" s="14"/>
      <c r="F19" s="17"/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48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4" t="s">
        <v>35</v>
      </c>
    </row>
    <row r="21" spans="1:21">
      <c r="A21" t="s">
        <v>40</v>
      </c>
      <c r="C21" s="8">
        <v>51900.119400000003</v>
      </c>
      <c r="D21" s="8" t="s">
        <v>16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K21">
        <f>+G21</f>
        <v>0</v>
      </c>
      <c r="O21">
        <f t="shared" ref="O21:O26" ca="1" si="3">+C$11+C$12*$F21</f>
        <v>-1.2982043195774451E-3</v>
      </c>
      <c r="Q21" s="2">
        <f t="shared" ref="Q21:Q26" si="4">+C21-15018.5</f>
        <v>36881.619400000003</v>
      </c>
    </row>
    <row r="22" spans="1:21">
      <c r="A22" s="28" t="s">
        <v>44</v>
      </c>
      <c r="B22" s="29" t="s">
        <v>42</v>
      </c>
      <c r="C22" s="30">
        <v>55993.351300000002</v>
      </c>
      <c r="D22" s="30">
        <v>2.9999999999999997E-4</v>
      </c>
      <c r="E22">
        <f t="shared" si="0"/>
        <v>5362.9774014341756</v>
      </c>
      <c r="F22">
        <f t="shared" si="1"/>
        <v>5363</v>
      </c>
      <c r="G22">
        <f t="shared" si="2"/>
        <v>-1.724810000450816E-2</v>
      </c>
      <c r="J22">
        <f>+G22</f>
        <v>-1.724810000450816E-2</v>
      </c>
      <c r="O22">
        <f t="shared" ca="1" si="3"/>
        <v>-1.5889107877080796E-2</v>
      </c>
      <c r="Q22" s="2">
        <f t="shared" si="4"/>
        <v>40974.851300000002</v>
      </c>
    </row>
    <row r="23" spans="1:21">
      <c r="A23" s="28" t="s">
        <v>41</v>
      </c>
      <c r="B23" s="29" t="s">
        <v>42</v>
      </c>
      <c r="C23" s="30">
        <v>56239.878400000001</v>
      </c>
      <c r="D23" s="30">
        <v>3.0000000000000003E-4</v>
      </c>
      <c r="E23">
        <f t="shared" si="0"/>
        <v>5685.978711509254</v>
      </c>
      <c r="F23">
        <f t="shared" si="1"/>
        <v>5686</v>
      </c>
      <c r="G23">
        <f t="shared" si="2"/>
        <v>-1.6248200001427904E-2</v>
      </c>
      <c r="K23">
        <f>+G23</f>
        <v>-1.6248200001427904E-2</v>
      </c>
      <c r="O23">
        <f t="shared" ca="1" si="3"/>
        <v>-1.6767881296635818E-2</v>
      </c>
      <c r="Q23" s="2">
        <f t="shared" si="4"/>
        <v>41221.378400000001</v>
      </c>
    </row>
    <row r="24" spans="1:21">
      <c r="A24" s="31" t="s">
        <v>45</v>
      </c>
      <c r="B24" s="32" t="s">
        <v>46</v>
      </c>
      <c r="C24" s="33">
        <v>56280.328500000003</v>
      </c>
      <c r="D24" s="33">
        <v>1E-4</v>
      </c>
      <c r="E24">
        <f t="shared" si="0"/>
        <v>5738.9766792485752</v>
      </c>
      <c r="F24">
        <f t="shared" si="1"/>
        <v>5739</v>
      </c>
      <c r="G24">
        <f t="shared" si="2"/>
        <v>-1.7799300003389362E-2</v>
      </c>
      <c r="K24">
        <f>+G24</f>
        <v>-1.7799300003389362E-2</v>
      </c>
      <c r="O24">
        <f t="shared" ca="1" si="3"/>
        <v>-1.691207631594361E-2</v>
      </c>
      <c r="Q24" s="2">
        <f t="shared" si="4"/>
        <v>41261.828500000003</v>
      </c>
    </row>
    <row r="25" spans="1:21">
      <c r="A25" s="34" t="s">
        <v>47</v>
      </c>
      <c r="B25" s="35" t="s">
        <v>42</v>
      </c>
      <c r="C25" s="36">
        <v>56728.34837</v>
      </c>
      <c r="D25" s="34">
        <v>1E-4</v>
      </c>
      <c r="E25">
        <f t="shared" si="0"/>
        <v>6325.9750455525855</v>
      </c>
      <c r="F25">
        <f t="shared" si="1"/>
        <v>6326</v>
      </c>
      <c r="G25">
        <f t="shared" si="2"/>
        <v>-1.9046200002776459E-2</v>
      </c>
      <c r="K25">
        <f>+G25</f>
        <v>-1.9046200002776459E-2</v>
      </c>
      <c r="O25">
        <f t="shared" ca="1" si="3"/>
        <v>-1.8509104171295924E-2</v>
      </c>
      <c r="Q25" s="2">
        <f t="shared" si="4"/>
        <v>41709.84837</v>
      </c>
    </row>
    <row r="26" spans="1:21">
      <c r="A26" s="37" t="s">
        <v>49</v>
      </c>
      <c r="B26" s="38" t="s">
        <v>42</v>
      </c>
      <c r="C26" s="39">
        <v>57357.254820000002</v>
      </c>
      <c r="D26" s="39">
        <v>4.0000000000000002E-4</v>
      </c>
      <c r="E26">
        <f t="shared" si="0"/>
        <v>7149.9721122631736</v>
      </c>
      <c r="F26">
        <f t="shared" si="1"/>
        <v>7150</v>
      </c>
      <c r="G26">
        <f t="shared" si="2"/>
        <v>-2.1285000002535526E-2</v>
      </c>
      <c r="K26">
        <f>+G26</f>
        <v>-2.1285000002535526E-2</v>
      </c>
      <c r="O26">
        <f t="shared" ca="1" si="3"/>
        <v>-2.0750928622420808E-2</v>
      </c>
      <c r="Q26" s="2">
        <f t="shared" si="4"/>
        <v>42338.754820000002</v>
      </c>
    </row>
    <row r="27" spans="1:21">
      <c r="A27" s="41" t="s">
        <v>50</v>
      </c>
      <c r="B27" s="42" t="s">
        <v>42</v>
      </c>
      <c r="C27" s="43">
        <v>60370.512500000186</v>
      </c>
      <c r="D27" s="41">
        <v>1E-4</v>
      </c>
      <c r="E27">
        <f t="shared" ref="E27" si="5">+(C27-C$7)/C$8</f>
        <v>11097.960703512783</v>
      </c>
      <c r="F27">
        <f t="shared" ref="F27" si="6">ROUND(2*E27,0)/2</f>
        <v>11098</v>
      </c>
      <c r="G27">
        <f t="shared" ref="G27" si="7">+C27-(C$7+F27*C$8)</f>
        <v>-2.9992599818797316E-2</v>
      </c>
      <c r="K27">
        <f>+G27</f>
        <v>-2.9992599818797316E-2</v>
      </c>
      <c r="O27">
        <f t="shared" ref="O27" ca="1" si="8">+C$11+C$12*$F27</f>
        <v>-3.1492097230480333E-2</v>
      </c>
      <c r="Q27" s="2">
        <f t="shared" ref="Q27" si="9">+C27-15018.5</f>
        <v>45352.012500000186</v>
      </c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310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2025-01-03T03:58:09Z</dcterms:modified>
</cp:coreProperties>
</file>