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2B5E6BD-C761-4327-8391-8C23E63ED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14" i="2" l="1"/>
  <c r="E270" i="2"/>
  <c r="F270" i="2" s="1"/>
  <c r="G270" i="2" s="1"/>
  <c r="K270" i="2" s="1"/>
  <c r="Q270" i="2"/>
  <c r="E269" i="2"/>
  <c r="F269" i="2" s="1"/>
  <c r="G269" i="2" s="1"/>
  <c r="K269" i="2" s="1"/>
  <c r="Q269" i="2"/>
  <c r="E267" i="2"/>
  <c r="F267" i="2" s="1"/>
  <c r="G267" i="2" s="1"/>
  <c r="S267" i="2" s="1"/>
  <c r="Q267" i="2"/>
  <c r="E268" i="2"/>
  <c r="F268" i="2" s="1"/>
  <c r="G268" i="2" s="1"/>
  <c r="K268" i="2" s="1"/>
  <c r="Q268" i="2"/>
  <c r="E254" i="2"/>
  <c r="F254" i="2" s="1"/>
  <c r="G254" i="2" s="1"/>
  <c r="K254" i="2" s="1"/>
  <c r="E255" i="2"/>
  <c r="F255" i="2" s="1"/>
  <c r="G255" i="2" s="1"/>
  <c r="K255" i="2" s="1"/>
  <c r="E256" i="2"/>
  <c r="F256" i="2" s="1"/>
  <c r="G256" i="2" s="1"/>
  <c r="K256" i="2" s="1"/>
  <c r="E257" i="2"/>
  <c r="F257" i="2" s="1"/>
  <c r="G257" i="2" s="1"/>
  <c r="K257" i="2" s="1"/>
  <c r="E258" i="2"/>
  <c r="F258" i="2"/>
  <c r="G258" i="2" s="1"/>
  <c r="K258" i="2" s="1"/>
  <c r="E259" i="2"/>
  <c r="F259" i="2" s="1"/>
  <c r="G259" i="2" s="1"/>
  <c r="K259" i="2" s="1"/>
  <c r="E260" i="2"/>
  <c r="F260" i="2" s="1"/>
  <c r="G260" i="2" s="1"/>
  <c r="K260" i="2" s="1"/>
  <c r="E261" i="2"/>
  <c r="F261" i="2" s="1"/>
  <c r="G261" i="2" s="1"/>
  <c r="K261" i="2" s="1"/>
  <c r="E262" i="2"/>
  <c r="F262" i="2"/>
  <c r="G262" i="2" s="1"/>
  <c r="K262" i="2" s="1"/>
  <c r="E263" i="2"/>
  <c r="F263" i="2" s="1"/>
  <c r="G263" i="2" s="1"/>
  <c r="K263" i="2" s="1"/>
  <c r="E264" i="2"/>
  <c r="F264" i="2" s="1"/>
  <c r="G264" i="2" s="1"/>
  <c r="K264" i="2" s="1"/>
  <c r="E265" i="2"/>
  <c r="F265" i="2" s="1"/>
  <c r="G265" i="2" s="1"/>
  <c r="K265" i="2" s="1"/>
  <c r="E266" i="2"/>
  <c r="F266" i="2"/>
  <c r="G266" i="2" s="1"/>
  <c r="K266" i="2" s="1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E252" i="2"/>
  <c r="F252" i="2" s="1"/>
  <c r="G252" i="2" s="1"/>
  <c r="K252" i="2" s="1"/>
  <c r="E245" i="2"/>
  <c r="F245" i="2" s="1"/>
  <c r="G245" i="2" s="1"/>
  <c r="K245" i="2" s="1"/>
  <c r="E246" i="2"/>
  <c r="F246" i="2" s="1"/>
  <c r="G246" i="2" s="1"/>
  <c r="K246" i="2" s="1"/>
  <c r="E247" i="2"/>
  <c r="F247" i="2" s="1"/>
  <c r="G247" i="2" s="1"/>
  <c r="J247" i="2" s="1"/>
  <c r="E248" i="2"/>
  <c r="F248" i="2" s="1"/>
  <c r="G248" i="2" s="1"/>
  <c r="J248" i="2" s="1"/>
  <c r="E249" i="2"/>
  <c r="F249" i="2"/>
  <c r="G249" i="2" s="1"/>
  <c r="K249" i="2" s="1"/>
  <c r="E250" i="2"/>
  <c r="F250" i="2" s="1"/>
  <c r="G250" i="2" s="1"/>
  <c r="K250" i="2" s="1"/>
  <c r="E251" i="2"/>
  <c r="F251" i="2" s="1"/>
  <c r="G251" i="2" s="1"/>
  <c r="K251" i="2" s="1"/>
  <c r="E253" i="2"/>
  <c r="F253" i="2" s="1"/>
  <c r="G253" i="2" s="1"/>
  <c r="K253" i="2" s="1"/>
  <c r="Q252" i="2"/>
  <c r="Q250" i="2"/>
  <c r="Q249" i="2"/>
  <c r="Q251" i="2"/>
  <c r="Q253" i="2"/>
  <c r="E122" i="2"/>
  <c r="F122" i="2" s="1"/>
  <c r="G122" i="2" s="1"/>
  <c r="J122" i="2" s="1"/>
  <c r="E123" i="2"/>
  <c r="F123" i="2" s="1"/>
  <c r="G123" i="2" s="1"/>
  <c r="J123" i="2" s="1"/>
  <c r="E124" i="2"/>
  <c r="F124" i="2"/>
  <c r="G124" i="2" s="1"/>
  <c r="J124" i="2" s="1"/>
  <c r="E177" i="2"/>
  <c r="F177" i="2" s="1"/>
  <c r="G177" i="2" s="1"/>
  <c r="J177" i="2" s="1"/>
  <c r="E179" i="2"/>
  <c r="F179" i="2" s="1"/>
  <c r="G179" i="2" s="1"/>
  <c r="J179" i="2" s="1"/>
  <c r="E180" i="2"/>
  <c r="F180" i="2" s="1"/>
  <c r="G180" i="2" s="1"/>
  <c r="J180" i="2" s="1"/>
  <c r="E186" i="2"/>
  <c r="F186" i="2"/>
  <c r="G186" i="2" s="1"/>
  <c r="J186" i="2" s="1"/>
  <c r="E190" i="2"/>
  <c r="F190" i="2" s="1"/>
  <c r="G190" i="2" s="1"/>
  <c r="J190" i="2" s="1"/>
  <c r="E191" i="2"/>
  <c r="F191" i="2" s="1"/>
  <c r="G191" i="2" s="1"/>
  <c r="J191" i="2" s="1"/>
  <c r="E193" i="2"/>
  <c r="F193" i="2" s="1"/>
  <c r="G193" i="2" s="1"/>
  <c r="J193" i="2" s="1"/>
  <c r="E194" i="2"/>
  <c r="F194" i="2"/>
  <c r="G194" i="2" s="1"/>
  <c r="J194" i="2" s="1"/>
  <c r="E197" i="2"/>
  <c r="F197" i="2" s="1"/>
  <c r="G197" i="2" s="1"/>
  <c r="J197" i="2" s="1"/>
  <c r="E198" i="2"/>
  <c r="F198" i="2" s="1"/>
  <c r="G198" i="2" s="1"/>
  <c r="J198" i="2" s="1"/>
  <c r="E203" i="2"/>
  <c r="F203" i="2" s="1"/>
  <c r="G203" i="2" s="1"/>
  <c r="J203" i="2" s="1"/>
  <c r="E214" i="2"/>
  <c r="F214" i="2"/>
  <c r="G214" i="2" s="1"/>
  <c r="J214" i="2" s="1"/>
  <c r="E215" i="2"/>
  <c r="F215" i="2" s="1"/>
  <c r="G215" i="2" s="1"/>
  <c r="J215" i="2" s="1"/>
  <c r="E216" i="2"/>
  <c r="F216" i="2" s="1"/>
  <c r="G216" i="2" s="1"/>
  <c r="J216" i="2" s="1"/>
  <c r="E217" i="2"/>
  <c r="F217" i="2" s="1"/>
  <c r="G217" i="2" s="1"/>
  <c r="J217" i="2" s="1"/>
  <c r="E218" i="2"/>
  <c r="F218" i="2"/>
  <c r="G218" i="2" s="1"/>
  <c r="J218" i="2" s="1"/>
  <c r="E219" i="2"/>
  <c r="F219" i="2" s="1"/>
  <c r="G219" i="2" s="1"/>
  <c r="J219" i="2" s="1"/>
  <c r="E220" i="2"/>
  <c r="F220" i="2" s="1"/>
  <c r="G220" i="2" s="1"/>
  <c r="J220" i="2" s="1"/>
  <c r="E221" i="2"/>
  <c r="F221" i="2" s="1"/>
  <c r="G221" i="2" s="1"/>
  <c r="J221" i="2" s="1"/>
  <c r="E222" i="2"/>
  <c r="F222" i="2"/>
  <c r="G222" i="2" s="1"/>
  <c r="J222" i="2" s="1"/>
  <c r="E223" i="2"/>
  <c r="F223" i="2" s="1"/>
  <c r="G223" i="2" s="1"/>
  <c r="J223" i="2" s="1"/>
  <c r="E224" i="2"/>
  <c r="F224" i="2" s="1"/>
  <c r="G224" i="2" s="1"/>
  <c r="J224" i="2" s="1"/>
  <c r="E225" i="2"/>
  <c r="F225" i="2" s="1"/>
  <c r="G225" i="2" s="1"/>
  <c r="J225" i="2" s="1"/>
  <c r="E227" i="2"/>
  <c r="F227" i="2"/>
  <c r="G227" i="2" s="1"/>
  <c r="J227" i="2" s="1"/>
  <c r="E229" i="2"/>
  <c r="F229" i="2" s="1"/>
  <c r="G229" i="2" s="1"/>
  <c r="J229" i="2" s="1"/>
  <c r="E232" i="2"/>
  <c r="F232" i="2" s="1"/>
  <c r="G232" i="2" s="1"/>
  <c r="J232" i="2" s="1"/>
  <c r="E239" i="2"/>
  <c r="F239" i="2" s="1"/>
  <c r="G239" i="2" s="1"/>
  <c r="J239" i="2" s="1"/>
  <c r="E199" i="2"/>
  <c r="F199" i="2"/>
  <c r="G199" i="2" s="1"/>
  <c r="J199" i="2" s="1"/>
  <c r="E200" i="2"/>
  <c r="F200" i="2" s="1"/>
  <c r="G200" i="2" s="1"/>
  <c r="K200" i="2" s="1"/>
  <c r="E205" i="2"/>
  <c r="F205" i="2" s="1"/>
  <c r="G205" i="2" s="1"/>
  <c r="K205" i="2" s="1"/>
  <c r="E207" i="2"/>
  <c r="F207" i="2" s="1"/>
  <c r="G207" i="2" s="1"/>
  <c r="K207" i="2" s="1"/>
  <c r="E208" i="2"/>
  <c r="F208" i="2" s="1"/>
  <c r="G208" i="2" s="1"/>
  <c r="K208" i="2" s="1"/>
  <c r="E209" i="2"/>
  <c r="F209" i="2" s="1"/>
  <c r="G209" i="2" s="1"/>
  <c r="K209" i="2" s="1"/>
  <c r="E210" i="2"/>
  <c r="F210" i="2" s="1"/>
  <c r="G210" i="2" s="1"/>
  <c r="K210" i="2" s="1"/>
  <c r="E211" i="2"/>
  <c r="F211" i="2" s="1"/>
  <c r="G211" i="2" s="1"/>
  <c r="K211" i="2" s="1"/>
  <c r="E212" i="2"/>
  <c r="F212" i="2" s="1"/>
  <c r="G212" i="2" s="1"/>
  <c r="K212" i="2" s="1"/>
  <c r="E213" i="2"/>
  <c r="F213" i="2" s="1"/>
  <c r="G213" i="2" s="1"/>
  <c r="K213" i="2" s="1"/>
  <c r="E204" i="2"/>
  <c r="F204" i="2" s="1"/>
  <c r="G204" i="2" s="1"/>
  <c r="K204" i="2" s="1"/>
  <c r="E228" i="2"/>
  <c r="F228" i="2" s="1"/>
  <c r="G228" i="2" s="1"/>
  <c r="K228" i="2" s="1"/>
  <c r="E233" i="2"/>
  <c r="F233" i="2" s="1"/>
  <c r="G233" i="2" s="1"/>
  <c r="K233" i="2" s="1"/>
  <c r="E230" i="2"/>
  <c r="F230" i="2" s="1"/>
  <c r="G230" i="2" s="1"/>
  <c r="K230" i="2" s="1"/>
  <c r="E236" i="2"/>
  <c r="F236" i="2" s="1"/>
  <c r="G236" i="2" s="1"/>
  <c r="K236" i="2" s="1"/>
  <c r="E234" i="2"/>
  <c r="F234" i="2" s="1"/>
  <c r="G234" i="2" s="1"/>
  <c r="K234" i="2" s="1"/>
  <c r="E235" i="2"/>
  <c r="F235" i="2" s="1"/>
  <c r="G235" i="2" s="1"/>
  <c r="K235" i="2" s="1"/>
  <c r="E238" i="2"/>
  <c r="F238" i="2" s="1"/>
  <c r="G238" i="2" s="1"/>
  <c r="K238" i="2" s="1"/>
  <c r="E242" i="2"/>
  <c r="F242" i="2" s="1"/>
  <c r="G242" i="2" s="1"/>
  <c r="K242" i="2" s="1"/>
  <c r="E226" i="2"/>
  <c r="F226" i="2" s="1"/>
  <c r="G226" i="2" s="1"/>
  <c r="K226" i="2" s="1"/>
  <c r="E121" i="2"/>
  <c r="F121" i="2" s="1"/>
  <c r="G121" i="2" s="1"/>
  <c r="J121" i="2" s="1"/>
  <c r="E195" i="2"/>
  <c r="F195" i="2" s="1"/>
  <c r="G195" i="2" s="1"/>
  <c r="K195" i="2" s="1"/>
  <c r="E21" i="2"/>
  <c r="F21" i="2" s="1"/>
  <c r="G21" i="2" s="1"/>
  <c r="H21" i="2" s="1"/>
  <c r="E23" i="2"/>
  <c r="F23" i="2" s="1"/>
  <c r="G23" i="2" s="1"/>
  <c r="I23" i="2" s="1"/>
  <c r="E24" i="2"/>
  <c r="F24" i="2" s="1"/>
  <c r="G24" i="2" s="1"/>
  <c r="I24" i="2" s="1"/>
  <c r="E25" i="2"/>
  <c r="F25" i="2" s="1"/>
  <c r="G25" i="2" s="1"/>
  <c r="I25" i="2" s="1"/>
  <c r="E26" i="2"/>
  <c r="F26" i="2" s="1"/>
  <c r="G26" i="2" s="1"/>
  <c r="I26" i="2" s="1"/>
  <c r="E27" i="2"/>
  <c r="F27" i="2"/>
  <c r="G27" i="2" s="1"/>
  <c r="I27" i="2" s="1"/>
  <c r="E28" i="2"/>
  <c r="F28" i="2" s="1"/>
  <c r="G28" i="2" s="1"/>
  <c r="I28" i="2" s="1"/>
  <c r="E29" i="2"/>
  <c r="F29" i="2" s="1"/>
  <c r="G29" i="2" s="1"/>
  <c r="I29" i="2" s="1"/>
  <c r="E30" i="2"/>
  <c r="F30" i="2" s="1"/>
  <c r="G30" i="2" s="1"/>
  <c r="I30" i="2" s="1"/>
  <c r="E31" i="2"/>
  <c r="F31" i="2" s="1"/>
  <c r="G31" i="2" s="1"/>
  <c r="I31" i="2" s="1"/>
  <c r="E32" i="2"/>
  <c r="F32" i="2" s="1"/>
  <c r="G32" i="2" s="1"/>
  <c r="E33" i="2"/>
  <c r="F33" i="2" s="1"/>
  <c r="G33" i="2" s="1"/>
  <c r="I33" i="2" s="1"/>
  <c r="E34" i="2"/>
  <c r="F34" i="2" s="1"/>
  <c r="G34" i="2" s="1"/>
  <c r="I34" i="2" s="1"/>
  <c r="E35" i="2"/>
  <c r="F35" i="2" s="1"/>
  <c r="G35" i="2" s="1"/>
  <c r="I35" i="2" s="1"/>
  <c r="E36" i="2"/>
  <c r="F36" i="2" s="1"/>
  <c r="G36" i="2"/>
  <c r="I36" i="2" s="1"/>
  <c r="E37" i="2"/>
  <c r="F37" i="2"/>
  <c r="G37" i="2" s="1"/>
  <c r="E38" i="2"/>
  <c r="F38" i="2"/>
  <c r="G38" i="2" s="1"/>
  <c r="I38" i="2" s="1"/>
  <c r="E39" i="2"/>
  <c r="F39" i="2" s="1"/>
  <c r="G39" i="2" s="1"/>
  <c r="I39" i="2" s="1"/>
  <c r="E40" i="2"/>
  <c r="F40" i="2" s="1"/>
  <c r="G40" i="2" s="1"/>
  <c r="I40" i="2" s="1"/>
  <c r="E41" i="2"/>
  <c r="F41" i="2"/>
  <c r="G41" i="2" s="1"/>
  <c r="I41" i="2" s="1"/>
  <c r="E42" i="2"/>
  <c r="F42" i="2" s="1"/>
  <c r="G42" i="2" s="1"/>
  <c r="I42" i="2"/>
  <c r="E43" i="2"/>
  <c r="F43" i="2"/>
  <c r="G43" i="2" s="1"/>
  <c r="I43" i="2" s="1"/>
  <c r="E44" i="2"/>
  <c r="F44" i="2"/>
  <c r="G44" i="2" s="1"/>
  <c r="I44" i="2" s="1"/>
  <c r="E45" i="2"/>
  <c r="F45" i="2" s="1"/>
  <c r="G45" i="2"/>
  <c r="E46" i="2"/>
  <c r="F46" i="2" s="1"/>
  <c r="G46" i="2" s="1"/>
  <c r="I46" i="2" s="1"/>
  <c r="E47" i="2"/>
  <c r="F47" i="2" s="1"/>
  <c r="G47" i="2" s="1"/>
  <c r="I47" i="2" s="1"/>
  <c r="E48" i="2"/>
  <c r="F48" i="2" s="1"/>
  <c r="G48" i="2" s="1"/>
  <c r="E49" i="2"/>
  <c r="F49" i="2" s="1"/>
  <c r="G49" i="2" s="1"/>
  <c r="I49" i="2" s="1"/>
  <c r="E50" i="2"/>
  <c r="F50" i="2"/>
  <c r="G50" i="2" s="1"/>
  <c r="I50" i="2" s="1"/>
  <c r="E51" i="2"/>
  <c r="F51" i="2" s="1"/>
  <c r="G51" i="2" s="1"/>
  <c r="E52" i="2"/>
  <c r="F52" i="2" s="1"/>
  <c r="G52" i="2" s="1"/>
  <c r="I52" i="2" s="1"/>
  <c r="E53" i="2"/>
  <c r="F53" i="2" s="1"/>
  <c r="G53" i="2" s="1"/>
  <c r="I53" i="2" s="1"/>
  <c r="E54" i="2"/>
  <c r="F54" i="2" s="1"/>
  <c r="G54" i="2" s="1"/>
  <c r="I54" i="2" s="1"/>
  <c r="E55" i="2"/>
  <c r="F55" i="2" s="1"/>
  <c r="G55" i="2" s="1"/>
  <c r="I55" i="2" s="1"/>
  <c r="E56" i="2"/>
  <c r="F56" i="2" s="1"/>
  <c r="G56" i="2" s="1"/>
  <c r="I56" i="2" s="1"/>
  <c r="E57" i="2"/>
  <c r="F57" i="2" s="1"/>
  <c r="G57" i="2" s="1"/>
  <c r="I57" i="2" s="1"/>
  <c r="E58" i="2"/>
  <c r="F58" i="2" s="1"/>
  <c r="G58" i="2" s="1"/>
  <c r="I58" i="2" s="1"/>
  <c r="E59" i="2"/>
  <c r="F59" i="2" s="1"/>
  <c r="G59" i="2" s="1"/>
  <c r="I59" i="2" s="1"/>
  <c r="E60" i="2"/>
  <c r="F60" i="2" s="1"/>
  <c r="G60" i="2" s="1"/>
  <c r="I60" i="2" s="1"/>
  <c r="E61" i="2"/>
  <c r="F61" i="2" s="1"/>
  <c r="G61" i="2" s="1"/>
  <c r="I61" i="2" s="1"/>
  <c r="E62" i="2"/>
  <c r="F62" i="2" s="1"/>
  <c r="G62" i="2" s="1"/>
  <c r="I62" i="2" s="1"/>
  <c r="E63" i="2"/>
  <c r="F63" i="2"/>
  <c r="G63" i="2" s="1"/>
  <c r="I63" i="2" s="1"/>
  <c r="E64" i="2"/>
  <c r="F64" i="2" s="1"/>
  <c r="G64" i="2" s="1"/>
  <c r="E65" i="2"/>
  <c r="F65" i="2" s="1"/>
  <c r="G65" i="2" s="1"/>
  <c r="I65" i="2" s="1"/>
  <c r="E66" i="2"/>
  <c r="F66" i="2" s="1"/>
  <c r="G66" i="2" s="1"/>
  <c r="I66" i="2" s="1"/>
  <c r="E67" i="2"/>
  <c r="F67" i="2" s="1"/>
  <c r="G67" i="2" s="1"/>
  <c r="I67" i="2" s="1"/>
  <c r="E68" i="2"/>
  <c r="F68" i="2" s="1"/>
  <c r="G68" i="2"/>
  <c r="I68" i="2" s="1"/>
  <c r="E69" i="2"/>
  <c r="F69" i="2"/>
  <c r="G69" i="2" s="1"/>
  <c r="I69" i="2" s="1"/>
  <c r="E70" i="2"/>
  <c r="F70" i="2" s="1"/>
  <c r="G70" i="2"/>
  <c r="I70" i="2" s="1"/>
  <c r="E71" i="2"/>
  <c r="F71" i="2" s="1"/>
  <c r="G71" i="2" s="1"/>
  <c r="I71" i="2" s="1"/>
  <c r="E72" i="2"/>
  <c r="F72" i="2" s="1"/>
  <c r="G72" i="2" s="1"/>
  <c r="I72" i="2" s="1"/>
  <c r="E73" i="2"/>
  <c r="F73" i="2" s="1"/>
  <c r="G73" i="2" s="1"/>
  <c r="I73" i="2" s="1"/>
  <c r="E74" i="2"/>
  <c r="F74" i="2"/>
  <c r="G74" i="2" s="1"/>
  <c r="I74" i="2" s="1"/>
  <c r="E75" i="2"/>
  <c r="F75" i="2" s="1"/>
  <c r="G75" i="2" s="1"/>
  <c r="I75" i="2" s="1"/>
  <c r="E76" i="2"/>
  <c r="F76" i="2" s="1"/>
  <c r="G76" i="2" s="1"/>
  <c r="I76" i="2"/>
  <c r="E77" i="2"/>
  <c r="F77" i="2"/>
  <c r="G77" i="2" s="1"/>
  <c r="I77" i="2" s="1"/>
  <c r="E78" i="2"/>
  <c r="F78" i="2"/>
  <c r="G78" i="2" s="1"/>
  <c r="I78" i="2" s="1"/>
  <c r="E79" i="2"/>
  <c r="F79" i="2" s="1"/>
  <c r="G79" i="2"/>
  <c r="I79" i="2" s="1"/>
  <c r="E80" i="2"/>
  <c r="F80" i="2"/>
  <c r="G80" i="2" s="1"/>
  <c r="I80" i="2" s="1"/>
  <c r="E81" i="2"/>
  <c r="F81" i="2" s="1"/>
  <c r="G81" i="2"/>
  <c r="I81" i="2" s="1"/>
  <c r="E82" i="2"/>
  <c r="F82" i="2"/>
  <c r="G82" i="2" s="1"/>
  <c r="I82" i="2" s="1"/>
  <c r="E83" i="2"/>
  <c r="F83" i="2" s="1"/>
  <c r="G83" i="2"/>
  <c r="I83" i="2" s="1"/>
  <c r="E84" i="2"/>
  <c r="F84" i="2" s="1"/>
  <c r="G84" i="2" s="1"/>
  <c r="I84" i="2" s="1"/>
  <c r="E85" i="2"/>
  <c r="F85" i="2" s="1"/>
  <c r="G85" i="2" s="1"/>
  <c r="I85" i="2" s="1"/>
  <c r="E86" i="2"/>
  <c r="F86" i="2" s="1"/>
  <c r="G86" i="2" s="1"/>
  <c r="I86" i="2" s="1"/>
  <c r="E87" i="2"/>
  <c r="F87" i="2" s="1"/>
  <c r="G87" i="2" s="1"/>
  <c r="I87" i="2"/>
  <c r="E88" i="2"/>
  <c r="F88" i="2"/>
  <c r="G88" i="2" s="1"/>
  <c r="I88" i="2" s="1"/>
  <c r="E89" i="2"/>
  <c r="F89" i="2"/>
  <c r="G89" i="2" s="1"/>
  <c r="I89" i="2" s="1"/>
  <c r="E90" i="2"/>
  <c r="F90" i="2" s="1"/>
  <c r="G90" i="2"/>
  <c r="I90" i="2" s="1"/>
  <c r="E91" i="2"/>
  <c r="F91" i="2"/>
  <c r="G91" i="2" s="1"/>
  <c r="E92" i="2"/>
  <c r="F92" i="2"/>
  <c r="G92" i="2" s="1"/>
  <c r="I92" i="2" s="1"/>
  <c r="E93" i="2"/>
  <c r="F93" i="2" s="1"/>
  <c r="G93" i="2" s="1"/>
  <c r="E94" i="2"/>
  <c r="F94" i="2" s="1"/>
  <c r="G94" i="2" s="1"/>
  <c r="I94" i="2" s="1"/>
  <c r="E95" i="2"/>
  <c r="F95" i="2" s="1"/>
  <c r="G95" i="2" s="1"/>
  <c r="I95" i="2" s="1"/>
  <c r="E96" i="2"/>
  <c r="F96" i="2" s="1"/>
  <c r="G96" i="2" s="1"/>
  <c r="I96" i="2" s="1"/>
  <c r="E97" i="2"/>
  <c r="F97" i="2"/>
  <c r="G97" i="2" s="1"/>
  <c r="I97" i="2" s="1"/>
  <c r="E98" i="2"/>
  <c r="F98" i="2" s="1"/>
  <c r="G98" i="2" s="1"/>
  <c r="I98" i="2" s="1"/>
  <c r="E99" i="2"/>
  <c r="F99" i="2" s="1"/>
  <c r="G99" i="2" s="1"/>
  <c r="I99" i="2" s="1"/>
  <c r="E100" i="2"/>
  <c r="F100" i="2" s="1"/>
  <c r="G100" i="2" s="1"/>
  <c r="I100" i="2" s="1"/>
  <c r="E105" i="2"/>
  <c r="F105" i="2" s="1"/>
  <c r="G105" i="2" s="1"/>
  <c r="I105" i="2" s="1"/>
  <c r="E153" i="2"/>
  <c r="F153" i="2" s="1"/>
  <c r="G153" i="2" s="1"/>
  <c r="I153" i="2" s="1"/>
  <c r="E154" i="2"/>
  <c r="F154" i="2"/>
  <c r="G154" i="2" s="1"/>
  <c r="I154" i="2" s="1"/>
  <c r="E174" i="2"/>
  <c r="F174" i="2" s="1"/>
  <c r="G174" i="2" s="1"/>
  <c r="E181" i="2"/>
  <c r="F181" i="2" s="1"/>
  <c r="G181" i="2" s="1"/>
  <c r="E182" i="2"/>
  <c r="F182" i="2" s="1"/>
  <c r="G182" i="2" s="1"/>
  <c r="I182" i="2" s="1"/>
  <c r="E189" i="2"/>
  <c r="F189" i="2" s="1"/>
  <c r="G189" i="2" s="1"/>
  <c r="I189" i="2" s="1"/>
  <c r="E192" i="2"/>
  <c r="F192" i="2" s="1"/>
  <c r="G192" i="2" s="1"/>
  <c r="E196" i="2"/>
  <c r="F196" i="2" s="1"/>
  <c r="G196" i="2" s="1"/>
  <c r="E201" i="2"/>
  <c r="F201" i="2" s="1"/>
  <c r="G201" i="2" s="1"/>
  <c r="E202" i="2"/>
  <c r="F202" i="2" s="1"/>
  <c r="G202" i="2" s="1"/>
  <c r="I202" i="2" s="1"/>
  <c r="E183" i="2"/>
  <c r="F183" i="2" s="1"/>
  <c r="G183" i="2" s="1"/>
  <c r="I183" i="2" s="1"/>
  <c r="E126" i="2"/>
  <c r="F126" i="2" s="1"/>
  <c r="G126" i="2" s="1"/>
  <c r="I126" i="2" s="1"/>
  <c r="E127" i="2"/>
  <c r="F127" i="2" s="1"/>
  <c r="G127" i="2" s="1"/>
  <c r="I127" i="2" s="1"/>
  <c r="E140" i="2"/>
  <c r="F140" i="2" s="1"/>
  <c r="G140" i="2" s="1"/>
  <c r="I140" i="2" s="1"/>
  <c r="E170" i="2"/>
  <c r="F170" i="2"/>
  <c r="G170" i="2" s="1"/>
  <c r="E155" i="2"/>
  <c r="F155" i="2"/>
  <c r="G155" i="2" s="1"/>
  <c r="E156" i="2"/>
  <c r="F156" i="2"/>
  <c r="G156" i="2" s="1"/>
  <c r="E158" i="2"/>
  <c r="F158" i="2" s="1"/>
  <c r="G158" i="2" s="1"/>
  <c r="I158" i="2" s="1"/>
  <c r="E159" i="2"/>
  <c r="F159" i="2" s="1"/>
  <c r="G159" i="2" s="1"/>
  <c r="E165" i="2"/>
  <c r="F165" i="2" s="1"/>
  <c r="G165" i="2" s="1"/>
  <c r="I165" i="2" s="1"/>
  <c r="E169" i="2"/>
  <c r="F169" i="2" s="1"/>
  <c r="G169" i="2" s="1"/>
  <c r="I169" i="2" s="1"/>
  <c r="E171" i="2"/>
  <c r="F171" i="2" s="1"/>
  <c r="G171" i="2" s="1"/>
  <c r="I171" i="2" s="1"/>
  <c r="E172" i="2"/>
  <c r="F172" i="2"/>
  <c r="G172" i="2" s="1"/>
  <c r="E173" i="2"/>
  <c r="F173" i="2"/>
  <c r="G173" i="2" s="1"/>
  <c r="E175" i="2"/>
  <c r="F175" i="2"/>
  <c r="G175" i="2" s="1"/>
  <c r="E176" i="2"/>
  <c r="F176" i="2" s="1"/>
  <c r="G176" i="2" s="1"/>
  <c r="I176" i="2" s="1"/>
  <c r="E178" i="2"/>
  <c r="F178" i="2" s="1"/>
  <c r="G178" i="2" s="1"/>
  <c r="I178" i="2" s="1"/>
  <c r="E184" i="2"/>
  <c r="F184" i="2" s="1"/>
  <c r="G184" i="2"/>
  <c r="E185" i="2"/>
  <c r="F185" i="2" s="1"/>
  <c r="G185" i="2"/>
  <c r="E187" i="2"/>
  <c r="F187" i="2"/>
  <c r="G187" i="2" s="1"/>
  <c r="I187" i="2" s="1"/>
  <c r="E188" i="2"/>
  <c r="F188" i="2" s="1"/>
  <c r="G188" i="2" s="1"/>
  <c r="J188" i="2" s="1"/>
  <c r="E101" i="2"/>
  <c r="F101" i="2" s="1"/>
  <c r="G101" i="2" s="1"/>
  <c r="I101" i="2" s="1"/>
  <c r="E102" i="2"/>
  <c r="F102" i="2" s="1"/>
  <c r="G102" i="2" s="1"/>
  <c r="I102" i="2" s="1"/>
  <c r="E103" i="2"/>
  <c r="F103" i="2" s="1"/>
  <c r="G103" i="2" s="1"/>
  <c r="E104" i="2"/>
  <c r="F104" i="2" s="1"/>
  <c r="G104" i="2" s="1"/>
  <c r="I104" i="2" s="1"/>
  <c r="E107" i="2"/>
  <c r="F107" i="2" s="1"/>
  <c r="G107" i="2" s="1"/>
  <c r="I107" i="2" s="1"/>
  <c r="E108" i="2"/>
  <c r="F108" i="2" s="1"/>
  <c r="G108" i="2" s="1"/>
  <c r="I108" i="2" s="1"/>
  <c r="E109" i="2"/>
  <c r="F109" i="2" s="1"/>
  <c r="G109" i="2" s="1"/>
  <c r="I109" i="2" s="1"/>
  <c r="E110" i="2"/>
  <c r="F110" i="2"/>
  <c r="G110" i="2" s="1"/>
  <c r="I110" i="2" s="1"/>
  <c r="E111" i="2"/>
  <c r="F111" i="2"/>
  <c r="G111" i="2" s="1"/>
  <c r="I111" i="2" s="1"/>
  <c r="E112" i="2"/>
  <c r="F112" i="2"/>
  <c r="G112" i="2" s="1"/>
  <c r="E113" i="2"/>
  <c r="F113" i="2" s="1"/>
  <c r="G113" i="2" s="1"/>
  <c r="E114" i="2"/>
  <c r="F114" i="2" s="1"/>
  <c r="G114" i="2" s="1"/>
  <c r="E115" i="2"/>
  <c r="F115" i="2" s="1"/>
  <c r="G115" i="2"/>
  <c r="I115" i="2" s="1"/>
  <c r="E116" i="2"/>
  <c r="F116" i="2" s="1"/>
  <c r="G116" i="2"/>
  <c r="I116" i="2" s="1"/>
  <c r="E117" i="2"/>
  <c r="F117" i="2"/>
  <c r="G117" i="2" s="1"/>
  <c r="I117" i="2" s="1"/>
  <c r="E118" i="2"/>
  <c r="F118" i="2" s="1"/>
  <c r="G118" i="2" s="1"/>
  <c r="I118" i="2" s="1"/>
  <c r="E119" i="2"/>
  <c r="F119" i="2" s="1"/>
  <c r="G119" i="2" s="1"/>
  <c r="I119" i="2" s="1"/>
  <c r="E120" i="2"/>
  <c r="F120" i="2" s="1"/>
  <c r="G120" i="2" s="1"/>
  <c r="I120" i="2" s="1"/>
  <c r="E125" i="2"/>
  <c r="F125" i="2" s="1"/>
  <c r="G125" i="2" s="1"/>
  <c r="E128" i="2"/>
  <c r="F128" i="2" s="1"/>
  <c r="G128" i="2" s="1"/>
  <c r="E129" i="2"/>
  <c r="F129" i="2" s="1"/>
  <c r="G129" i="2" s="1"/>
  <c r="I129" i="2" s="1"/>
  <c r="E130" i="2"/>
  <c r="F130" i="2" s="1"/>
  <c r="G130" i="2" s="1"/>
  <c r="I130" i="2" s="1"/>
  <c r="E131" i="2"/>
  <c r="F131" i="2"/>
  <c r="G131" i="2" s="1"/>
  <c r="I131" i="2" s="1"/>
  <c r="E132" i="2"/>
  <c r="F132" i="2" s="1"/>
  <c r="G132" i="2" s="1"/>
  <c r="I132" i="2" s="1"/>
  <c r="E139" i="2"/>
  <c r="F139" i="2" s="1"/>
  <c r="G139" i="2" s="1"/>
  <c r="I139" i="2" s="1"/>
  <c r="E141" i="2"/>
  <c r="F141" i="2" s="1"/>
  <c r="G141" i="2" s="1"/>
  <c r="I141" i="2" s="1"/>
  <c r="E142" i="2"/>
  <c r="F142" i="2" s="1"/>
  <c r="G142" i="2" s="1"/>
  <c r="I142" i="2" s="1"/>
  <c r="E143" i="2"/>
  <c r="F143" i="2" s="1"/>
  <c r="G143" i="2" s="1"/>
  <c r="E145" i="2"/>
  <c r="F145" i="2" s="1"/>
  <c r="G145" i="2" s="1"/>
  <c r="I145" i="2" s="1"/>
  <c r="E146" i="2"/>
  <c r="F146" i="2" s="1"/>
  <c r="G146" i="2" s="1"/>
  <c r="I146" i="2" s="1"/>
  <c r="E147" i="2"/>
  <c r="F147" i="2" s="1"/>
  <c r="G147" i="2" s="1"/>
  <c r="I147" i="2" s="1"/>
  <c r="E149" i="2"/>
  <c r="F149" i="2" s="1"/>
  <c r="G149" i="2" s="1"/>
  <c r="E150" i="2"/>
  <c r="F150" i="2" s="1"/>
  <c r="G150" i="2" s="1"/>
  <c r="I150" i="2" s="1"/>
  <c r="E151" i="2"/>
  <c r="F151" i="2" s="1"/>
  <c r="G151" i="2" s="1"/>
  <c r="I151" i="2" s="1"/>
  <c r="E152" i="2"/>
  <c r="F152" i="2" s="1"/>
  <c r="G152" i="2" s="1"/>
  <c r="I152" i="2" s="1"/>
  <c r="E157" i="2"/>
  <c r="F157" i="2" s="1"/>
  <c r="G157" i="2" s="1"/>
  <c r="I157" i="2" s="1"/>
  <c r="E160" i="2"/>
  <c r="F160" i="2"/>
  <c r="G160" i="2" s="1"/>
  <c r="E161" i="2"/>
  <c r="F161" i="2"/>
  <c r="G161" i="2" s="1"/>
  <c r="E162" i="2"/>
  <c r="F162" i="2" s="1"/>
  <c r="G162" i="2" s="1"/>
  <c r="I162" i="2" s="1"/>
  <c r="E163" i="2"/>
  <c r="F163" i="2" s="1"/>
  <c r="G163" i="2" s="1"/>
  <c r="I163" i="2" s="1"/>
  <c r="E164" i="2"/>
  <c r="F164" i="2" s="1"/>
  <c r="G164" i="2"/>
  <c r="E166" i="2"/>
  <c r="F166" i="2" s="1"/>
  <c r="G166" i="2"/>
  <c r="I166" i="2" s="1"/>
  <c r="E167" i="2"/>
  <c r="F167" i="2" s="1"/>
  <c r="G167" i="2"/>
  <c r="E168" i="2"/>
  <c r="F168" i="2"/>
  <c r="G168" i="2" s="1"/>
  <c r="I168" i="2" s="1"/>
  <c r="E144" i="2"/>
  <c r="F144" i="2" s="1"/>
  <c r="G144" i="2" s="1"/>
  <c r="I144" i="2" s="1"/>
  <c r="E148" i="2"/>
  <c r="F148" i="2" s="1"/>
  <c r="G148" i="2" s="1"/>
  <c r="I148" i="2" s="1"/>
  <c r="E133" i="2"/>
  <c r="F133" i="2" s="1"/>
  <c r="G133" i="2" s="1"/>
  <c r="J133" i="2" s="1"/>
  <c r="E135" i="2"/>
  <c r="F135" i="2"/>
  <c r="G135" i="2" s="1"/>
  <c r="J135" i="2" s="1"/>
  <c r="E137" i="2"/>
  <c r="E43" i="3" s="1"/>
  <c r="E22" i="2"/>
  <c r="F22" i="2"/>
  <c r="G22" i="2" s="1"/>
  <c r="H22" i="2" s="1"/>
  <c r="E231" i="2"/>
  <c r="F231" i="2" s="1"/>
  <c r="G231" i="2" s="1"/>
  <c r="E206" i="2"/>
  <c r="F206" i="2"/>
  <c r="G206" i="2" s="1"/>
  <c r="E237" i="2"/>
  <c r="F237" i="2"/>
  <c r="G237" i="2" s="1"/>
  <c r="E240" i="2"/>
  <c r="F240" i="2" s="1"/>
  <c r="G240" i="2" s="1"/>
  <c r="K240" i="2" s="1"/>
  <c r="E241" i="2"/>
  <c r="F241" i="2" s="1"/>
  <c r="G241" i="2" s="1"/>
  <c r="K241" i="2" s="1"/>
  <c r="E243" i="2"/>
  <c r="F243" i="2"/>
  <c r="G243" i="2" s="1"/>
  <c r="K243" i="2" s="1"/>
  <c r="E244" i="2"/>
  <c r="F244" i="2" s="1"/>
  <c r="G244" i="2" s="1"/>
  <c r="K244" i="2" s="1"/>
  <c r="E134" i="2"/>
  <c r="F134" i="2"/>
  <c r="G134" i="2" s="1"/>
  <c r="J134" i="2" s="1"/>
  <c r="E136" i="2"/>
  <c r="F136" i="2" s="1"/>
  <c r="G136" i="2" s="1"/>
  <c r="J136" i="2" s="1"/>
  <c r="E138" i="2"/>
  <c r="F138" i="2"/>
  <c r="G138" i="2" s="1"/>
  <c r="J138" i="2" s="1"/>
  <c r="E106" i="2"/>
  <c r="F106" i="2"/>
  <c r="D9" i="2"/>
  <c r="C9" i="2"/>
  <c r="Q21" i="2"/>
  <c r="Q23" i="2"/>
  <c r="Q24" i="2"/>
  <c r="Q25" i="2"/>
  <c r="Q26" i="2"/>
  <c r="Q27" i="2"/>
  <c r="Q28" i="2"/>
  <c r="Q29" i="2"/>
  <c r="Q30" i="2"/>
  <c r="Q31" i="2"/>
  <c r="I32" i="2"/>
  <c r="Q32" i="2"/>
  <c r="Q33" i="2"/>
  <c r="Q34" i="2"/>
  <c r="Q35" i="2"/>
  <c r="Q36" i="2"/>
  <c r="I37" i="2"/>
  <c r="Q37" i="2"/>
  <c r="Q38" i="2"/>
  <c r="Q39" i="2"/>
  <c r="Q40" i="2"/>
  <c r="Q41" i="2"/>
  <c r="Q42" i="2"/>
  <c r="Q43" i="2"/>
  <c r="Q44" i="2"/>
  <c r="I45" i="2"/>
  <c r="Q45" i="2"/>
  <c r="Q46" i="2"/>
  <c r="Q47" i="2"/>
  <c r="I48" i="2"/>
  <c r="Q48" i="2"/>
  <c r="Q49" i="2"/>
  <c r="Q50" i="2"/>
  <c r="I51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I64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I91" i="2"/>
  <c r="Q91" i="2"/>
  <c r="Q92" i="2"/>
  <c r="I93" i="2"/>
  <c r="Q93" i="2"/>
  <c r="Q94" i="2"/>
  <c r="Q95" i="2"/>
  <c r="Q96" i="2"/>
  <c r="Q97" i="2"/>
  <c r="Q98" i="2"/>
  <c r="Q99" i="2"/>
  <c r="Q100" i="2"/>
  <c r="Q105" i="2"/>
  <c r="Q153" i="2"/>
  <c r="Q154" i="2"/>
  <c r="J174" i="2"/>
  <c r="Q174" i="2"/>
  <c r="Q181" i="2"/>
  <c r="Q182" i="2"/>
  <c r="Q189" i="2"/>
  <c r="Q192" i="2"/>
  <c r="K196" i="2"/>
  <c r="Q196" i="2"/>
  <c r="Q201" i="2"/>
  <c r="Q202" i="2"/>
  <c r="G97" i="3"/>
  <c r="C97" i="3"/>
  <c r="E97" i="3"/>
  <c r="G188" i="3"/>
  <c r="C188" i="3"/>
  <c r="G187" i="3"/>
  <c r="C187" i="3"/>
  <c r="E187" i="3"/>
  <c r="G96" i="3"/>
  <c r="C96" i="3"/>
  <c r="G95" i="3"/>
  <c r="C95" i="3"/>
  <c r="E95" i="3"/>
  <c r="G94" i="3"/>
  <c r="C94" i="3"/>
  <c r="E94" i="3"/>
  <c r="G93" i="3"/>
  <c r="C93" i="3"/>
  <c r="E93" i="3"/>
  <c r="G186" i="3"/>
  <c r="C186" i="3"/>
  <c r="E186" i="3"/>
  <c r="G185" i="3"/>
  <c r="C185" i="3"/>
  <c r="G92" i="3"/>
  <c r="C92" i="3"/>
  <c r="E92" i="3"/>
  <c r="G91" i="3"/>
  <c r="C91" i="3"/>
  <c r="E91" i="3"/>
  <c r="G184" i="3"/>
  <c r="C184" i="3"/>
  <c r="E184" i="3"/>
  <c r="G90" i="3"/>
  <c r="C90" i="3"/>
  <c r="E90" i="3"/>
  <c r="G89" i="3"/>
  <c r="C89" i="3"/>
  <c r="E89" i="3"/>
  <c r="G183" i="3"/>
  <c r="C183" i="3"/>
  <c r="G88" i="3"/>
  <c r="C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182" i="3"/>
  <c r="C182" i="3"/>
  <c r="E182" i="3"/>
  <c r="G181" i="3"/>
  <c r="C181" i="3"/>
  <c r="E181" i="3"/>
  <c r="G82" i="3"/>
  <c r="C82" i="3"/>
  <c r="G81" i="3"/>
  <c r="C81" i="3"/>
  <c r="E81" i="3"/>
  <c r="G80" i="3"/>
  <c r="C80" i="3"/>
  <c r="G79" i="3"/>
  <c r="C79" i="3"/>
  <c r="E79" i="3"/>
  <c r="G78" i="3"/>
  <c r="C78" i="3"/>
  <c r="G77" i="3"/>
  <c r="C77" i="3"/>
  <c r="E77" i="3"/>
  <c r="G180" i="3"/>
  <c r="C180" i="3"/>
  <c r="E180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G59" i="3"/>
  <c r="C59" i="3"/>
  <c r="E59" i="3"/>
  <c r="G58" i="3"/>
  <c r="C58" i="3"/>
  <c r="E58" i="3"/>
  <c r="G179" i="3"/>
  <c r="C179" i="3"/>
  <c r="E179" i="3"/>
  <c r="G178" i="3"/>
  <c r="C178" i="3"/>
  <c r="E178" i="3"/>
  <c r="G57" i="3"/>
  <c r="C57" i="3"/>
  <c r="E57" i="3"/>
  <c r="G56" i="3"/>
  <c r="C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G46" i="3"/>
  <c r="C46" i="3"/>
  <c r="E46" i="3"/>
  <c r="G45" i="3"/>
  <c r="C45" i="3"/>
  <c r="G44" i="3"/>
  <c r="C44" i="3"/>
  <c r="E44" i="3"/>
  <c r="G43" i="3"/>
  <c r="C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G29" i="3"/>
  <c r="C29" i="3"/>
  <c r="E29" i="3"/>
  <c r="G28" i="3"/>
  <c r="C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G177" i="3"/>
  <c r="C177" i="3"/>
  <c r="G14" i="3"/>
  <c r="C14" i="3"/>
  <c r="G13" i="3"/>
  <c r="C13" i="3"/>
  <c r="E13" i="3"/>
  <c r="G12" i="3"/>
  <c r="C12" i="3"/>
  <c r="E12" i="3"/>
  <c r="G11" i="3"/>
  <c r="C11" i="3"/>
  <c r="E11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G150" i="3"/>
  <c r="C150" i="3"/>
  <c r="E150" i="3"/>
  <c r="G149" i="3"/>
  <c r="C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G143" i="3"/>
  <c r="C143" i="3"/>
  <c r="E143" i="3"/>
  <c r="G142" i="3"/>
  <c r="C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G136" i="3"/>
  <c r="C136" i="3"/>
  <c r="E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G110" i="3"/>
  <c r="C110" i="3"/>
  <c r="E110" i="3"/>
  <c r="G109" i="3"/>
  <c r="C109" i="3"/>
  <c r="E109" i="3"/>
  <c r="G108" i="3"/>
  <c r="C108" i="3"/>
  <c r="E108" i="3"/>
  <c r="G107" i="3"/>
  <c r="C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E100" i="3"/>
  <c r="G99" i="3"/>
  <c r="C99" i="3"/>
  <c r="E99" i="3"/>
  <c r="G98" i="3"/>
  <c r="C98" i="3"/>
  <c r="H97" i="3"/>
  <c r="D97" i="3"/>
  <c r="B97" i="3"/>
  <c r="A97" i="3"/>
  <c r="H188" i="3"/>
  <c r="B188" i="3"/>
  <c r="D188" i="3"/>
  <c r="A188" i="3"/>
  <c r="H187" i="3"/>
  <c r="D187" i="3"/>
  <c r="B187" i="3"/>
  <c r="A18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186" i="3"/>
  <c r="B186" i="3"/>
  <c r="D186" i="3"/>
  <c r="A186" i="3"/>
  <c r="H185" i="3"/>
  <c r="D185" i="3"/>
  <c r="B185" i="3"/>
  <c r="A185" i="3"/>
  <c r="H92" i="3"/>
  <c r="B92" i="3"/>
  <c r="D92" i="3"/>
  <c r="A92" i="3"/>
  <c r="H91" i="3"/>
  <c r="D91" i="3"/>
  <c r="B91" i="3"/>
  <c r="A91" i="3"/>
  <c r="H184" i="3"/>
  <c r="B184" i="3"/>
  <c r="D184" i="3"/>
  <c r="A184" i="3"/>
  <c r="H90" i="3"/>
  <c r="D90" i="3"/>
  <c r="B90" i="3"/>
  <c r="A90" i="3"/>
  <c r="H89" i="3"/>
  <c r="B89" i="3"/>
  <c r="D89" i="3"/>
  <c r="A89" i="3"/>
  <c r="H183" i="3"/>
  <c r="D183" i="3"/>
  <c r="B183" i="3"/>
  <c r="A183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182" i="3"/>
  <c r="B182" i="3"/>
  <c r="D182" i="3"/>
  <c r="A182" i="3"/>
  <c r="H181" i="3"/>
  <c r="D181" i="3"/>
  <c r="B181" i="3"/>
  <c r="A181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180" i="3"/>
  <c r="B180" i="3"/>
  <c r="D180" i="3"/>
  <c r="A180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179" i="3"/>
  <c r="B179" i="3"/>
  <c r="D179" i="3"/>
  <c r="A179" i="3"/>
  <c r="H178" i="3"/>
  <c r="D178" i="3"/>
  <c r="B178" i="3"/>
  <c r="A17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77" i="3"/>
  <c r="D177" i="3"/>
  <c r="B177" i="3"/>
  <c r="A177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F169" i="3"/>
  <c r="D169" i="3"/>
  <c r="B169" i="3"/>
  <c r="A169" i="3"/>
  <c r="H168" i="3"/>
  <c r="B168" i="3"/>
  <c r="F168" i="3"/>
  <c r="D168" i="3"/>
  <c r="A168" i="3"/>
  <c r="H167" i="3"/>
  <c r="F167" i="3"/>
  <c r="D167" i="3"/>
  <c r="B167" i="3"/>
  <c r="A167" i="3"/>
  <c r="H166" i="3"/>
  <c r="B166" i="3"/>
  <c r="F166" i="3"/>
  <c r="D166" i="3"/>
  <c r="A166" i="3"/>
  <c r="H165" i="3"/>
  <c r="B165" i="3"/>
  <c r="F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Q246" i="2"/>
  <c r="Q245" i="2"/>
  <c r="Q248" i="2"/>
  <c r="Q247" i="2"/>
  <c r="Q239" i="2"/>
  <c r="Q240" i="2"/>
  <c r="Q241" i="2"/>
  <c r="Q243" i="2"/>
  <c r="Q244" i="2"/>
  <c r="Q242" i="2"/>
  <c r="Q231" i="2"/>
  <c r="Q238" i="2"/>
  <c r="Q237" i="2"/>
  <c r="Q235" i="2"/>
  <c r="Q232" i="2"/>
  <c r="Q230" i="2"/>
  <c r="Q206" i="2"/>
  <c r="C17" i="2"/>
  <c r="Q234" i="2"/>
  <c r="Q22" i="2"/>
  <c r="Q101" i="2"/>
  <c r="Q102" i="2"/>
  <c r="I103" i="2"/>
  <c r="Q103" i="2"/>
  <c r="Q104" i="2"/>
  <c r="Q106" i="2"/>
  <c r="Q107" i="2"/>
  <c r="Q108" i="2"/>
  <c r="Q109" i="2"/>
  <c r="Q110" i="2"/>
  <c r="Q111" i="2"/>
  <c r="I112" i="2"/>
  <c r="Q112" i="2"/>
  <c r="I113" i="2"/>
  <c r="Q113" i="2"/>
  <c r="I114" i="2"/>
  <c r="Q114" i="2"/>
  <c r="Q115" i="2"/>
  <c r="Q116" i="2"/>
  <c r="Q117" i="2"/>
  <c r="Q118" i="2"/>
  <c r="Q119" i="2"/>
  <c r="Q120" i="2"/>
  <c r="Q121" i="2"/>
  <c r="Q122" i="2"/>
  <c r="Q123" i="2"/>
  <c r="Q124" i="2"/>
  <c r="I125" i="2"/>
  <c r="Q125" i="2"/>
  <c r="Q126" i="2"/>
  <c r="Q127" i="2"/>
  <c r="I128" i="2"/>
  <c r="Q128" i="2"/>
  <c r="Q129" i="2"/>
  <c r="Q130" i="2"/>
  <c r="Q131" i="2"/>
  <c r="Q132" i="2"/>
  <c r="Q134" i="2"/>
  <c r="Q133" i="2"/>
  <c r="Q136" i="2"/>
  <c r="Q135" i="2"/>
  <c r="Q138" i="2"/>
  <c r="Q137" i="2"/>
  <c r="Q139" i="2"/>
  <c r="Q140" i="2"/>
  <c r="Q141" i="2"/>
  <c r="Q142" i="2"/>
  <c r="I143" i="2"/>
  <c r="Q143" i="2"/>
  <c r="Q144" i="2"/>
  <c r="Q145" i="2"/>
  <c r="Q146" i="2"/>
  <c r="Q147" i="2"/>
  <c r="Q148" i="2"/>
  <c r="I149" i="2"/>
  <c r="Q149" i="2"/>
  <c r="Q150" i="2"/>
  <c r="Q151" i="2"/>
  <c r="Q152" i="2"/>
  <c r="I155" i="2"/>
  <c r="Q155" i="2"/>
  <c r="I156" i="2"/>
  <c r="Q156" i="2"/>
  <c r="Q157" i="2"/>
  <c r="Q158" i="2"/>
  <c r="I159" i="2"/>
  <c r="Q159" i="2"/>
  <c r="I160" i="2"/>
  <c r="Q160" i="2"/>
  <c r="I161" i="2"/>
  <c r="Q161" i="2"/>
  <c r="Q162" i="2"/>
  <c r="Q163" i="2"/>
  <c r="I164" i="2"/>
  <c r="Q164" i="2"/>
  <c r="Q165" i="2"/>
  <c r="Q166" i="2"/>
  <c r="I167" i="2"/>
  <c r="Q167" i="2"/>
  <c r="Q168" i="2"/>
  <c r="Q169" i="2"/>
  <c r="I170" i="2"/>
  <c r="Q170" i="2"/>
  <c r="Q171" i="2"/>
  <c r="I172" i="2"/>
  <c r="Q172" i="2"/>
  <c r="I173" i="2"/>
  <c r="Q173" i="2"/>
  <c r="I175" i="2"/>
  <c r="Q175" i="2"/>
  <c r="Q176" i="2"/>
  <c r="Q177" i="2"/>
  <c r="Q178" i="2"/>
  <c r="Q179" i="2"/>
  <c r="Q180" i="2"/>
  <c r="Q183" i="2"/>
  <c r="I184" i="2"/>
  <c r="Q184" i="2"/>
  <c r="I185" i="2"/>
  <c r="Q185" i="2"/>
  <c r="Q186" i="2"/>
  <c r="Q187" i="2"/>
  <c r="Q188" i="2"/>
  <c r="Q190" i="2"/>
  <c r="Q191" i="2"/>
  <c r="Q193" i="2"/>
  <c r="Q194" i="2"/>
  <c r="Q195" i="2"/>
  <c r="Q197" i="2"/>
  <c r="Q198" i="2"/>
  <c r="Q199" i="2"/>
  <c r="Q200" i="2"/>
  <c r="Q203" i="2"/>
  <c r="Q204" i="2"/>
  <c r="Q205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3" i="2"/>
  <c r="Q236" i="2"/>
  <c r="Q139" i="1"/>
  <c r="E138" i="1"/>
  <c r="F138" i="1"/>
  <c r="G138" i="1"/>
  <c r="J138" i="1"/>
  <c r="E139" i="1"/>
  <c r="F139" i="1"/>
  <c r="G139" i="1"/>
  <c r="J139" i="1"/>
  <c r="E114" i="1"/>
  <c r="F114" i="1"/>
  <c r="G114" i="1"/>
  <c r="E115" i="1"/>
  <c r="F115" i="1"/>
  <c r="G115" i="1"/>
  <c r="J115" i="1"/>
  <c r="E116" i="1"/>
  <c r="F116" i="1"/>
  <c r="G116" i="1"/>
  <c r="J116" i="1"/>
  <c r="E117" i="1"/>
  <c r="F117" i="1"/>
  <c r="G117" i="1"/>
  <c r="J117" i="1"/>
  <c r="E118" i="1"/>
  <c r="F118" i="1"/>
  <c r="G118" i="1"/>
  <c r="J118" i="1"/>
  <c r="E119" i="1"/>
  <c r="F119" i="1"/>
  <c r="G119" i="1"/>
  <c r="J119" i="1"/>
  <c r="E120" i="1"/>
  <c r="F120" i="1"/>
  <c r="G120" i="1"/>
  <c r="J120" i="1"/>
  <c r="E121" i="1"/>
  <c r="F121" i="1"/>
  <c r="G121" i="1"/>
  <c r="E122" i="1"/>
  <c r="F122" i="1"/>
  <c r="G122" i="1"/>
  <c r="E123" i="1"/>
  <c r="F123" i="1"/>
  <c r="G123" i="1"/>
  <c r="J123" i="1"/>
  <c r="E124" i="1"/>
  <c r="F124" i="1"/>
  <c r="G124" i="1"/>
  <c r="J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J128" i="1"/>
  <c r="E129" i="1"/>
  <c r="F129" i="1"/>
  <c r="G129" i="1"/>
  <c r="J129" i="1"/>
  <c r="E130" i="1"/>
  <c r="F130" i="1"/>
  <c r="G130" i="1"/>
  <c r="E131" i="1"/>
  <c r="F131" i="1"/>
  <c r="G131" i="1"/>
  <c r="J131" i="1"/>
  <c r="E132" i="1"/>
  <c r="F132" i="1"/>
  <c r="G132" i="1"/>
  <c r="J132" i="1"/>
  <c r="E133" i="1"/>
  <c r="F133" i="1"/>
  <c r="G133" i="1"/>
  <c r="J133" i="1"/>
  <c r="E134" i="1"/>
  <c r="F134" i="1"/>
  <c r="G134" i="1"/>
  <c r="J134" i="1"/>
  <c r="E135" i="1"/>
  <c r="F135" i="1"/>
  <c r="G135" i="1"/>
  <c r="J135" i="1"/>
  <c r="E136" i="1"/>
  <c r="F136" i="1"/>
  <c r="G136" i="1"/>
  <c r="J136" i="1"/>
  <c r="E137" i="1"/>
  <c r="F137" i="1"/>
  <c r="G137" i="1"/>
  <c r="E140" i="1"/>
  <c r="F140" i="1"/>
  <c r="G140" i="1"/>
  <c r="G11" i="1"/>
  <c r="F11" i="1"/>
  <c r="Q138" i="1"/>
  <c r="Q140" i="1"/>
  <c r="K140" i="1"/>
  <c r="E21" i="1"/>
  <c r="F21" i="1"/>
  <c r="G21" i="1"/>
  <c r="E22" i="1"/>
  <c r="F22" i="1"/>
  <c r="G22" i="1"/>
  <c r="E23" i="1"/>
  <c r="F23" i="1"/>
  <c r="E24" i="1"/>
  <c r="F24" i="1"/>
  <c r="G24" i="1"/>
  <c r="L24" i="1"/>
  <c r="E25" i="1"/>
  <c r="F25" i="1"/>
  <c r="E26" i="1"/>
  <c r="F26" i="1"/>
  <c r="E27" i="1"/>
  <c r="F27" i="1"/>
  <c r="G27" i="1"/>
  <c r="E28" i="1"/>
  <c r="F28" i="1"/>
  <c r="E29" i="1"/>
  <c r="F29" i="1"/>
  <c r="E30" i="1"/>
  <c r="F30" i="1"/>
  <c r="G30" i="1"/>
  <c r="E31" i="1"/>
  <c r="F31" i="1"/>
  <c r="G31" i="1"/>
  <c r="E32" i="1"/>
  <c r="F32" i="1"/>
  <c r="E33" i="1"/>
  <c r="F33" i="1"/>
  <c r="G33" i="1"/>
  <c r="L33" i="1"/>
  <c r="E34" i="1"/>
  <c r="F34" i="1"/>
  <c r="E35" i="1"/>
  <c r="F35" i="1"/>
  <c r="G35" i="1"/>
  <c r="E36" i="1"/>
  <c r="F36" i="1"/>
  <c r="E37" i="1"/>
  <c r="F37" i="1"/>
  <c r="G37" i="1"/>
  <c r="L37" i="1"/>
  <c r="E38" i="1"/>
  <c r="F38" i="1"/>
  <c r="G38" i="1"/>
  <c r="E39" i="1"/>
  <c r="F39" i="1"/>
  <c r="G39" i="1"/>
  <c r="E40" i="1"/>
  <c r="F40" i="1"/>
  <c r="E41" i="1"/>
  <c r="F41" i="1"/>
  <c r="E42" i="1"/>
  <c r="F42" i="1"/>
  <c r="G42" i="1"/>
  <c r="K42" i="1"/>
  <c r="E43" i="1"/>
  <c r="F43" i="1"/>
  <c r="E44" i="1"/>
  <c r="F44" i="1"/>
  <c r="G44" i="1"/>
  <c r="E45" i="1"/>
  <c r="F45" i="1"/>
  <c r="E46" i="1"/>
  <c r="F46" i="1"/>
  <c r="E47" i="1"/>
  <c r="F47" i="1"/>
  <c r="G47" i="1"/>
  <c r="N47" i="1"/>
  <c r="E48" i="1"/>
  <c r="F48" i="1"/>
  <c r="E49" i="1"/>
  <c r="F49" i="1"/>
  <c r="G49" i="1"/>
  <c r="L49" i="1"/>
  <c r="E50" i="1"/>
  <c r="F50" i="1"/>
  <c r="G50" i="1"/>
  <c r="E51" i="1"/>
  <c r="F51" i="1"/>
  <c r="G51" i="1"/>
  <c r="L51" i="1"/>
  <c r="E52" i="1"/>
  <c r="F52" i="1"/>
  <c r="E15" i="1"/>
  <c r="C17" i="1"/>
  <c r="J137" i="1"/>
  <c r="Q137" i="1"/>
  <c r="Q134" i="1"/>
  <c r="Q136" i="1"/>
  <c r="H21" i="1"/>
  <c r="Q135" i="1"/>
  <c r="E111" i="1"/>
  <c r="F111" i="1"/>
  <c r="G111" i="1"/>
  <c r="J111" i="1"/>
  <c r="E107" i="1"/>
  <c r="F107" i="1"/>
  <c r="G107" i="1"/>
  <c r="J107" i="1"/>
  <c r="E108" i="1"/>
  <c r="F108" i="1"/>
  <c r="G108" i="1"/>
  <c r="K108" i="1"/>
  <c r="E109" i="1"/>
  <c r="F109" i="1"/>
  <c r="G109" i="1"/>
  <c r="E110" i="1"/>
  <c r="F110" i="1"/>
  <c r="G110" i="1"/>
  <c r="J110" i="1"/>
  <c r="E112" i="1"/>
  <c r="F112" i="1"/>
  <c r="G112" i="1"/>
  <c r="K112" i="1"/>
  <c r="E113" i="1"/>
  <c r="F113" i="1"/>
  <c r="G113" i="1"/>
  <c r="J113" i="1"/>
  <c r="Q111" i="1"/>
  <c r="Q115" i="1"/>
  <c r="Q116" i="1"/>
  <c r="Q117" i="1"/>
  <c r="Q118" i="1"/>
  <c r="Q119" i="1"/>
  <c r="Q120" i="1"/>
  <c r="J121" i="1"/>
  <c r="Q121" i="1"/>
  <c r="J122" i="1"/>
  <c r="Q122" i="1"/>
  <c r="Q123" i="1"/>
  <c r="Q124" i="1"/>
  <c r="J125" i="1"/>
  <c r="Q125" i="1"/>
  <c r="J126" i="1"/>
  <c r="Q126" i="1"/>
  <c r="J127" i="1"/>
  <c r="Q127" i="1"/>
  <c r="Q128" i="1"/>
  <c r="Q129" i="1"/>
  <c r="J130" i="1"/>
  <c r="Q130" i="1"/>
  <c r="Q131" i="1"/>
  <c r="Q132" i="1"/>
  <c r="Q133" i="1"/>
  <c r="E53" i="1"/>
  <c r="F53" i="1"/>
  <c r="E54" i="1"/>
  <c r="F54" i="1"/>
  <c r="E55" i="1"/>
  <c r="F55" i="1"/>
  <c r="G55" i="1"/>
  <c r="N55" i="1"/>
  <c r="E56" i="1"/>
  <c r="F56" i="1"/>
  <c r="E57" i="1"/>
  <c r="F57" i="1"/>
  <c r="G57" i="1"/>
  <c r="N57" i="1"/>
  <c r="E58" i="1"/>
  <c r="F58" i="1"/>
  <c r="E59" i="1"/>
  <c r="F59" i="1"/>
  <c r="G59" i="1"/>
  <c r="E60" i="1"/>
  <c r="F60" i="1"/>
  <c r="G60" i="1"/>
  <c r="N60" i="1"/>
  <c r="E61" i="1"/>
  <c r="F61" i="1"/>
  <c r="G61" i="1"/>
  <c r="L61" i="1"/>
  <c r="E62" i="1"/>
  <c r="F62" i="1"/>
  <c r="E63" i="1"/>
  <c r="F63" i="1"/>
  <c r="G63" i="1"/>
  <c r="L63" i="1"/>
  <c r="E64" i="1"/>
  <c r="F64" i="1"/>
  <c r="G64" i="1"/>
  <c r="N64" i="1"/>
  <c r="E65" i="1"/>
  <c r="F65" i="1"/>
  <c r="E66" i="1"/>
  <c r="F66" i="1"/>
  <c r="G66" i="1"/>
  <c r="L66" i="1"/>
  <c r="E67" i="1"/>
  <c r="F67" i="1"/>
  <c r="G67" i="1"/>
  <c r="E68" i="1"/>
  <c r="F68" i="1"/>
  <c r="G68" i="1"/>
  <c r="N68" i="1"/>
  <c r="E69" i="1"/>
  <c r="F69" i="1"/>
  <c r="G69" i="1"/>
  <c r="L69" i="1"/>
  <c r="E70" i="1"/>
  <c r="F70" i="1"/>
  <c r="E71" i="1"/>
  <c r="F71" i="1"/>
  <c r="G71" i="1"/>
  <c r="E72" i="1"/>
  <c r="F72" i="1"/>
  <c r="G72" i="1"/>
  <c r="L72" i="1"/>
  <c r="E73" i="1"/>
  <c r="F73" i="1"/>
  <c r="G73" i="1"/>
  <c r="N73" i="1"/>
  <c r="E74" i="1"/>
  <c r="F74" i="1"/>
  <c r="G74" i="1"/>
  <c r="N74" i="1"/>
  <c r="E75" i="1"/>
  <c r="F75" i="1"/>
  <c r="G75" i="1"/>
  <c r="L75" i="1"/>
  <c r="E76" i="1"/>
  <c r="F76" i="1"/>
  <c r="G76" i="1"/>
  <c r="N76" i="1"/>
  <c r="E77" i="1"/>
  <c r="F77" i="1"/>
  <c r="E78" i="1"/>
  <c r="F78" i="1"/>
  <c r="E79" i="1"/>
  <c r="F79" i="1"/>
  <c r="G79" i="1"/>
  <c r="E80" i="1"/>
  <c r="F80" i="1"/>
  <c r="G80" i="1"/>
  <c r="L80" i="1"/>
  <c r="E81" i="1"/>
  <c r="F81" i="1"/>
  <c r="G81" i="1"/>
  <c r="L81" i="1"/>
  <c r="E82" i="1"/>
  <c r="F82" i="1"/>
  <c r="G82" i="1"/>
  <c r="L82" i="1"/>
  <c r="E83" i="1"/>
  <c r="F83" i="1"/>
  <c r="G83" i="1"/>
  <c r="N83" i="1"/>
  <c r="E84" i="1"/>
  <c r="F84" i="1"/>
  <c r="G84" i="1"/>
  <c r="L84" i="1"/>
  <c r="E85" i="1"/>
  <c r="F85" i="1"/>
  <c r="E86" i="1"/>
  <c r="F86" i="1"/>
  <c r="G86" i="1"/>
  <c r="L86" i="1"/>
  <c r="E87" i="1"/>
  <c r="F87" i="1"/>
  <c r="G87" i="1"/>
  <c r="L87" i="1"/>
  <c r="E88" i="1"/>
  <c r="F88" i="1"/>
  <c r="G88" i="1"/>
  <c r="N88" i="1"/>
  <c r="E89" i="1"/>
  <c r="F89" i="1"/>
  <c r="G89" i="1"/>
  <c r="E90" i="1"/>
  <c r="F90" i="1"/>
  <c r="E91" i="1"/>
  <c r="F91" i="1"/>
  <c r="G91" i="1"/>
  <c r="L91" i="1"/>
  <c r="E92" i="1"/>
  <c r="F92" i="1"/>
  <c r="G92" i="1"/>
  <c r="L92" i="1"/>
  <c r="E93" i="1"/>
  <c r="F93" i="1"/>
  <c r="G93" i="1"/>
  <c r="E94" i="1"/>
  <c r="F94" i="1"/>
  <c r="G94" i="1"/>
  <c r="J94" i="1"/>
  <c r="E95" i="1"/>
  <c r="F95" i="1"/>
  <c r="E96" i="1"/>
  <c r="F96" i="1"/>
  <c r="G96" i="1"/>
  <c r="J96" i="1"/>
  <c r="E97" i="1"/>
  <c r="F97" i="1"/>
  <c r="E98" i="1"/>
  <c r="F98" i="1"/>
  <c r="E99" i="1"/>
  <c r="F99" i="1"/>
  <c r="G99" i="1"/>
  <c r="E100" i="1"/>
  <c r="F100" i="1"/>
  <c r="G100" i="1"/>
  <c r="L100" i="1"/>
  <c r="E101" i="1"/>
  <c r="F101" i="1"/>
  <c r="G101" i="1"/>
  <c r="J101" i="1"/>
  <c r="E102" i="1"/>
  <c r="F102" i="1"/>
  <c r="E103" i="1"/>
  <c r="F103" i="1"/>
  <c r="G103" i="1"/>
  <c r="L103" i="1"/>
  <c r="E104" i="1"/>
  <c r="F104" i="1"/>
  <c r="G104" i="1"/>
  <c r="J104" i="1"/>
  <c r="E105" i="1"/>
  <c r="F105" i="1"/>
  <c r="E106" i="1"/>
  <c r="F106" i="1"/>
  <c r="G106" i="1"/>
  <c r="J106" i="1"/>
  <c r="Q113" i="1"/>
  <c r="G41" i="1"/>
  <c r="K41" i="1"/>
  <c r="G43" i="1"/>
  <c r="K43" i="1"/>
  <c r="G97" i="1"/>
  <c r="J97" i="1"/>
  <c r="G102" i="1"/>
  <c r="L102" i="1"/>
  <c r="G105" i="1"/>
  <c r="Q41" i="1"/>
  <c r="Q42" i="1"/>
  <c r="Q43" i="1"/>
  <c r="K44" i="1"/>
  <c r="Q44" i="1"/>
  <c r="Q94" i="1"/>
  <c r="Q96" i="1"/>
  <c r="Q97" i="1"/>
  <c r="Q106" i="1"/>
  <c r="Q114" i="1"/>
  <c r="K114" i="1"/>
  <c r="G90" i="1"/>
  <c r="L90" i="1"/>
  <c r="G95" i="1"/>
  <c r="L95" i="1"/>
  <c r="G98" i="1"/>
  <c r="N98" i="1"/>
  <c r="Q107" i="1"/>
  <c r="J109" i="1"/>
  <c r="Q109" i="1"/>
  <c r="Q110" i="1"/>
  <c r="G23" i="1"/>
  <c r="L23" i="1"/>
  <c r="G25" i="1"/>
  <c r="L25" i="1"/>
  <c r="G28" i="1"/>
  <c r="G29" i="1"/>
  <c r="L29" i="1"/>
  <c r="G32" i="1"/>
  <c r="G34" i="1"/>
  <c r="L34" i="1"/>
  <c r="G36" i="1"/>
  <c r="L36" i="1"/>
  <c r="G40" i="1"/>
  <c r="L40" i="1"/>
  <c r="G45" i="1"/>
  <c r="G46" i="1"/>
  <c r="G48" i="1"/>
  <c r="G52" i="1"/>
  <c r="L52" i="1"/>
  <c r="G53" i="1"/>
  <c r="N53" i="1"/>
  <c r="G54" i="1"/>
  <c r="G56" i="1"/>
  <c r="I56" i="1"/>
  <c r="G58" i="1"/>
  <c r="G62" i="1"/>
  <c r="L62" i="1"/>
  <c r="G65" i="1"/>
  <c r="G70" i="1"/>
  <c r="G77" i="1"/>
  <c r="N77" i="1"/>
  <c r="G78" i="1"/>
  <c r="G85" i="1"/>
  <c r="Q112" i="1"/>
  <c r="N46" i="1"/>
  <c r="Q46" i="1"/>
  <c r="Q47" i="1"/>
  <c r="Q60" i="1"/>
  <c r="Q88" i="1"/>
  <c r="Q73" i="1"/>
  <c r="Q74" i="1"/>
  <c r="Q76" i="1"/>
  <c r="Q77" i="1"/>
  <c r="Q83" i="1"/>
  <c r="Q87" i="1"/>
  <c r="L89" i="1"/>
  <c r="Q89" i="1"/>
  <c r="Q90" i="1"/>
  <c r="Q91" i="1"/>
  <c r="Q92" i="1"/>
  <c r="L93" i="1"/>
  <c r="Q93" i="1"/>
  <c r="Q95" i="1"/>
  <c r="L99" i="1"/>
  <c r="Q99" i="1"/>
  <c r="Q100" i="1"/>
  <c r="Q102" i="1"/>
  <c r="Q103" i="1"/>
  <c r="L22" i="1"/>
  <c r="Q22" i="1"/>
  <c r="Q23" i="1"/>
  <c r="Q24" i="1"/>
  <c r="Q25" i="1"/>
  <c r="Q26" i="1"/>
  <c r="L27" i="1"/>
  <c r="Q27" i="1"/>
  <c r="L28" i="1"/>
  <c r="Q28" i="1"/>
  <c r="Q29" i="1"/>
  <c r="L30" i="1"/>
  <c r="Q30" i="1"/>
  <c r="L31" i="1"/>
  <c r="Q31" i="1"/>
  <c r="L32" i="1"/>
  <c r="Q32" i="1"/>
  <c r="Q33" i="1"/>
  <c r="Q34" i="1"/>
  <c r="L35" i="1"/>
  <c r="Q35" i="1"/>
  <c r="Q36" i="1"/>
  <c r="Q37" i="1"/>
  <c r="L38" i="1"/>
  <c r="Q38" i="1"/>
  <c r="L39" i="1"/>
  <c r="Q39" i="1"/>
  <c r="Q40" i="1"/>
  <c r="L45" i="1"/>
  <c r="Q45" i="1"/>
  <c r="L48" i="1"/>
  <c r="Q48" i="1"/>
  <c r="Q49" i="1"/>
  <c r="L50" i="1"/>
  <c r="Q50" i="1"/>
  <c r="Q51" i="1"/>
  <c r="Q52" i="1"/>
  <c r="L59" i="1"/>
  <c r="Q59" i="1"/>
  <c r="Q61" i="1"/>
  <c r="Q62" i="1"/>
  <c r="Q63" i="1"/>
  <c r="L65" i="1"/>
  <c r="Q65" i="1"/>
  <c r="Q66" i="1"/>
  <c r="L67" i="1"/>
  <c r="Q67" i="1"/>
  <c r="Q69" i="1"/>
  <c r="L70" i="1"/>
  <c r="Q70" i="1"/>
  <c r="L71" i="1"/>
  <c r="Q71" i="1"/>
  <c r="Q72" i="1"/>
  <c r="Q75" i="1"/>
  <c r="L78" i="1"/>
  <c r="Q78" i="1"/>
  <c r="L79" i="1"/>
  <c r="Q79" i="1"/>
  <c r="Q80" i="1"/>
  <c r="Q81" i="1"/>
  <c r="Q82" i="1"/>
  <c r="Q84" i="1"/>
  <c r="L85" i="1"/>
  <c r="Q85" i="1"/>
  <c r="Q86" i="1"/>
  <c r="Q64" i="1"/>
  <c r="Q68" i="1"/>
  <c r="Q53" i="1"/>
  <c r="Q55" i="1"/>
  <c r="Q57" i="1"/>
  <c r="Q98" i="1"/>
  <c r="J105" i="1"/>
  <c r="Q101" i="1"/>
  <c r="Q104" i="1"/>
  <c r="Q105" i="1"/>
  <c r="Q21" i="1"/>
  <c r="I54" i="1"/>
  <c r="Q54" i="1"/>
  <c r="Q56" i="1"/>
  <c r="I58" i="1"/>
  <c r="Q58" i="1"/>
  <c r="Q108" i="1"/>
  <c r="C11" i="2"/>
  <c r="C12" i="2"/>
  <c r="C11" i="1"/>
  <c r="E107" i="3" l="1"/>
  <c r="E142" i="3"/>
  <c r="E177" i="3"/>
  <c r="E30" i="3"/>
  <c r="E66" i="3"/>
  <c r="E102" i="3"/>
  <c r="E137" i="3"/>
  <c r="E151" i="3"/>
  <c r="E82" i="3"/>
  <c r="E88" i="3"/>
  <c r="E129" i="3"/>
  <c r="E28" i="3"/>
  <c r="E47" i="3"/>
  <c r="E116" i="3"/>
  <c r="E15" i="3"/>
  <c r="E111" i="3"/>
  <c r="E45" i="3"/>
  <c r="E183" i="3"/>
  <c r="E98" i="3"/>
  <c r="E133" i="3"/>
  <c r="E60" i="3"/>
  <c r="E131" i="3"/>
  <c r="E185" i="3"/>
  <c r="F137" i="2"/>
  <c r="G137" i="2" s="1"/>
  <c r="J137" i="2" s="1"/>
  <c r="E14" i="3"/>
  <c r="E56" i="3"/>
  <c r="E162" i="3"/>
  <c r="E80" i="3"/>
  <c r="E188" i="3"/>
  <c r="E149" i="3"/>
  <c r="E157" i="3"/>
  <c r="E144" i="3"/>
  <c r="E78" i="3"/>
  <c r="E96" i="3"/>
  <c r="F15" i="2"/>
  <c r="O270" i="2"/>
  <c r="O269" i="2"/>
  <c r="O268" i="2"/>
  <c r="O267" i="2"/>
  <c r="O119" i="2"/>
  <c r="O183" i="2"/>
  <c r="O112" i="2"/>
  <c r="O176" i="2"/>
  <c r="O105" i="2"/>
  <c r="O169" i="2"/>
  <c r="O106" i="2"/>
  <c r="O170" i="2"/>
  <c r="O251" i="2"/>
  <c r="O163" i="2"/>
  <c r="O258" i="2"/>
  <c r="O156" i="2"/>
  <c r="O253" i="2"/>
  <c r="R253" i="2" s="1"/>
  <c r="O133" i="2"/>
  <c r="O197" i="2"/>
  <c r="O69" i="2"/>
  <c r="O40" i="2"/>
  <c r="O70" i="2"/>
  <c r="O134" i="2"/>
  <c r="O247" i="2"/>
  <c r="O240" i="2"/>
  <c r="O216" i="2"/>
  <c r="O259" i="2"/>
  <c r="O225" i="2"/>
  <c r="O127" i="2"/>
  <c r="O191" i="2"/>
  <c r="O120" i="2"/>
  <c r="O184" i="2"/>
  <c r="O113" i="2"/>
  <c r="O177" i="2"/>
  <c r="O114" i="2"/>
  <c r="O178" i="2"/>
  <c r="O107" i="2"/>
  <c r="O171" i="2"/>
  <c r="O266" i="2"/>
  <c r="O164" i="2"/>
  <c r="O141" i="2"/>
  <c r="O205" i="2"/>
  <c r="O77" i="2"/>
  <c r="O48" i="2"/>
  <c r="O51" i="2"/>
  <c r="O182" i="2"/>
  <c r="O78" i="2"/>
  <c r="O49" i="2"/>
  <c r="O198" i="2"/>
  <c r="O84" i="2"/>
  <c r="O39" i="2"/>
  <c r="O150" i="2"/>
  <c r="O235" i="2"/>
  <c r="O243" i="2"/>
  <c r="O98" i="2"/>
  <c r="O231" i="2"/>
  <c r="O244" i="2"/>
  <c r="O239" i="2"/>
  <c r="O108" i="2"/>
  <c r="O21" i="2"/>
  <c r="O28" i="2"/>
  <c r="O26" i="2"/>
  <c r="O232" i="2"/>
  <c r="O218" i="2"/>
  <c r="O212" i="2"/>
  <c r="O102" i="2"/>
  <c r="O73" i="2"/>
  <c r="O219" i="2"/>
  <c r="O262" i="2"/>
  <c r="O139" i="2"/>
  <c r="O45" i="2"/>
  <c r="O81" i="2"/>
  <c r="O223" i="2"/>
  <c r="O135" i="2"/>
  <c r="O199" i="2"/>
  <c r="O128" i="2"/>
  <c r="O192" i="2"/>
  <c r="O121" i="2"/>
  <c r="O185" i="2"/>
  <c r="O122" i="2"/>
  <c r="O186" i="2"/>
  <c r="O115" i="2"/>
  <c r="O179" i="2"/>
  <c r="O172" i="2"/>
  <c r="O261" i="2"/>
  <c r="O149" i="2"/>
  <c r="O158" i="2"/>
  <c r="O85" i="2"/>
  <c r="O56" i="2"/>
  <c r="O59" i="2"/>
  <c r="O86" i="2"/>
  <c r="O57" i="2"/>
  <c r="O92" i="2"/>
  <c r="O47" i="2"/>
  <c r="O50" i="2"/>
  <c r="O236" i="2"/>
  <c r="R236" i="2" s="1"/>
  <c r="O75" i="2"/>
  <c r="O63" i="2"/>
  <c r="O209" i="2"/>
  <c r="O109" i="2"/>
  <c r="O46" i="2"/>
  <c r="O42" i="2"/>
  <c r="O256" i="2"/>
  <c r="O143" i="2"/>
  <c r="O207" i="2"/>
  <c r="O136" i="2"/>
  <c r="O200" i="2"/>
  <c r="R200" i="2" s="1"/>
  <c r="O129" i="2"/>
  <c r="O193" i="2"/>
  <c r="O130" i="2"/>
  <c r="O194" i="2"/>
  <c r="O123" i="2"/>
  <c r="O187" i="2"/>
  <c r="O116" i="2"/>
  <c r="O180" i="2"/>
  <c r="O250" i="2"/>
  <c r="O157" i="2"/>
  <c r="O29" i="2"/>
  <c r="O93" i="2"/>
  <c r="O64" i="2"/>
  <c r="O67" i="2"/>
  <c r="O30" i="2"/>
  <c r="O94" i="2"/>
  <c r="O65" i="2"/>
  <c r="O36" i="2"/>
  <c r="O100" i="2"/>
  <c r="O55" i="2"/>
  <c r="O66" i="2"/>
  <c r="O234" i="2"/>
  <c r="O215" i="2"/>
  <c r="O74" i="2"/>
  <c r="O224" i="2"/>
  <c r="O233" i="2"/>
  <c r="O37" i="2"/>
  <c r="O82" i="2"/>
  <c r="O145" i="2"/>
  <c r="O174" i="2"/>
  <c r="O142" i="2"/>
  <c r="O220" i="2"/>
  <c r="O264" i="2"/>
  <c r="O151" i="2"/>
  <c r="O254" i="2"/>
  <c r="O144" i="2"/>
  <c r="O201" i="2"/>
  <c r="O138" i="2"/>
  <c r="O202" i="2"/>
  <c r="O131" i="2"/>
  <c r="O195" i="2"/>
  <c r="R195" i="2" s="1"/>
  <c r="O124" i="2"/>
  <c r="O188" i="2"/>
  <c r="O101" i="2"/>
  <c r="O165" i="2"/>
  <c r="O110" i="2"/>
  <c r="O38" i="2"/>
  <c r="O44" i="2"/>
  <c r="O90" i="2"/>
  <c r="O242" i="2"/>
  <c r="O152" i="2"/>
  <c r="O210" i="2"/>
  <c r="O173" i="2"/>
  <c r="O190" i="2"/>
  <c r="O96" i="2"/>
  <c r="O103" i="2"/>
  <c r="O167" i="2"/>
  <c r="O249" i="2"/>
  <c r="O160" i="2"/>
  <c r="O257" i="2"/>
  <c r="O153" i="2"/>
  <c r="O260" i="2"/>
  <c r="O154" i="2"/>
  <c r="O255" i="2"/>
  <c r="O147" i="2"/>
  <c r="O203" i="2"/>
  <c r="O140" i="2"/>
  <c r="O204" i="2"/>
  <c r="R204" i="2" s="1"/>
  <c r="O117" i="2"/>
  <c r="O181" i="2"/>
  <c r="O53" i="2"/>
  <c r="O24" i="2"/>
  <c r="O27" i="2"/>
  <c r="O91" i="2"/>
  <c r="O54" i="2"/>
  <c r="O25" i="2"/>
  <c r="O89" i="2"/>
  <c r="O60" i="2"/>
  <c r="O206" i="2"/>
  <c r="O79" i="2"/>
  <c r="I181" i="2"/>
  <c r="K201" i="2"/>
  <c r="O227" i="2"/>
  <c r="O241" i="2"/>
  <c r="O229" i="2"/>
  <c r="O228" i="2"/>
  <c r="O230" i="2"/>
  <c r="O62" i="2"/>
  <c r="O68" i="2"/>
  <c r="O87" i="2"/>
  <c r="O246" i="2"/>
  <c r="O34" i="2"/>
  <c r="O245" i="2"/>
  <c r="O237" i="2"/>
  <c r="O43" i="2"/>
  <c r="O76" i="2"/>
  <c r="O95" i="2"/>
  <c r="O88" i="2"/>
  <c r="O217" i="2"/>
  <c r="O126" i="2"/>
  <c r="O80" i="2"/>
  <c r="O208" i="2"/>
  <c r="O132" i="2"/>
  <c r="O83" i="2"/>
  <c r="O71" i="2"/>
  <c r="O226" i="2"/>
  <c r="O111" i="2"/>
  <c r="O175" i="2"/>
  <c r="O104" i="2"/>
  <c r="O168" i="2"/>
  <c r="O265" i="2"/>
  <c r="O161" i="2"/>
  <c r="O252" i="2"/>
  <c r="O162" i="2"/>
  <c r="O263" i="2"/>
  <c r="O155" i="2"/>
  <c r="O211" i="2"/>
  <c r="O148" i="2"/>
  <c r="O125" i="2"/>
  <c r="O189" i="2"/>
  <c r="O61" i="2"/>
  <c r="O32" i="2"/>
  <c r="O35" i="2"/>
  <c r="O99" i="2"/>
  <c r="O33" i="2"/>
  <c r="O97" i="2"/>
  <c r="O23" i="2"/>
  <c r="O58" i="2"/>
  <c r="O213" i="2"/>
  <c r="O214" i="2"/>
  <c r="O118" i="2"/>
  <c r="O41" i="2"/>
  <c r="O31" i="2"/>
  <c r="O72" i="2"/>
  <c r="O222" i="2"/>
  <c r="O221" i="2"/>
  <c r="I192" i="2"/>
  <c r="O238" i="2"/>
  <c r="O159" i="2"/>
  <c r="O146" i="2"/>
  <c r="O196" i="2"/>
  <c r="O166" i="2"/>
  <c r="O52" i="2"/>
  <c r="O248" i="2"/>
  <c r="C16" i="2"/>
  <c r="D18" i="2" s="1"/>
  <c r="C12" i="1"/>
  <c r="O137" i="2" l="1"/>
  <c r="C15" i="2"/>
  <c r="F16" i="2" s="1"/>
  <c r="F17" i="2" s="1"/>
  <c r="O106" i="1"/>
  <c r="O122" i="1"/>
  <c r="O44" i="1"/>
  <c r="O128" i="1"/>
  <c r="O126" i="1"/>
  <c r="C16" i="1"/>
  <c r="D18" i="1" s="1"/>
  <c r="O119" i="1"/>
  <c r="O133" i="1"/>
  <c r="O110" i="1"/>
  <c r="O118" i="1"/>
  <c r="O138" i="1"/>
  <c r="O121" i="1"/>
  <c r="O111" i="1"/>
  <c r="O109" i="1"/>
  <c r="O127" i="1"/>
  <c r="O123" i="1"/>
  <c r="O42" i="1"/>
  <c r="O124" i="1"/>
  <c r="O135" i="1"/>
  <c r="O140" i="1"/>
  <c r="O132" i="1"/>
  <c r="O113" i="1"/>
  <c r="O41" i="1"/>
  <c r="O129" i="1"/>
  <c r="O107" i="1"/>
  <c r="O115" i="1"/>
  <c r="O136" i="1"/>
  <c r="O117" i="1"/>
  <c r="O114" i="1"/>
  <c r="O120" i="1"/>
  <c r="C15" i="1"/>
  <c r="C18" i="1" s="1"/>
  <c r="O97" i="1"/>
  <c r="O134" i="1"/>
  <c r="O43" i="1"/>
  <c r="O130" i="1"/>
  <c r="O137" i="1"/>
  <c r="O125" i="1"/>
  <c r="O108" i="1"/>
  <c r="O131" i="1"/>
  <c r="O112" i="1"/>
  <c r="O139" i="1"/>
  <c r="O96" i="1"/>
  <c r="O116" i="1"/>
  <c r="O94" i="1"/>
  <c r="C18" i="2" l="1"/>
  <c r="F18" i="2"/>
  <c r="E16" i="1"/>
  <c r="E17" i="1" s="1"/>
</calcChain>
</file>

<file path=xl/sharedStrings.xml><?xml version="1.0" encoding="utf-8"?>
<sst xmlns="http://schemas.openxmlformats.org/spreadsheetml/2006/main" count="2435" uniqueCount="711">
  <si>
    <t>VSB-063</t>
  </si>
  <si>
    <t>IBVS 6196</t>
  </si>
  <si>
    <t>System Type:</t>
  </si>
  <si>
    <t>EB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</si>
  <si>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</si>
  <si>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</si>
  <si>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</si>
  <si>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</si>
  <si>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</si>
  <si>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</si>
  <si>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</si>
  <si>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</si>
  <si>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</si>
  <si>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</si>
  <si>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</si>
  <si>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</si>
  <si>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Calc</t>
  </si>
  <si>
    <t>Source</t>
  </si>
  <si>
    <t>Type</t>
  </si>
  <si>
    <t>ToM</t>
  </si>
  <si>
    <t>error</t>
  </si>
  <si>
    <t>n'</t>
  </si>
  <si>
    <t>n</t>
  </si>
  <si>
    <t>O-C</t>
  </si>
  <si>
    <t>IBVS 2202</t>
  </si>
  <si>
    <t>Faulkner</t>
  </si>
  <si>
    <t>IBVS 4840</t>
  </si>
  <si>
    <t>Lin. Fit</t>
  </si>
  <si>
    <t>Q. fit</t>
  </si>
  <si>
    <t>Date</t>
  </si>
  <si>
    <t>GCVS 4</t>
  </si>
  <si>
    <t>Faulkner 1986</t>
  </si>
  <si>
    <t>IBVS 4534</t>
  </si>
  <si>
    <t>IBVS 4877</t>
  </si>
  <si>
    <t>IBVS 4912</t>
  </si>
  <si>
    <t>Diethelm R</t>
  </si>
  <si>
    <t>BBSAG Bull.21</t>
  </si>
  <si>
    <t>B</t>
  </si>
  <si>
    <t>Peter H</t>
  </si>
  <si>
    <t>BBSAG Bull.27</t>
  </si>
  <si>
    <t>BBSAG Bull.33</t>
  </si>
  <si>
    <t>v</t>
  </si>
  <si>
    <t>BBSAG Bull.42</t>
  </si>
  <si>
    <t>Locher K</t>
  </si>
  <si>
    <t>BBSAG Bull.45</t>
  </si>
  <si>
    <t>BBSAG Bull.46</t>
  </si>
  <si>
    <t>BBSAG Bull.47</t>
  </si>
  <si>
    <t>BBSAG Bull.49</t>
  </si>
  <si>
    <t>BBSAG Bull.52</t>
  </si>
  <si>
    <t>BBSAG Bull.53</t>
  </si>
  <si>
    <t>phe</t>
  </si>
  <si>
    <t>K</t>
  </si>
  <si>
    <t>BBSAG Bull.59</t>
  </si>
  <si>
    <t>BAV-M 34</t>
  </si>
  <si>
    <t>BBSAG Bull.64</t>
  </si>
  <si>
    <t>BBSAG Bull.65</t>
  </si>
  <si>
    <t>PASP 98,690</t>
  </si>
  <si>
    <t>BBSAG Bull.78</t>
  </si>
  <si>
    <t>pg</t>
  </si>
  <si>
    <t>BAV-M 46</t>
  </si>
  <si>
    <t>BBSAG Bull.83</t>
  </si>
  <si>
    <t>Brno 30</t>
  </si>
  <si>
    <t>BBSAG Bull.87</t>
  </si>
  <si>
    <t>BBSAG Bull.88</t>
  </si>
  <si>
    <t>BBSAG Bull.91</t>
  </si>
  <si>
    <t>BAV-M 68</t>
  </si>
  <si>
    <t>BBSAG Bull.93</t>
  </si>
  <si>
    <t>BBSAG Bull.94</t>
  </si>
  <si>
    <t>BBSAG Bull.95</t>
  </si>
  <si>
    <t>BBSAG Bull.97</t>
  </si>
  <si>
    <t>BBSAG Bull.99</t>
  </si>
  <si>
    <t>BBSAG Bull.100</t>
  </si>
  <si>
    <t>BAV-M 62</t>
  </si>
  <si>
    <t>BBSAG Bull.101</t>
  </si>
  <si>
    <t>BBSAG Bull.103</t>
  </si>
  <si>
    <t>BBSAG Bull.108</t>
  </si>
  <si>
    <t>BBSAG Bull.111</t>
  </si>
  <si>
    <t>BBSAG Bull.114</t>
  </si>
  <si>
    <t>BAV-M 101</t>
  </si>
  <si>
    <t>BBSAG Bull.115</t>
  </si>
  <si>
    <t>BBSAG Bull.117</t>
  </si>
  <si>
    <t>ccd</t>
  </si>
  <si>
    <t>Blaettler E</t>
  </si>
  <si>
    <t>Nelson</t>
  </si>
  <si>
    <t>BBSAG</t>
  </si>
  <si>
    <t>Misc</t>
  </si>
  <si>
    <t>S6</t>
  </si>
  <si>
    <t>IBVS 5371</t>
  </si>
  <si>
    <t>IBVS 5296</t>
  </si>
  <si>
    <t>II</t>
  </si>
  <si>
    <t>I</t>
  </si>
  <si>
    <t>ZZ Aur / GSC 2915-0520</t>
  </si>
  <si>
    <t>IBVS 5657</t>
  </si>
  <si>
    <t>IBVS 5672</t>
  </si>
  <si>
    <t># of data points:</t>
  </si>
  <si>
    <t>IBVS 5731</t>
  </si>
  <si>
    <t>IBVS 5438</t>
  </si>
  <si>
    <t>IBVS 5653</t>
  </si>
  <si>
    <t>IBVS 5713</t>
  </si>
  <si>
    <t>IBVS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</si>
  <si>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</si>
  <si>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</si>
  <si>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</si>
  <si>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</si>
  <si>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</si>
  <si>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</si>
  <si>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</si>
  <si>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5781</t>
  </si>
  <si>
    <t>IBVS 5795</t>
  </si>
  <si>
    <t>IBVS 5802</t>
  </si>
  <si>
    <t>Start of linear fit &gt;&gt;&gt;&gt;&gt;&gt;&gt;&gt;&gt;&gt;&gt;&gt;&gt;&gt;&gt;&gt;&gt;&gt;&gt;&gt;&gt;</t>
  </si>
  <si>
    <t>RHN 2009</t>
  </si>
  <si>
    <t>IBVS 5874</t>
  </si>
  <si>
    <t>IBVS 5894</t>
  </si>
  <si>
    <t>IBVS 5917</t>
  </si>
  <si>
    <t>IBVS 5938</t>
  </si>
  <si>
    <t>IBVS 5929</t>
  </si>
  <si>
    <t>Add cycle</t>
  </si>
  <si>
    <t>Old Cycle</t>
  </si>
  <si>
    <t>OEJV 0130</t>
  </si>
  <si>
    <t>IBVS 5040</t>
  </si>
  <si>
    <t>OEJV 0003</t>
  </si>
  <si>
    <t>IBVS 5959</t>
  </si>
  <si>
    <t>.0007</t>
  </si>
  <si>
    <t>IBVS 5992</t>
  </si>
  <si>
    <t>IBVS 6029</t>
  </si>
  <si>
    <t>JAVSO..37...44</t>
  </si>
  <si>
    <t>IBVS 6048</t>
  </si>
  <si>
    <t>OEJV 0160</t>
  </si>
  <si>
    <t>IBVS 6152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</si>
  <si>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</si>
  <si>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</si>
  <si>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</si>
  <si>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</si>
  <si>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</si>
  <si>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</si>
  <si>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</si>
  <si>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</si>
  <si>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</si>
  <si>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</si>
  <si>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</si>
  <si>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</si>
  <si>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</si>
  <si>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</si>
  <si>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2421252.448 </t>
  </si>
  <si>
    <t> 23.01.1917 22:45 </t>
  </si>
  <si>
    <t> 0.134 </t>
  </si>
  <si>
    <t>P </t>
  </si>
  <si>
    <t> M.Wolf </t>
  </si>
  <si>
    <t> AN 204.296 </t>
  </si>
  <si>
    <t>2425504.495 </t>
  </si>
  <si>
    <t> 14.09.1928 23:52 </t>
  </si>
  <si>
    <t> 0.073 </t>
  </si>
  <si>
    <t>V </t>
  </si>
  <si>
    <t> D.J.Martinoff </t>
  </si>
  <si>
    <t> TKZ 26.14 </t>
  </si>
  <si>
    <t>2425518.325 </t>
  </si>
  <si>
    <t> 28.09.1928 19:48 </t>
  </si>
  <si>
    <t> 0.075 </t>
  </si>
  <si>
    <t>2425530.354 </t>
  </si>
  <si>
    <t> 10.10.1928 20:29 </t>
  </si>
  <si>
    <t> 0.079 </t>
  </si>
  <si>
    <t>2425536.363 </t>
  </si>
  <si>
    <t> 16.10.1928 20:42 </t>
  </si>
  <si>
    <t> 0.076 </t>
  </si>
  <si>
    <t>2425546.578 </t>
  </si>
  <si>
    <t> 27.10.1928 01:52 </t>
  </si>
  <si>
    <t> 0.071 </t>
  </si>
  <si>
    <t>2425547.180 </t>
  </si>
  <si>
    <t> 27.10.1928 16:19 </t>
  </si>
  <si>
    <t>2425548.384 </t>
  </si>
  <si>
    <t> 28.10.1928 21:12 </t>
  </si>
  <si>
    <t>2425572.429 </t>
  </si>
  <si>
    <t> 21.11.1928 22:17 </t>
  </si>
  <si>
    <t> 0.069 </t>
  </si>
  <si>
    <t>2425584.457 </t>
  </si>
  <si>
    <t> 03.12.1928 22:58 </t>
  </si>
  <si>
    <t>2425586.255 </t>
  </si>
  <si>
    <t> 05.12.1928 18:07 </t>
  </si>
  <si>
    <t> 0.067 </t>
  </si>
  <si>
    <t>2425590.461 </t>
  </si>
  <si>
    <t> 09.12.1928 23:03 </t>
  </si>
  <si>
    <t> 0.065 </t>
  </si>
  <si>
    <t> W.W.Morgan </t>
  </si>
  <si>
    <t> PA 38 </t>
  </si>
  <si>
    <t>2425640.356 </t>
  </si>
  <si>
    <t> 28.01.1929 20:32 </t>
  </si>
  <si>
    <t> 0.059 </t>
  </si>
  <si>
    <t>2425642.165 </t>
  </si>
  <si>
    <t> 30.01.1929 15:57 </t>
  </si>
  <si>
    <t> 0.064 </t>
  </si>
  <si>
    <t>2425655.400 </t>
  </si>
  <si>
    <t> 12.02.1929 21:36 </t>
  </si>
  <si>
    <t> 0.072 </t>
  </si>
  <si>
    <t>2425672.238 </t>
  </si>
  <si>
    <t> 01.03.1929 17:42 </t>
  </si>
  <si>
    <t>2425673.436 </t>
  </si>
  <si>
    <t> 02.03.1929 22:27 </t>
  </si>
  <si>
    <t>2425705.297 </t>
  </si>
  <si>
    <t> 03.04.1929 19:07 </t>
  </si>
  <si>
    <t> 0.068 </t>
  </si>
  <si>
    <t>2425714.308 </t>
  </si>
  <si>
    <t> 12.04.1929 19:23 </t>
  </si>
  <si>
    <t> 0.061 </t>
  </si>
  <si>
    <t>2425732.351 </t>
  </si>
  <si>
    <t> 30.04.1929 20:25 </t>
  </si>
  <si>
    <t>2425881.445 </t>
  </si>
  <si>
    <t> 26.09.1929 22:40 </t>
  </si>
  <si>
    <t> 0.060 </t>
  </si>
  <si>
    <t>2425884.459 </t>
  </si>
  <si>
    <t> 29.09.1929 23:00 </t>
  </si>
  <si>
    <t>2425893.476 </t>
  </si>
  <si>
    <t> 08.10.1929 23:25 </t>
  </si>
  <si>
    <t> 0.066 </t>
  </si>
  <si>
    <t>2425951.190 </t>
  </si>
  <si>
    <t> 05.12.1929 16:33 </t>
  </si>
  <si>
    <t> 0.063 </t>
  </si>
  <si>
    <t>2425966.214 </t>
  </si>
  <si>
    <t> 20.12.1929 17:08 </t>
  </si>
  <si>
    <t> 0.057 </t>
  </si>
  <si>
    <t>2425975.234 </t>
  </si>
  <si>
    <t> 29.12.1929 17:36 </t>
  </si>
  <si>
    <t>2426011.310 </t>
  </si>
  <si>
    <t> 03.02.1930 19:26 </t>
  </si>
  <si>
    <t> 0.062 </t>
  </si>
  <si>
    <t>2428425.795 </t>
  </si>
  <si>
    <t> 14.09.1936 07:04 </t>
  </si>
  <si>
    <t> 0.058 </t>
  </si>
  <si>
    <t> N.L.Pierce </t>
  </si>
  <si>
    <t> CPRI 25.29 </t>
  </si>
  <si>
    <t>2428428.803 </t>
  </si>
  <si>
    <t> 17.09.1936 07:16 </t>
  </si>
  <si>
    <t>2428437.824 </t>
  </si>
  <si>
    <t> 26.09.1936 07:46 </t>
  </si>
  <si>
    <t>2428461.873 </t>
  </si>
  <si>
    <t> 20.10.1936 08:57 </t>
  </si>
  <si>
    <t>2428484.722 </t>
  </si>
  <si>
    <t> 12.11.1936 05:19 </t>
  </si>
  <si>
    <t>2428516.583 </t>
  </si>
  <si>
    <t> 14.12.1936 01:59 </t>
  </si>
  <si>
    <t>2428517.787 </t>
  </si>
  <si>
    <t> 15.12.1936 06:53 </t>
  </si>
  <si>
    <t>2428576.707 </t>
  </si>
  <si>
    <t> 12.02.1937 04:58 </t>
  </si>
  <si>
    <t>2429136.44 </t>
  </si>
  <si>
    <t> 25.08.1938 22:33 </t>
  </si>
  <si>
    <t> 0.06 </t>
  </si>
  <si>
    <t> N.E.Kurochkin </t>
  </si>
  <si>
    <t> PZ 8.356 </t>
  </si>
  <si>
    <t>2432206.84 </t>
  </si>
  <si>
    <t> 21.01.1947 08:09 </t>
  </si>
  <si>
    <t> 0.05 </t>
  </si>
  <si>
    <t> S.Kaho </t>
  </si>
  <si>
    <t> BTOK 49.384 </t>
  </si>
  <si>
    <t>2433359.389 </t>
  </si>
  <si>
    <t> 18.03.1950 21:20 </t>
  </si>
  <si>
    <t> P.Ahnert </t>
  </si>
  <si>
    <t> MVS 173 </t>
  </si>
  <si>
    <t>2433568.573 </t>
  </si>
  <si>
    <t> 14.10.1950 01:45 </t>
  </si>
  <si>
    <t> 0.025 </t>
  </si>
  <si>
    <t>2433630.503 </t>
  </si>
  <si>
    <t> 15.12.1950 00:04 </t>
  </si>
  <si>
    <t> 0.029 </t>
  </si>
  <si>
    <t>2433924.546 </t>
  </si>
  <si>
    <t> 05.10.1951 01:06 </t>
  </si>
  <si>
    <t> 0.077 </t>
  </si>
  <si>
    <t>2433930.581 </t>
  </si>
  <si>
    <t> 11.10.1951 01:56 </t>
  </si>
  <si>
    <t> 0.100 </t>
  </si>
  <si>
    <t>2434087.411 </t>
  </si>
  <si>
    <t> 15.03.1952 21:51 </t>
  </si>
  <si>
    <t> 0.012 </t>
  </si>
  <si>
    <t>2434122.359 </t>
  </si>
  <si>
    <t> 19.04.1952 20:36 </t>
  </si>
  <si>
    <t> 0.089 </t>
  </si>
  <si>
    <t>2434251.574 </t>
  </si>
  <si>
    <t> 27.08.1952 01:46 </t>
  </si>
  <si>
    <t> 0.043 </t>
  </si>
  <si>
    <t>2434272.593 </t>
  </si>
  <si>
    <t> 17.09.1952 02:13 </t>
  </si>
  <si>
    <t> 0.019 </t>
  </si>
  <si>
    <t>2434284.622 </t>
  </si>
  <si>
    <t> 29.09.1952 02:55 </t>
  </si>
  <si>
    <t> 0.024 </t>
  </si>
  <si>
    <t>2434298.471 </t>
  </si>
  <si>
    <t> 12.10.1952 23:18 </t>
  </si>
  <si>
    <t> 0.045 </t>
  </si>
  <si>
    <t>2434304.512 </t>
  </si>
  <si>
    <t> 19.10.1952 00:17 </t>
  </si>
  <si>
    <t> 0.074 </t>
  </si>
  <si>
    <t>2434304.536 </t>
  </si>
  <si>
    <t> 19.10.1952 00:51 </t>
  </si>
  <si>
    <t> 0.098 </t>
  </si>
  <si>
    <t>2434334.576 </t>
  </si>
  <si>
    <t> 18.11.1952 01:49 </t>
  </si>
  <si>
    <t>2434443.410 </t>
  </si>
  <si>
    <t> 06.03.1953 21:50 </t>
  </si>
  <si>
    <t> 0.090 </t>
  </si>
  <si>
    <t>2434452.416 </t>
  </si>
  <si>
    <t> 15.03.1953 21:59 </t>
  </si>
  <si>
    <t> 0.078 </t>
  </si>
  <si>
    <t>2434455.413 </t>
  </si>
  <si>
    <t> 18.03.1953 21:54 </t>
  </si>
  <si>
    <t>2435748.538 </t>
  </si>
  <si>
    <t> 02.10.1956 00:54 </t>
  </si>
  <si>
    <t> -0.024 </t>
  </si>
  <si>
    <t> G.Rathmann </t>
  </si>
  <si>
    <t> MVS 501 </t>
  </si>
  <si>
    <t>2435757.624 </t>
  </si>
  <si>
    <t> 11.10.1956 02:58 </t>
  </si>
  <si>
    <t> 0.044 </t>
  </si>
  <si>
    <t>2435786.541 </t>
  </si>
  <si>
    <t> 09.11.1956 00:59 </t>
  </si>
  <si>
    <t> 0.102 </t>
  </si>
  <si>
    <t>2435892.310 </t>
  </si>
  <si>
    <t> 22.02.1957 19:26 </t>
  </si>
  <si>
    <t>2435931.338 </t>
  </si>
  <si>
    <t> 02.04.1957 20:06 </t>
  </si>
  <si>
    <t> 0.006 </t>
  </si>
  <si>
    <t>2436287.303 </t>
  </si>
  <si>
    <t> 24.03.1958 19:16 </t>
  </si>
  <si>
    <t> 0.050 </t>
  </si>
  <si>
    <t>2436287.325 </t>
  </si>
  <si>
    <t> 24.03.1958 19:48 </t>
  </si>
  <si>
    <t>2436526.582 </t>
  </si>
  <si>
    <t> 19.11.1958 01:58 </t>
  </si>
  <si>
    <t>2436526.617 </t>
  </si>
  <si>
    <t> 19.11.1958 02:48 </t>
  </si>
  <si>
    <t> 0.080 </t>
  </si>
  <si>
    <t>2436596.362 </t>
  </si>
  <si>
    <t> 27.01.1959 20:41 </t>
  </si>
  <si>
    <t> 0.084 </t>
  </si>
  <si>
    <t>2436602.358 </t>
  </si>
  <si>
    <t> 02.02.1959 20:35 </t>
  </si>
  <si>
    <t>2436607.447 </t>
  </si>
  <si>
    <t> 07.02.1959 22:43 </t>
  </si>
  <si>
    <t> 0.046 </t>
  </si>
  <si>
    <t>2436608.346 </t>
  </si>
  <si>
    <t> 08.02.1959 20:18 </t>
  </si>
  <si>
    <t>2436608.388 </t>
  </si>
  <si>
    <t> 08.02.1959 21:18 </t>
  </si>
  <si>
    <t> 0.085 </t>
  </si>
  <si>
    <t>2436611.308 </t>
  </si>
  <si>
    <t> 11.02.1959 19:23 </t>
  </si>
  <si>
    <t> -0.001 </t>
  </si>
  <si>
    <t>2436626.412 </t>
  </si>
  <si>
    <t> 26.02.1959 21:53 </t>
  </si>
  <si>
    <t>2436660.332 </t>
  </si>
  <si>
    <t> 01.04.1959 19:58 </t>
  </si>
  <si>
    <t>2436817.612 </t>
  </si>
  <si>
    <t> 06.09.1959 02:41 </t>
  </si>
  <si>
    <t> 0.086 </t>
  </si>
  <si>
    <t>2436820.615 </t>
  </si>
  <si>
    <t> 09.09.1959 02:45 </t>
  </si>
  <si>
    <t> 0.083 </t>
  </si>
  <si>
    <t>2436841.593 </t>
  </si>
  <si>
    <t> 30.09.1959 02:13 </t>
  </si>
  <si>
    <t> 0.018 </t>
  </si>
  <si>
    <t>2436842.571 </t>
  </si>
  <si>
    <t> 01.10.1959 01:42 </t>
  </si>
  <si>
    <t> 0.094 </t>
  </si>
  <si>
    <t>2436848.588 </t>
  </si>
  <si>
    <t> 07.10.1959 02:06 </t>
  </si>
  <si>
    <t> 0.099 </t>
  </si>
  <si>
    <t>2436903.524 </t>
  </si>
  <si>
    <t> 01.12.1959 00:34 </t>
  </si>
  <si>
    <t>2436904.444 </t>
  </si>
  <si>
    <t> 01.12.1959 22:39 </t>
  </si>
  <si>
    <t> 0.042 </t>
  </si>
  <si>
    <t>2436993.473 </t>
  </si>
  <si>
    <t> 28.02.1960 23:21 </t>
  </si>
  <si>
    <t> 0.091 </t>
  </si>
  <si>
    <t>2442453.349 </t>
  </si>
  <si>
    <t> 09.02.1975 20:22 </t>
  </si>
  <si>
    <t> 0.013 </t>
  </si>
  <si>
    <t> R.Diethelm </t>
  </si>
  <si>
    <t> BBS 21 </t>
  </si>
  <si>
    <t>2442866.388 </t>
  </si>
  <si>
    <t> 28.03.1976 21:18 </t>
  </si>
  <si>
    <t> 0.016 </t>
  </si>
  <si>
    <t> H.Peter </t>
  </si>
  <si>
    <t> BBS 27 </t>
  </si>
  <si>
    <t>2442869.393 </t>
  </si>
  <si>
    <t> 31.03.1976 21:25 </t>
  </si>
  <si>
    <t> 0.014 </t>
  </si>
  <si>
    <t>2442872.394 </t>
  </si>
  <si>
    <t> 03.04.1976 21:27 </t>
  </si>
  <si>
    <t> 0.009 </t>
  </si>
  <si>
    <t>2443213.289 </t>
  </si>
  <si>
    <t> 10.03.1977 18:56 </t>
  </si>
  <si>
    <t> BBS 33 </t>
  </si>
  <si>
    <t>2443929.338 </t>
  </si>
  <si>
    <t> 24.02.1979 20:06 </t>
  </si>
  <si>
    <t> BBS 42 </t>
  </si>
  <si>
    <t>2443941.368 </t>
  </si>
  <si>
    <t> 08.03.1979 20:49 </t>
  </si>
  <si>
    <t>2444208.310 </t>
  </si>
  <si>
    <t> 30.11.1979 19:26 </t>
  </si>
  <si>
    <t> 0.021 </t>
  </si>
  <si>
    <t> K.Locher </t>
  </si>
  <si>
    <t> BBS 45 </t>
  </si>
  <si>
    <t>2444247.386 </t>
  </si>
  <si>
    <t> 08.01.1980 21:15 </t>
  </si>
  <si>
    <t> BBS 46 </t>
  </si>
  <si>
    <t>2444336.368 </t>
  </si>
  <si>
    <t> 06.04.1980 20:49 </t>
  </si>
  <si>
    <t> BBS 47 </t>
  </si>
  <si>
    <t>2444339.370 </t>
  </si>
  <si>
    <t> 09.04.1980 20:52 </t>
  </si>
  <si>
    <t> 0.015 </t>
  </si>
  <si>
    <t>2444342.373 </t>
  </si>
  <si>
    <t> 12.04.1980 20:57 </t>
  </si>
  <si>
    <t>2444453.592 </t>
  </si>
  <si>
    <t> 02.08.1980 02:12 </t>
  </si>
  <si>
    <t> BBS 49 </t>
  </si>
  <si>
    <t>2444462.608 </t>
  </si>
  <si>
    <t> 11.08.1980 02:35 </t>
  </si>
  <si>
    <t> 0.004 </t>
  </si>
  <si>
    <t>2444583.462 </t>
  </si>
  <si>
    <t> 09.12.1980 23:05 </t>
  </si>
  <si>
    <t> BBS 52 </t>
  </si>
  <si>
    <t>2444627.352 </t>
  </si>
  <si>
    <t> 22.01.1981 20:26 </t>
  </si>
  <si>
    <t>2444633.360 </t>
  </si>
  <si>
    <t> 28.01.1981 20:38 </t>
  </si>
  <si>
    <t> 0.010 </t>
  </si>
  <si>
    <t>2444636.371 </t>
  </si>
  <si>
    <t> 31.01.1981 20:54 </t>
  </si>
  <si>
    <t>2444660.419 </t>
  </si>
  <si>
    <t> 24.02.1981 22:03 </t>
  </si>
  <si>
    <t> BBS 53 </t>
  </si>
  <si>
    <t>2444962.2221 </t>
  </si>
  <si>
    <t> 23.12.1981 17:19 </t>
  </si>
  <si>
    <t> 0.0065 </t>
  </si>
  <si>
    <t>E </t>
  </si>
  <si>
    <t>?</t>
  </si>
  <si>
    <t> Yang Yulan </t>
  </si>
  <si>
    <t>IBVS 2202 </t>
  </si>
  <si>
    <t>2444963.1249 </t>
  </si>
  <si>
    <t> 24.12.1981 14:59 </t>
  </si>
  <si>
    <t> 0.0074 </t>
  </si>
  <si>
    <t>2444965.2282 </t>
  </si>
  <si>
    <t> 26.12.1981 17:28 </t>
  </si>
  <si>
    <t>2444966.1330 </t>
  </si>
  <si>
    <t> 27.12.1981 15:11 </t>
  </si>
  <si>
    <t> 0.0094 </t>
  </si>
  <si>
    <t>2445013.325 </t>
  </si>
  <si>
    <t> 12.02.1982 19:48 </t>
  </si>
  <si>
    <t> BBS 59 </t>
  </si>
  <si>
    <t>2445022.351 </t>
  </si>
  <si>
    <t> 21.02.1982 20:25 </t>
  </si>
  <si>
    <t> J.Hübscher </t>
  </si>
  <si>
    <t>BAVM 34 </t>
  </si>
  <si>
    <t>2445022.352 </t>
  </si>
  <si>
    <t> 21.02.1982 20:26 </t>
  </si>
  <si>
    <t> W.Braune </t>
  </si>
  <si>
    <t>2445346.409 </t>
  </si>
  <si>
    <t> 11.01.1983 21:48 </t>
  </si>
  <si>
    <t> BBS 64 </t>
  </si>
  <si>
    <t>2445357.238 </t>
  </si>
  <si>
    <t> 22.01.1983 17:42 </t>
  </si>
  <si>
    <t> 0.023 </t>
  </si>
  <si>
    <t>2445384.277 </t>
  </si>
  <si>
    <t> 18.02.1983 18:38 </t>
  </si>
  <si>
    <t> 0.007 </t>
  </si>
  <si>
    <t> BBS 65 </t>
  </si>
  <si>
    <t>2445399.310 </t>
  </si>
  <si>
    <t> 05.03.1983 19:26 </t>
  </si>
  <si>
    <t>2445402.317 </t>
  </si>
  <si>
    <t> 08.03.1983 19:36 </t>
  </si>
  <si>
    <t>2445635.8909 </t>
  </si>
  <si>
    <t> 28.10.1983 09:22 </t>
  </si>
  <si>
    <t> 0.0114 </t>
  </si>
  <si>
    <t> D.R.Faulkner </t>
  </si>
  <si>
    <t> PASP 98.691 </t>
  </si>
  <si>
    <t>2446024.8724 </t>
  </si>
  <si>
    <t> 20.11.1984 08:56 </t>
  </si>
  <si>
    <t> 0.0054 </t>
  </si>
  <si>
    <t>2446079.5868 </t>
  </si>
  <si>
    <t> 14.01.1985 02:04 </t>
  </si>
  <si>
    <t> 0.0090 </t>
  </si>
  <si>
    <t>2446350.442 </t>
  </si>
  <si>
    <t> 11.10.1985 22:36 </t>
  </si>
  <si>
    <t> BBS 78 </t>
  </si>
  <si>
    <t>2446708.472 </t>
  </si>
  <si>
    <t> 04.10.1986 23:19 </t>
  </si>
  <si>
    <t> P.Frank </t>
  </si>
  <si>
    <t>BAVM 46 </t>
  </si>
  <si>
    <t>2446816.366 </t>
  </si>
  <si>
    <t> 20.01.1987 20:47 </t>
  </si>
  <si>
    <t> BBS 83 </t>
  </si>
  <si>
    <t>2446819.399 </t>
  </si>
  <si>
    <t> 23.01.1987 21:34 </t>
  </si>
  <si>
    <t>2446825.397 </t>
  </si>
  <si>
    <t> 29.01.1987 21:31 </t>
  </si>
  <si>
    <t>2447202.355 </t>
  </si>
  <si>
    <t> 10.02.1988 20:31 </t>
  </si>
  <si>
    <t> A.Dedoch </t>
  </si>
  <si>
    <t> BRNO 30 </t>
  </si>
  <si>
    <t>2447208.378 </t>
  </si>
  <si>
    <t> 16.02.1988 21:04 </t>
  </si>
  <si>
    <t> BBS 87 </t>
  </si>
  <si>
    <t>2447214.394 </t>
  </si>
  <si>
    <t> 22.02.1988 21:27 </t>
  </si>
  <si>
    <t>2447232.426 </t>
  </si>
  <si>
    <t> 11.03.1988 22:13 </t>
  </si>
  <si>
    <t> BBS 88 </t>
  </si>
  <si>
    <t>2447476.510 </t>
  </si>
  <si>
    <t> 11.11.1988 00:14 </t>
  </si>
  <si>
    <t> O.Rehacek </t>
  </si>
  <si>
    <t>2447535.429 </t>
  </si>
  <si>
    <t> 08.01.1989 22:17 </t>
  </si>
  <si>
    <t> BBS 91 </t>
  </si>
  <si>
    <t>2447553.470 </t>
  </si>
  <si>
    <t> 26.01.1989 23:16 </t>
  </si>
  <si>
    <t> 0.008 </t>
  </si>
  <si>
    <t>2447564.303 </t>
  </si>
  <si>
    <t> 06.02.1989 19:16 </t>
  </si>
  <si>
    <t>2447597.364 </t>
  </si>
  <si>
    <t> 11.03.1989 20:44 </t>
  </si>
  <si>
    <t>2447597.376 </t>
  </si>
  <si>
    <t> 11.03.1989 21:01 </t>
  </si>
  <si>
    <t> I.Middlemist </t>
  </si>
  <si>
    <t> VSSC 73 </t>
  </si>
  <si>
    <t>2447603.372 </t>
  </si>
  <si>
    <t> 17.03.1989 20:55 </t>
  </si>
  <si>
    <t>2447822.518 </t>
  </si>
  <si>
    <t> 23.10.1989 00:25 </t>
  </si>
  <si>
    <t>BAVM 68 </t>
  </si>
  <si>
    <t>2447823.416 </t>
  </si>
  <si>
    <t> 23.10.1989 21:59 </t>
  </si>
  <si>
    <t>2447823.420 </t>
  </si>
  <si>
    <t> 23.10.1989 22:04 </t>
  </si>
  <si>
    <t> BBS 93 </t>
  </si>
  <si>
    <t>2447847.485 </t>
  </si>
  <si>
    <t> 16.11.1989 23:38 </t>
  </si>
  <si>
    <t> 0.028 </t>
  </si>
  <si>
    <t>2447850.472 </t>
  </si>
  <si>
    <t> 19.11.1989 23:19 </t>
  </si>
  <si>
    <t>2447894.368 </t>
  </si>
  <si>
    <t> 02.01.1990 20:49 </t>
  </si>
  <si>
    <t> BBS 94 </t>
  </si>
  <si>
    <t>2447897.368 </t>
  </si>
  <si>
    <t> 05.01.1990 20:49 </t>
  </si>
  <si>
    <t>2447924.421 </t>
  </si>
  <si>
    <t> 01.02.1990 22:06 </t>
  </si>
  <si>
    <t>2447968.316 </t>
  </si>
  <si>
    <t> 17.03.1990 19:35 </t>
  </si>
  <si>
    <t>2447983.341 </t>
  </si>
  <si>
    <t> 01.04.1990 20:11 </t>
  </si>
  <si>
    <t> BBS 95 </t>
  </si>
  <si>
    <t>2448187.447 </t>
  </si>
  <si>
    <t> 22.10.1990 22:43 </t>
  </si>
  <si>
    <t> 0.002 </t>
  </si>
  <si>
    <t>2448292.367 </t>
  </si>
  <si>
    <t> 04.02.1991 20:48 </t>
  </si>
  <si>
    <t> BBS 97 </t>
  </si>
  <si>
    <t>2448539.462 </t>
  </si>
  <si>
    <t> 09.10.1991 23:05 </t>
  </si>
  <si>
    <t> BBS 99 </t>
  </si>
  <si>
    <t>2448586.365 </t>
  </si>
  <si>
    <t> 25.11.1991 20:45 </t>
  </si>
  <si>
    <t>2448636.270 </t>
  </si>
  <si>
    <t> 14.01.1992 18:28 </t>
  </si>
  <si>
    <t> BBS 100 </t>
  </si>
  <si>
    <t>2448686.476 </t>
  </si>
  <si>
    <t> 04.03.1992 23:25 </t>
  </si>
  <si>
    <t> 0.020 </t>
  </si>
  <si>
    <t>BAVM 62 </t>
  </si>
  <si>
    <t>2448699.385 </t>
  </si>
  <si>
    <t> 17.03.1992 21:14 </t>
  </si>
  <si>
    <t> 0.003 </t>
  </si>
  <si>
    <t> BBS 101 </t>
  </si>
  <si>
    <t>2449043.290 </t>
  </si>
  <si>
    <t> 24.02.1993 18:57 </t>
  </si>
  <si>
    <t> BBS 103 </t>
  </si>
  <si>
    <t>2449058.320 </t>
  </si>
  <si>
    <t> 11.03.1993 19:40 </t>
  </si>
  <si>
    <t>2449771.3502 </t>
  </si>
  <si>
    <t> 22.02.1995 20:24 </t>
  </si>
  <si>
    <t> -0.0018 </t>
  </si>
  <si>
    <t> P.Sobotka </t>
  </si>
  <si>
    <t> BRNO 32 </t>
  </si>
  <si>
    <t>2449786.394 </t>
  </si>
  <si>
    <t> 09.03.1995 21:27 </t>
  </si>
  <si>
    <t> BBS 108 </t>
  </si>
  <si>
    <t>2450151.341 </t>
  </si>
  <si>
    <t> 08.03.1996 20:11 </t>
  </si>
  <si>
    <t> BBS 111 </t>
  </si>
  <si>
    <t>2450423.6777 </t>
  </si>
  <si>
    <t> 06.12.1996 04:15 </t>
  </si>
  <si>
    <t> 0.0050 </t>
  </si>
  <si>
    <t> Piechnik&amp;Ogloza </t>
  </si>
  <si>
    <t>IBVS 4534 </t>
  </si>
  <si>
    <t>2450433.305 </t>
  </si>
  <si>
    <t> 15.12.1996 19:19 </t>
  </si>
  <si>
    <t> BBS 114 </t>
  </si>
  <si>
    <t>2450457.3481 </t>
  </si>
  <si>
    <t> 08.01.1997 20:21 </t>
  </si>
  <si>
    <t> 0.0072 </t>
  </si>
  <si>
    <t>2450458.2640 </t>
  </si>
  <si>
    <t> 09.01.1997 18:20 </t>
  </si>
  <si>
    <t> 0.0213 </t>
  </si>
  <si>
    <t>2450459.153 </t>
  </si>
  <si>
    <t> 10.01.1997 15:40 </t>
  </si>
  <si>
    <t> H.Maehara </t>
  </si>
  <si>
    <t>VSB 47 </t>
  </si>
  <si>
    <t>2450473.582 </t>
  </si>
  <si>
    <t> 25.01.1997 01:58 </t>
  </si>
  <si>
    <t>C </t>
  </si>
  <si>
    <t>ns</t>
  </si>
  <si>
    <t> S.Cook </t>
  </si>
  <si>
    <t> AOEB 12 </t>
  </si>
  <si>
    <t>2450487.397 </t>
  </si>
  <si>
    <t> 07.02.1997 21:31 </t>
  </si>
  <si>
    <t> -0.005 </t>
  </si>
  <si>
    <t> F.Walter </t>
  </si>
  <si>
    <t>BAVM 101 </t>
  </si>
  <si>
    <t>2450487.412 </t>
  </si>
  <si>
    <t> 07.02.1997 21:53 </t>
  </si>
  <si>
    <t>2450555.349 </t>
  </si>
  <si>
    <t> 16.04.1997 20:22 </t>
  </si>
  <si>
    <t> BBS 115 </t>
  </si>
  <si>
    <t>2450800.641 </t>
  </si>
  <si>
    <t> 18.12.1997 03:23 </t>
  </si>
  <si>
    <t> 0.005 </t>
  </si>
  <si>
    <t> M.Drozdz </t>
  </si>
  <si>
    <t>IBVS 4877 </t>
  </si>
  <si>
    <t>2450825.295 </t>
  </si>
  <si>
    <t> 11.01.1998 19:04 </t>
  </si>
  <si>
    <t> BBS 117 </t>
  </si>
  <si>
    <t>2450825.2952 </t>
  </si>
  <si>
    <t> 11.01.1998 19:05 </t>
  </si>
  <si>
    <t> E.Blättler </t>
  </si>
  <si>
    <t>2450836.714 </t>
  </si>
  <si>
    <t> 23.01.1998 05:08 </t>
  </si>
  <si>
    <t>2451111.4676 </t>
  </si>
  <si>
    <t> 24.10.1998 23:13 </t>
  </si>
  <si>
    <t> 0.0024 </t>
  </si>
  <si>
    <t> W.Ogloza </t>
  </si>
  <si>
    <t>2451147.5443 </t>
  </si>
  <si>
    <t> 30.11.1998 01:03 </t>
  </si>
  <si>
    <t> 0.0061 </t>
  </si>
  <si>
    <t>2451160.174 </t>
  </si>
  <si>
    <t> 12.12.1998 16:10 </t>
  </si>
  <si>
    <t>2451262.3749 </t>
  </si>
  <si>
    <t> 24.03.1999 20:59 </t>
  </si>
  <si>
    <t> 0.0042 </t>
  </si>
  <si>
    <t>o</t>
  </si>
  <si>
    <t> K.&amp; M.Rätz </t>
  </si>
  <si>
    <t>BAVM 128 </t>
  </si>
  <si>
    <t>2451601.4602 </t>
  </si>
  <si>
    <t> 26.02.2000 23:02 </t>
  </si>
  <si>
    <t> 0.0030 </t>
  </si>
  <si>
    <t>BAVM 152 </t>
  </si>
  <si>
    <t>2451814.8910 </t>
  </si>
  <si>
    <t> 27.09.2000 09:23 </t>
  </si>
  <si>
    <t> 0.0017 </t>
  </si>
  <si>
    <t> R.H.Nelson </t>
  </si>
  <si>
    <t>IBVS 5040 </t>
  </si>
  <si>
    <t>2451901.4624 </t>
  </si>
  <si>
    <t> 22.12.2000 23:05 </t>
  </si>
  <si>
    <t> -0.0022 </t>
  </si>
  <si>
    <t> BBS 124 </t>
  </si>
  <si>
    <t>2451975.4167 </t>
  </si>
  <si>
    <t> 06.03.2001 22:00 </t>
  </si>
  <si>
    <t>2452337.3478 </t>
  </si>
  <si>
    <t> 03.03.2002 20:20 </t>
  </si>
  <si>
    <t> 0.0008 </t>
  </si>
  <si>
    <t>2452622.3237 </t>
  </si>
  <si>
    <t> 13.12.2002 19:46 </t>
  </si>
  <si>
    <t> -0.0003 </t>
  </si>
  <si>
    <t> BBS 129 </t>
  </si>
  <si>
    <t>2452633.7473 </t>
  </si>
  <si>
    <t> 25.12.2002 05:56 </t>
  </si>
  <si>
    <t> 0.0002 </t>
  </si>
  <si>
    <t> R.Nelson </t>
  </si>
  <si>
    <t>IBVS 5371 </t>
  </si>
  <si>
    <t>2452646.9727 </t>
  </si>
  <si>
    <t> 07.01.2003 11:20 </t>
  </si>
  <si>
    <t> -0.0012 </t>
  </si>
  <si>
    <t> Nakajima </t>
  </si>
  <si>
    <t>VSB 42 </t>
  </si>
  <si>
    <t>2452657.7970 </t>
  </si>
  <si>
    <t> 18.01.2003 07:07 </t>
  </si>
  <si>
    <t> 0.0012 </t>
  </si>
  <si>
    <t> S.Dvorak </t>
  </si>
  <si>
    <t>2453081.3578 </t>
  </si>
  <si>
    <t> 16.03.2004 20:35 </t>
  </si>
  <si>
    <t> 0.0045 </t>
  </si>
  <si>
    <t>-I</t>
  </si>
  <si>
    <t> K. &amp; M. Rätz </t>
  </si>
  <si>
    <t>BAVM 173 </t>
  </si>
  <si>
    <t>s5</t>
  </si>
  <si>
    <t>s6</t>
  </si>
  <si>
    <t>s7</t>
  </si>
  <si>
    <t>Rc</t>
  </si>
  <si>
    <t>IBVS 6234</t>
  </si>
  <si>
    <t>OEJV 0211</t>
  </si>
  <si>
    <t>VSB 069</t>
  </si>
  <si>
    <t>VSB, 108</t>
  </si>
  <si>
    <t>OEJV234</t>
  </si>
  <si>
    <t>BAD?</t>
  </si>
  <si>
    <t>JBAV 96</t>
  </si>
  <si>
    <t xml:space="preserve">Mag </t>
  </si>
  <si>
    <t>Next ToM-P</t>
  </si>
  <si>
    <t>Next ToM-S</t>
  </si>
  <si>
    <t>10.75-11.69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</si>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</sst>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35" fillId="0" borderId="0"/>
    <xf numFmtId="0" fontId="6" fillId="0" borderId="0"/>
    <xf numFmtId="0" fontId="6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7" fillId="0" borderId="0" xfId="0" applyFont="1" applyAlignme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1" fillId="0" borderId="0" xfId="0" applyFont="1" applyAlignment="1">
      <alignment horizontal="right"/>
    </xf>
    <xf numFmtId="0" fontId="17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15" fillId="24" borderId="19" xfId="0" applyFont="1" applyFill="1" applyBorder="1" applyAlignment="1">
      <alignment horizontal="left" vertical="top" wrapText="1" indent="1"/>
    </xf>
    <xf numFmtId="0" fontId="15" fillId="24" borderId="19" xfId="0" applyFont="1" applyFill="1" applyBorder="1" applyAlignment="1">
      <alignment horizontal="center" vertical="top" wrapText="1"/>
    </xf>
    <xf numFmtId="0" fontId="15" fillId="24" borderId="19" xfId="0" applyFont="1" applyFill="1" applyBorder="1" applyAlignment="1">
      <alignment horizontal="right" vertical="top" wrapText="1"/>
    </xf>
    <xf numFmtId="0" fontId="21" fillId="24" borderId="19" xfId="38" applyFill="1" applyBorder="1" applyAlignment="1" applyProtection="1">
      <alignment horizontal="right" vertical="top" wrapText="1"/>
    </xf>
    <xf numFmtId="166" fontId="9" fillId="0" borderId="0" xfId="0" applyNumberFormat="1" applyFont="1" applyAlignment="1">
      <alignment horizontal="left" vertical="center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15" fillId="0" borderId="0" xfId="42" applyFont="1" applyAlignment="1">
      <alignment vertical="center" wrapText="1"/>
    </xf>
    <xf numFmtId="0" fontId="15" fillId="0" borderId="0" xfId="42" applyFont="1" applyAlignment="1">
      <alignment horizontal="center" vertical="center" wrapText="1"/>
    </xf>
    <xf numFmtId="0" fontId="15" fillId="0" borderId="0" xfId="42" applyFont="1" applyAlignment="1">
      <alignment horizontal="left" vertical="center" wrapText="1"/>
    </xf>
    <xf numFmtId="0" fontId="6" fillId="0" borderId="0" xfId="43" applyAlignment="1">
      <alignment horizontal="left" vertical="center"/>
    </xf>
    <xf numFmtId="0" fontId="6" fillId="0" borderId="0" xfId="43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43" fillId="0" borderId="23" xfId="0" applyFont="1" applyBorder="1" applyAlignment="1">
      <alignment horizontal="right" vertical="center"/>
    </xf>
    <xf numFmtId="0" fontId="43" fillId="0" borderId="25" xfId="0" applyFont="1" applyBorder="1" applyAlignment="1">
      <alignment horizontal="right" vertical="center"/>
    </xf>
    <xf numFmtId="0" fontId="0" fillId="25" borderId="21" xfId="0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4" fillId="0" borderId="24" xfId="0" applyFont="1" applyBorder="1" applyAlignment="1">
      <alignment horizontal="right" vertical="center"/>
    </xf>
    <xf numFmtId="22" fontId="44" fillId="0" borderId="24" xfId="0" applyNumberFormat="1" applyFont="1" applyBorder="1" applyAlignment="1">
      <alignment horizontal="right" vertical="center"/>
    </xf>
    <xf numFmtId="22" fontId="44" fillId="0" borderId="26" xfId="0" applyNumberFormat="1" applyFont="1" applyBorder="1" applyAlignment="1">
      <alignment horizontal="right" vertical="center"/>
    </xf>
    <xf numFmtId="0" fontId="6" fillId="25" borderId="22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55919622950356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48388581548"/>
          <c:y val="0.13249211356466878"/>
          <c:w val="0.82258208477207373"/>
          <c:h val="0.60567823343848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Active!$H$22:$H$986</c:f>
              <c:numCache>
                <c:formatCode>General</c:formatCode>
                <c:ptCount val="965"/>
                <c:pt idx="0">
                  <c:v>6.8814400005067E-2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C-415E-A8AF-932A68BF5E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Active!$I$22:$I$986</c:f>
              <c:numCache>
                <c:formatCode>General</c:formatCode>
                <c:ptCount val="965"/>
                <c:pt idx="1">
                  <c:v>7.2814400002243929E-2</c:v>
                </c:pt>
                <c:pt idx="2">
                  <c:v>7.4818800003413344E-2</c:v>
                </c:pt>
                <c:pt idx="3">
                  <c:v>7.9474800000753021E-2</c:v>
                </c:pt>
                <c:pt idx="4">
                  <c:v>7.630280000375933E-2</c:v>
                </c:pt>
                <c:pt idx="5">
                  <c:v>7.0610400005534757E-2</c:v>
                </c:pt>
                <c:pt idx="6">
                  <c:v>7.1393200003512902E-2</c:v>
                </c:pt>
                <c:pt idx="7">
                  <c:v>7.2958800003107172E-2</c:v>
                </c:pt>
                <c:pt idx="8">
                  <c:v>6.9270800002414035E-2</c:v>
                </c:pt>
                <c:pt idx="9">
                  <c:v>7.2926800003187964E-2</c:v>
                </c:pt>
                <c:pt idx="10">
                  <c:v>6.7275200002768543E-2</c:v>
                </c:pt>
                <c:pt idx="11">
                  <c:v>6.475480000153766E-2</c:v>
                </c:pt>
                <c:pt idx="12">
                  <c:v>5.8727200001158053E-2</c:v>
                </c:pt>
                <c:pt idx="13">
                  <c:v>6.4075600002979627E-2</c:v>
                </c:pt>
                <c:pt idx="14">
                  <c:v>7.2297200003959006E-2</c:v>
                </c:pt>
                <c:pt idx="15">
                  <c:v>7.621560000552563E-2</c:v>
                </c:pt>
                <c:pt idx="16">
                  <c:v>7.1781200003897538E-2</c:v>
                </c:pt>
                <c:pt idx="17">
                  <c:v>6.8269600000348873E-2</c:v>
                </c:pt>
                <c:pt idx="18">
                  <c:v>6.1011600002530031E-2</c:v>
                </c:pt>
                <c:pt idx="19">
                  <c:v>6.7495600000256673E-2</c:v>
                </c:pt>
                <c:pt idx="20">
                  <c:v>5.9630000003380701E-2</c:v>
                </c:pt>
                <c:pt idx="21">
                  <c:v>6.7544000001362292E-2</c:v>
                </c:pt>
                <c:pt idx="22">
                  <c:v>6.6286000001127832E-2</c:v>
                </c:pt>
                <c:pt idx="23">
                  <c:v>6.3434800002141856E-2</c:v>
                </c:pt>
                <c:pt idx="24">
                  <c:v>5.7004800004506251E-2</c:v>
                </c:pt>
                <c:pt idx="25">
                  <c:v>5.8746800004882971E-2</c:v>
                </c:pt>
                <c:pt idx="26">
                  <c:v>6.1714800005574943E-2</c:v>
                </c:pt>
                <c:pt idx="27">
                  <c:v>5.8439600001293002E-2</c:v>
                </c:pt>
                <c:pt idx="28">
                  <c:v>6.0353600001690211E-2</c:v>
                </c:pt>
                <c:pt idx="29">
                  <c:v>6.3095600002270658E-2</c:v>
                </c:pt>
                <c:pt idx="30">
                  <c:v>6.3407600002392428E-2</c:v>
                </c:pt>
                <c:pt idx="31">
                  <c:v>6.6154000003734836E-2</c:v>
                </c:pt>
                <c:pt idx="32">
                  <c:v>6.2642400000186171E-2</c:v>
                </c:pt>
                <c:pt idx="33">
                  <c:v>6.420800000341842E-2</c:v>
                </c:pt>
                <c:pt idx="34">
                  <c:v>6.4922400000796188E-2</c:v>
                </c:pt>
                <c:pt idx="35">
                  <c:v>6.4709200003562728E-2</c:v>
                </c:pt>
                <c:pt idx="36">
                  <c:v>4.8468800003320212E-2</c:v>
                </c:pt>
                <c:pt idx="37">
                  <c:v>6.4096400004928E-2</c:v>
                </c:pt>
                <c:pt idx="38">
                  <c:v>2.4510800001735333E-2</c:v>
                </c:pt>
                <c:pt idx="39">
                  <c:v>2.9139199999917764E-2</c:v>
                </c:pt>
                <c:pt idx="40">
                  <c:v>7.6928400005272124E-2</c:v>
                </c:pt>
                <c:pt idx="41">
                  <c:v>9.9756400006299373E-2</c:v>
                </c:pt>
                <c:pt idx="42">
                  <c:v>1.2067200004821643E-2</c:v>
                </c:pt>
                <c:pt idx="43">
                  <c:v>8.946960000321269E-2</c:v>
                </c:pt>
                <c:pt idx="44">
                  <c:v>4.2771600004925858E-2</c:v>
                </c:pt>
                <c:pt idx="45">
                  <c:v>1.9169600003806408E-2</c:v>
                </c:pt>
                <c:pt idx="46">
                  <c:v>2.3825600001146086E-2</c:v>
                </c:pt>
                <c:pt idx="47">
                  <c:v>4.483000000618631E-2</c:v>
                </c:pt>
                <c:pt idx="48">
                  <c:v>7.365800000843592E-2</c:v>
                </c:pt>
                <c:pt idx="49">
                  <c:v>9.7658000006049406E-2</c:v>
                </c:pt>
                <c:pt idx="50">
                  <c:v>7.6798000009148382E-2</c:v>
                </c:pt>
                <c:pt idx="51">
                  <c:v>9.0484800006379373E-2</c:v>
                </c:pt>
                <c:pt idx="52">
                  <c:v>7.8226800003903918E-2</c:v>
                </c:pt>
                <c:pt idx="53">
                  <c:v>6.9140799998422153E-2</c:v>
                </c:pt>
                <c:pt idx="54">
                  <c:v>-2.4056399997789413E-2</c:v>
                </c:pt>
                <c:pt idx="55">
                  <c:v>4.3685600008757319E-2</c:v>
                </c:pt>
                <c:pt idx="56">
                  <c:v>0.10225999999966007</c:v>
                </c:pt>
                <c:pt idx="57">
                  <c:v>5.7032800003071316E-2</c:v>
                </c:pt>
                <c:pt idx="58">
                  <c:v>5.914800007303711E-3</c:v>
                </c:pt>
                <c:pt idx="59">
                  <c:v>5.033240000193473E-2</c:v>
                </c:pt>
                <c:pt idx="60">
                  <c:v>7.2332399999140762E-2</c:v>
                </c:pt>
                <c:pt idx="61">
                  <c:v>4.4886800002132077E-2</c:v>
                </c:pt>
                <c:pt idx="62">
                  <c:v>7.9886799998348579E-2</c:v>
                </c:pt>
                <c:pt idx="63">
                  <c:v>8.3691600004385691E-2</c:v>
                </c:pt>
                <c:pt idx="64">
                  <c:v>6.7519600001105573E-2</c:v>
                </c:pt>
                <c:pt idx="65">
                  <c:v>4.6173400005500298E-2</c:v>
                </c:pt>
                <c:pt idx="66">
                  <c:v>4.3347600003471598E-2</c:v>
                </c:pt>
                <c:pt idx="67">
                  <c:v>8.5347600004752167E-2</c:v>
                </c:pt>
                <c:pt idx="68">
                  <c:v>-7.3839999822666869E-4</c:v>
                </c:pt>
                <c:pt idx="69">
                  <c:v>7.2831600002245978E-2</c:v>
                </c:pt>
                <c:pt idx="70">
                  <c:v>2.4059800001850817E-2</c:v>
                </c:pt>
                <c:pt idx="71">
                  <c:v>8.5762000002432615E-2</c:v>
                </c:pt>
                <c:pt idx="72">
                  <c:v>8.2675999998173211E-2</c:v>
                </c:pt>
                <c:pt idx="73">
                  <c:v>1.8073999999614898E-2</c:v>
                </c:pt>
                <c:pt idx="74">
                  <c:v>9.424820000276668E-2</c:v>
                </c:pt>
                <c:pt idx="75">
                  <c:v>9.9076200007402804E-2</c:v>
                </c:pt>
                <c:pt idx="76">
                  <c:v>2.3702400001639035E-2</c:v>
                </c:pt>
                <c:pt idx="77">
                  <c:v>4.1876600007526577E-2</c:v>
                </c:pt>
                <c:pt idx="78">
                  <c:v>9.0731000003870577E-2</c:v>
                </c:pt>
                <c:pt idx="79">
                  <c:v>1.2729200003377628E-2</c:v>
                </c:pt>
                <c:pt idx="80">
                  <c:v>1.5512800004216842E-2</c:v>
                </c:pt>
                <c:pt idx="81">
                  <c:v>1.4426800000364892E-2</c:v>
                </c:pt>
                <c:pt idx="82">
                  <c:v>9.3408000029739924E-3</c:v>
                </c:pt>
                <c:pt idx="83">
                  <c:v>1.4188399996783119E-2</c:v>
                </c:pt>
                <c:pt idx="84">
                  <c:v>0.10249860000476474</c:v>
                </c:pt>
                <c:pt idx="85">
                  <c:v>1.3503200010745786E-2</c:v>
                </c:pt>
                <c:pt idx="86">
                  <c:v>1.9159200004651211E-2</c:v>
                </c:pt>
                <c:pt idx="87">
                  <c:v>2.072240000416059E-2</c:v>
                </c:pt>
                <c:pt idx="88">
                  <c:v>1.7604400003619958E-2</c:v>
                </c:pt>
                <c:pt idx="89">
                  <c:v>1.9458800001302734E-2</c:v>
                </c:pt>
                <c:pt idx="90">
                  <c:v>1.537280000775354E-2</c:v>
                </c:pt>
                <c:pt idx="91">
                  <c:v>1.2286800003494136E-2</c:v>
                </c:pt>
                <c:pt idx="92">
                  <c:v>6.1047999988659285E-3</c:v>
                </c:pt>
                <c:pt idx="93">
                  <c:v>3.8468000057036988E-3</c:v>
                </c:pt>
                <c:pt idx="94">
                  <c:v>1.3189600002078805E-2</c:v>
                </c:pt>
                <c:pt idx="95">
                  <c:v>1.4333999999507796E-2</c:v>
                </c:pt>
                <c:pt idx="96">
                  <c:v>1.0162000005948357E-2</c:v>
                </c:pt>
                <c:pt idx="97">
                  <c:v>1.5076000003318768E-2</c:v>
                </c:pt>
                <c:pt idx="98">
                  <c:v>1.4388000003236812E-2</c:v>
                </c:pt>
                <c:pt idx="103">
                  <c:v>5.89159999799449E-3</c:v>
                </c:pt>
                <c:pt idx="104">
                  <c:v>1.3633600006869528E-2</c:v>
                </c:pt>
                <c:pt idx="105">
                  <c:v>1.4633600003435276E-2</c:v>
                </c:pt>
                <c:pt idx="106">
                  <c:v>1.5562800006591715E-2</c:v>
                </c:pt>
                <c:pt idx="107">
                  <c:v>2.2653200001514051E-2</c:v>
                </c:pt>
                <c:pt idx="108">
                  <c:v>6.8792000020039268E-3</c:v>
                </c:pt>
                <c:pt idx="109">
                  <c:v>9.4491999989259057E-3</c:v>
                </c:pt>
                <c:pt idx="110">
                  <c:v>1.0363200002757367E-2</c:v>
                </c:pt>
                <c:pt idx="117">
                  <c:v>1.5838800005440135E-2</c:v>
                </c:pt>
                <c:pt idx="118">
                  <c:v>2.099620000080904E-2</c:v>
                </c:pt>
                <c:pt idx="119">
                  <c:v>-3.4911999973701313E-3</c:v>
                </c:pt>
                <c:pt idx="120">
                  <c:v>2.3422799997206312E-2</c:v>
                </c:pt>
                <c:pt idx="121">
                  <c:v>9.2508000016096048E-3</c:v>
                </c:pt>
                <c:pt idx="122">
                  <c:v>4.0664000043761916E-3</c:v>
                </c:pt>
                <c:pt idx="123">
                  <c:v>1.4894400002958719E-2</c:v>
                </c:pt>
                <c:pt idx="124">
                  <c:v>1.8722400003753137E-2</c:v>
                </c:pt>
                <c:pt idx="125">
                  <c:v>1.4206400002876762E-2</c:v>
                </c:pt>
                <c:pt idx="126">
                  <c:v>4.0232000028481707E-3</c:v>
                </c:pt>
                <c:pt idx="127">
                  <c:v>3.7375999963842332E-3</c:v>
                </c:pt>
                <c:pt idx="128">
                  <c:v>8.2216000009793788E-3</c:v>
                </c:pt>
                <c:pt idx="129">
                  <c:v>1.931200000399258E-2</c:v>
                </c:pt>
                <c:pt idx="130">
                  <c:v>1.3366000006499235E-2</c:v>
                </c:pt>
                <c:pt idx="131">
                  <c:v>2.5366000001667999E-2</c:v>
                </c:pt>
                <c:pt idx="132">
                  <c:v>9.1940000056638382E-3</c:v>
                </c:pt>
                <c:pt idx="133">
                  <c:v>1.1524599998665508E-2</c:v>
                </c:pt>
                <c:pt idx="134">
                  <c:v>7.6988000000710599E-3</c:v>
                </c:pt>
                <c:pt idx="135">
                  <c:v>1.1698800000885967E-2</c:v>
                </c:pt>
                <c:pt idx="136">
                  <c:v>2.8010800000629388E-2</c:v>
                </c:pt>
                <c:pt idx="137">
                  <c:v>8.9248000076622702E-3</c:v>
                </c:pt>
                <c:pt idx="138">
                  <c:v>1.6069200006313622E-2</c:v>
                </c:pt>
                <c:pt idx="139">
                  <c:v>9.9832000050810166E-3</c:v>
                </c:pt>
                <c:pt idx="140">
                  <c:v>8.2092000084230676E-3</c:v>
                </c:pt>
                <c:pt idx="141">
                  <c:v>1.4353600003232714E-2</c:v>
                </c:pt>
                <c:pt idx="142">
                  <c:v>8.9236000058008358E-3</c:v>
                </c:pt>
                <c:pt idx="143">
                  <c:v>1.6842000040924177E-3</c:v>
                </c:pt>
                <c:pt idx="144">
                  <c:v>9.2828000051667914E-3</c:v>
                </c:pt>
                <c:pt idx="145">
                  <c:v>4.0136000025086105E-3</c:v>
                </c:pt>
                <c:pt idx="146">
                  <c:v>1.2071999997715466E-2</c:v>
                </c:pt>
                <c:pt idx="147">
                  <c:v>1.6044399999373127E-2</c:v>
                </c:pt>
                <c:pt idx="148">
                  <c:v>2.0408200005476829E-2</c:v>
                </c:pt>
                <c:pt idx="149">
                  <c:v>3.2384000078309327E-3</c:v>
                </c:pt>
                <c:pt idx="150">
                  <c:v>1.2000000002444722E-2</c:v>
                </c:pt>
                <c:pt idx="151">
                  <c:v>1.1570000002393499E-2</c:v>
                </c:pt>
                <c:pt idx="153">
                  <c:v>1.1540800005604979E-2</c:v>
                </c:pt>
                <c:pt idx="154">
                  <c:v>1.9700400000147056E-2</c:v>
                </c:pt>
                <c:pt idx="156">
                  <c:v>1.2833600005251355E-2</c:v>
                </c:pt>
                <c:pt idx="159">
                  <c:v>3.864158063712095E-3</c:v>
                </c:pt>
                <c:pt idx="160">
                  <c:v>8.2812000036938116E-3</c:v>
                </c:pt>
                <c:pt idx="161">
                  <c:v>-4.7143999981926754E-3</c:v>
                </c:pt>
                <c:pt idx="162">
                  <c:v>1.0285600001225248E-2</c:v>
                </c:pt>
                <c:pt idx="163">
                  <c:v>9.7420000020065345E-3</c:v>
                </c:pt>
                <c:pt idx="165">
                  <c:v>9.2192000010982156E-3</c:v>
                </c:pt>
                <c:pt idx="167">
                  <c:v>5.0924000024679117E-3</c:v>
                </c:pt>
                <c:pt idx="170">
                  <c:v>3.0767084340963253E-3</c:v>
                </c:pt>
                <c:pt idx="180">
                  <c:v>1.1936000009882264E-3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C-415E-A8AF-932A68BF5EB1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Active!$J$22:$J$986</c:f>
              <c:numCache>
                <c:formatCode>General</c:formatCode>
                <c:ptCount val="965"/>
                <c:pt idx="99">
                  <c:v>6.4535999990766868E-3</c:v>
                </c:pt>
                <c:pt idx="100">
                  <c:v>7.4278000029153191E-3</c:v>
                </c:pt>
                <c:pt idx="101">
                  <c:v>6.4676000038161874E-3</c:v>
                </c:pt>
                <c:pt idx="102">
                  <c:v>9.4418000080622733E-3</c:v>
                </c:pt>
                <c:pt idx="111">
                  <c:v>1.138100000389386E-2</c:v>
                </c:pt>
                <c:pt idx="112">
                  <c:v>1.138100000389386E-2</c:v>
                </c:pt>
                <c:pt idx="113">
                  <c:v>5.3526000046986155E-3</c:v>
                </c:pt>
                <c:pt idx="114">
                  <c:v>5.3526000046986155E-3</c:v>
                </c:pt>
                <c:pt idx="115">
                  <c:v>8.9874000041163526E-3</c:v>
                </c:pt>
                <c:pt idx="116">
                  <c:v>8.9874000041163526E-3</c:v>
                </c:pt>
                <c:pt idx="152">
                  <c:v>-1.8291999949724413E-3</c:v>
                </c:pt>
                <c:pt idx="155">
                  <c:v>5.008800006180536E-3</c:v>
                </c:pt>
                <c:pt idx="157">
                  <c:v>7.2456000052625313E-3</c:v>
                </c:pt>
                <c:pt idx="158">
                  <c:v>2.1319800005585421E-2</c:v>
                </c:pt>
                <c:pt idx="164">
                  <c:v>5.1244000060250983E-3</c:v>
                </c:pt>
                <c:pt idx="166">
                  <c:v>9.4192000033217482E-3</c:v>
                </c:pt>
                <c:pt idx="168">
                  <c:v>2.4320000084117055E-3</c:v>
                </c:pt>
                <c:pt idx="169">
                  <c:v>6.100000005972106E-3</c:v>
                </c:pt>
                <c:pt idx="171">
                  <c:v>4.2148000065935776E-3</c:v>
                </c:pt>
                <c:pt idx="172">
                  <c:v>3.0140000017127022E-3</c:v>
                </c:pt>
                <c:pt idx="175">
                  <c:v>2.4156000072252937E-3</c:v>
                </c:pt>
                <c:pt idx="176">
                  <c:v>7.612000044900924E-4</c:v>
                </c:pt>
                <c:pt idx="177">
                  <c:v>-2.9159999394323677E-4</c:v>
                </c:pt>
                <c:pt idx="181">
                  <c:v>4.4762000034097582E-3</c:v>
                </c:pt>
                <c:pt idx="192">
                  <c:v>-1.491600000008475E-3</c:v>
                </c:pt>
                <c:pt idx="193">
                  <c:v>-1.9496000022627413E-3</c:v>
                </c:pt>
                <c:pt idx="194">
                  <c:v>-1.2355999933788553E-3</c:v>
                </c:pt>
                <c:pt idx="195">
                  <c:v>-2.7591999969445169E-3</c:v>
                </c:pt>
                <c:pt idx="196">
                  <c:v>-5.1678000018000603E-3</c:v>
                </c:pt>
                <c:pt idx="197">
                  <c:v>-1.7093999922508374E-3</c:v>
                </c:pt>
                <c:pt idx="198">
                  <c:v>-3.3469999980297871E-3</c:v>
                </c:pt>
                <c:pt idx="199">
                  <c:v>-1.7511999976704828E-3</c:v>
                </c:pt>
                <c:pt idx="200">
                  <c:v>1.0252000065520406E-3</c:v>
                </c:pt>
                <c:pt idx="201">
                  <c:v>1.4166000037221238E-3</c:v>
                </c:pt>
                <c:pt idx="202">
                  <c:v>-9.647999977460131E-4</c:v>
                </c:pt>
                <c:pt idx="203">
                  <c:v>-7.3359999805688858E-4</c:v>
                </c:pt>
                <c:pt idx="205">
                  <c:v>2.3926000067149289E-3</c:v>
                </c:pt>
                <c:pt idx="207">
                  <c:v>-6.8799992732238024E-5</c:v>
                </c:pt>
                <c:pt idx="210">
                  <c:v>-5.3699999261880293E-4</c:v>
                </c:pt>
                <c:pt idx="217">
                  <c:v>2.7554000043892302E-3</c:v>
                </c:pt>
                <c:pt idx="225">
                  <c:v>1.0278000045218505E-3</c:v>
                </c:pt>
                <c:pt idx="226">
                  <c:v>-2.2619999945163727E-3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C-415E-A8AF-932A68BF5EB1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Active!$K$22:$K$986</c:f>
              <c:numCache>
                <c:formatCode>General</c:formatCode>
                <c:ptCount val="965"/>
                <c:pt idx="173">
                  <c:v>1.7080000034184195E-3</c:v>
                </c:pt>
                <c:pt idx="174">
                  <c:v>-2.1687999978894368E-3</c:v>
                </c:pt>
                <c:pt idx="178">
                  <c:v>1.8160000763600692E-4</c:v>
                </c:pt>
                <c:pt idx="179">
                  <c:v>1.4065858491565323E-3</c:v>
                </c:pt>
                <c:pt idx="182">
                  <c:v>-8.3559999620774761E-4</c:v>
                </c:pt>
                <c:pt idx="183">
                  <c:v>-8.0439999874215573E-4</c:v>
                </c:pt>
                <c:pt idx="184">
                  <c:v>1.9954399998823646E-2</c:v>
                </c:pt>
                <c:pt idx="185">
                  <c:v>-1.2040000001434237E-4</c:v>
                </c:pt>
                <c:pt idx="186">
                  <c:v>-4.0640000224811956E-4</c:v>
                </c:pt>
                <c:pt idx="187">
                  <c:v>1.9850000026053749E-3</c:v>
                </c:pt>
                <c:pt idx="188">
                  <c:v>-8.6659999215044081E-4</c:v>
                </c:pt>
                <c:pt idx="189">
                  <c:v>8.0780000280356035E-4</c:v>
                </c:pt>
                <c:pt idx="190">
                  <c:v>9.9919999775011092E-4</c:v>
                </c:pt>
                <c:pt idx="191">
                  <c:v>-4.3839999852934852E-4</c:v>
                </c:pt>
                <c:pt idx="204">
                  <c:v>3.6646000080509111E-3</c:v>
                </c:pt>
                <c:pt idx="206">
                  <c:v>5.9228000100119971E-3</c:v>
                </c:pt>
                <c:pt idx="208">
                  <c:v>1.4500000033876859E-3</c:v>
                </c:pt>
                <c:pt idx="209">
                  <c:v>1.9954399998823646E-2</c:v>
                </c:pt>
                <c:pt idx="211">
                  <c:v>-3.2271999953081831E-3</c:v>
                </c:pt>
                <c:pt idx="212">
                  <c:v>-2.9852000006940216E-3</c:v>
                </c:pt>
                <c:pt idx="213">
                  <c:v>-2.9852000006940216E-3</c:v>
                </c:pt>
                <c:pt idx="214">
                  <c:v>-2.3033999968902208E-3</c:v>
                </c:pt>
                <c:pt idx="215">
                  <c:v>1.9954399998823646E-2</c:v>
                </c:pt>
                <c:pt idx="216">
                  <c:v>-4.1703999959281646E-3</c:v>
                </c:pt>
                <c:pt idx="218">
                  <c:v>-3.9583999969181605E-3</c:v>
                </c:pt>
                <c:pt idx="219">
                  <c:v>-5.4303999932017177E-3</c:v>
                </c:pt>
                <c:pt idx="220">
                  <c:v>-1.7827999981818721E-3</c:v>
                </c:pt>
                <c:pt idx="221">
                  <c:v>-3.5659999921335839E-3</c:v>
                </c:pt>
                <c:pt idx="222">
                  <c:v>-4.4505999976536259E-3</c:v>
                </c:pt>
                <c:pt idx="223">
                  <c:v>-3.640599999926053E-3</c:v>
                </c:pt>
                <c:pt idx="224">
                  <c:v>-3.1279999966500327E-3</c:v>
                </c:pt>
                <c:pt idx="227">
                  <c:v>-7.5459999789018184E-4</c:v>
                </c:pt>
                <c:pt idx="228">
                  <c:v>-8.5660000331699848E-4</c:v>
                </c:pt>
                <c:pt idx="229">
                  <c:v>-3.5865999961970374E-3</c:v>
                </c:pt>
                <c:pt idx="230">
                  <c:v>-1.9023999921046197E-3</c:v>
                </c:pt>
                <c:pt idx="231">
                  <c:v>-7.0539999433094636E-4</c:v>
                </c:pt>
                <c:pt idx="232">
                  <c:v>-7.4899994797306135E-4</c:v>
                </c:pt>
                <c:pt idx="233">
                  <c:v>-1.0789998632390052E-3</c:v>
                </c:pt>
                <c:pt idx="234">
                  <c:v>-2.5408001965843141E-3</c:v>
                </c:pt>
                <c:pt idx="235">
                  <c:v>-3.4702000120887533E-3</c:v>
                </c:pt>
                <c:pt idx="236">
                  <c:v>-1.0892001009779051E-3</c:v>
                </c:pt>
                <c:pt idx="237">
                  <c:v>-8.2120009756181389E-4</c:v>
                </c:pt>
                <c:pt idx="238">
                  <c:v>-7.0679999771527946E-4</c:v>
                </c:pt>
                <c:pt idx="239">
                  <c:v>-4.3479999294504523E-4</c:v>
                </c:pt>
                <c:pt idx="240">
                  <c:v>-1.207999957841821E-4</c:v>
                </c:pt>
                <c:pt idx="241">
                  <c:v>2.3123999999370426E-3</c:v>
                </c:pt>
                <c:pt idx="242">
                  <c:v>-8.6059999739518389E-4</c:v>
                </c:pt>
                <c:pt idx="243">
                  <c:v>-3.4121999997296371E-3</c:v>
                </c:pt>
                <c:pt idx="244">
                  <c:v>7.0179999602260068E-4</c:v>
                </c:pt>
                <c:pt idx="246">
                  <c:v>-4.9880016013048589E-4</c:v>
                </c:pt>
                <c:pt idx="247">
                  <c:v>-2.6199999410891905E-4</c:v>
                </c:pt>
                <c:pt idx="248">
                  <c:v>8.9279997337143868E-4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C-415E-A8AF-932A68BF5E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Active!$L$22:$L$986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C-415E-A8AF-932A68BF5E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Active!$M$22:$M$986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C-415E-A8AF-932A68BF5E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Active!$N$22:$N$986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0C-415E-A8AF-932A68BF5E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Active!$O$22:$O$986</c:f>
              <c:numCache>
                <c:formatCode>General</c:formatCode>
                <c:ptCount val="965"/>
                <c:pt idx="1">
                  <c:v>3.1895608986921148E-2</c:v>
                </c:pt>
                <c:pt idx="2">
                  <c:v>3.1880076104004201E-2</c:v>
                </c:pt>
                <c:pt idx="3">
                  <c:v>3.1866569249293812E-2</c:v>
                </c:pt>
                <c:pt idx="4">
                  <c:v>3.1859815821938614E-2</c:v>
                </c:pt>
                <c:pt idx="5">
                  <c:v>3.1848334995434782E-2</c:v>
                </c:pt>
                <c:pt idx="6">
                  <c:v>3.1847659652699263E-2</c:v>
                </c:pt>
                <c:pt idx="7">
                  <c:v>3.1846308967228225E-2</c:v>
                </c:pt>
                <c:pt idx="8">
                  <c:v>3.181929525780744E-2</c:v>
                </c:pt>
                <c:pt idx="9">
                  <c:v>3.180578840309705E-2</c:v>
                </c:pt>
                <c:pt idx="10">
                  <c:v>3.1803762374890493E-2</c:v>
                </c:pt>
                <c:pt idx="11">
                  <c:v>3.1799034975741859E-2</c:v>
                </c:pt>
                <c:pt idx="12">
                  <c:v>3.1742981528693738E-2</c:v>
                </c:pt>
                <c:pt idx="13">
                  <c:v>3.1740955500487174E-2</c:v>
                </c:pt>
                <c:pt idx="14">
                  <c:v>3.1726097960305746E-2</c:v>
                </c:pt>
                <c:pt idx="15">
                  <c:v>3.1707188363711197E-2</c:v>
                </c:pt>
                <c:pt idx="16">
                  <c:v>3.1705837678240159E-2</c:v>
                </c:pt>
                <c:pt idx="17">
                  <c:v>3.1670044513257625E-2</c:v>
                </c:pt>
                <c:pt idx="18">
                  <c:v>3.1659914372224832E-2</c:v>
                </c:pt>
                <c:pt idx="19">
                  <c:v>3.1639654090159251E-2</c:v>
                </c:pt>
                <c:pt idx="20">
                  <c:v>3.1472169091750407E-2</c:v>
                </c:pt>
                <c:pt idx="21">
                  <c:v>3.1468792378072805E-2</c:v>
                </c:pt>
                <c:pt idx="22">
                  <c:v>3.1458662237040011E-2</c:v>
                </c:pt>
                <c:pt idx="23">
                  <c:v>3.1393829334430141E-2</c:v>
                </c:pt>
                <c:pt idx="24">
                  <c:v>3.137694576604215E-2</c:v>
                </c:pt>
                <c:pt idx="25">
                  <c:v>3.1366815625009356E-2</c:v>
                </c:pt>
                <c:pt idx="26">
                  <c:v>3.1326295060878188E-2</c:v>
                </c:pt>
                <c:pt idx="27">
                  <c:v>2.8614118635031761E-2</c:v>
                </c:pt>
                <c:pt idx="28">
                  <c:v>2.8610741921354162E-2</c:v>
                </c:pt>
                <c:pt idx="29">
                  <c:v>2.8600611780321368E-2</c:v>
                </c:pt>
                <c:pt idx="30">
                  <c:v>2.857359807090059E-2</c:v>
                </c:pt>
                <c:pt idx="31">
                  <c:v>2.8547935046950846E-2</c:v>
                </c:pt>
                <c:pt idx="32">
                  <c:v>2.8512141881968312E-2</c:v>
                </c:pt>
                <c:pt idx="33">
                  <c:v>2.8510791196497274E-2</c:v>
                </c:pt>
                <c:pt idx="34">
                  <c:v>2.8444607608416359E-2</c:v>
                </c:pt>
                <c:pt idx="35">
                  <c:v>2.781586352164768E-2</c:v>
                </c:pt>
                <c:pt idx="36">
                  <c:v>2.4366888171349448E-2</c:v>
                </c:pt>
                <c:pt idx="37">
                  <c:v>2.3072256147358514E-2</c:v>
                </c:pt>
                <c:pt idx="38">
                  <c:v>2.2837236875397716E-2</c:v>
                </c:pt>
                <c:pt idx="39">
                  <c:v>2.2767676573639206E-2</c:v>
                </c:pt>
                <c:pt idx="40">
                  <c:v>2.2437433975970155E-2</c:v>
                </c:pt>
                <c:pt idx="41">
                  <c:v>2.243068054861496E-2</c:v>
                </c:pt>
                <c:pt idx="42">
                  <c:v>2.2254416094644364E-2</c:v>
                </c:pt>
                <c:pt idx="43">
                  <c:v>2.2215246215984231E-2</c:v>
                </c:pt>
                <c:pt idx="44">
                  <c:v>2.2070047527847532E-2</c:v>
                </c:pt>
                <c:pt idx="45">
                  <c:v>2.2046410532104349E-2</c:v>
                </c:pt>
                <c:pt idx="46">
                  <c:v>2.203290367739396E-2</c:v>
                </c:pt>
                <c:pt idx="47">
                  <c:v>2.201737079447701E-2</c:v>
                </c:pt>
                <c:pt idx="48">
                  <c:v>2.2010617367121815E-2</c:v>
                </c:pt>
                <c:pt idx="49">
                  <c:v>2.2010617367121815E-2</c:v>
                </c:pt>
                <c:pt idx="50">
                  <c:v>2.1976850230345839E-2</c:v>
                </c:pt>
                <c:pt idx="51">
                  <c:v>2.1854613195216803E-2</c:v>
                </c:pt>
                <c:pt idx="52">
                  <c:v>2.1844483054184009E-2</c:v>
                </c:pt>
                <c:pt idx="53">
                  <c:v>2.1841106340506414E-2</c:v>
                </c:pt>
                <c:pt idx="54">
                  <c:v>2.0388444116403909E-2</c:v>
                </c:pt>
                <c:pt idx="55">
                  <c:v>2.0378313975371116E-2</c:v>
                </c:pt>
                <c:pt idx="56">
                  <c:v>2.0345897524066178E-2</c:v>
                </c:pt>
                <c:pt idx="57">
                  <c:v>2.0227037202614741E-2</c:v>
                </c:pt>
                <c:pt idx="58">
                  <c:v>2.0183139924805971E-2</c:v>
                </c:pt>
                <c:pt idx="59">
                  <c:v>1.9783337025378409E-2</c:v>
                </c:pt>
                <c:pt idx="60">
                  <c:v>1.9783337025378409E-2</c:v>
                </c:pt>
                <c:pt idx="61">
                  <c:v>1.9514550616641639E-2</c:v>
                </c:pt>
                <c:pt idx="62">
                  <c:v>1.9514550616641639E-2</c:v>
                </c:pt>
                <c:pt idx="63">
                  <c:v>1.9436210859321373E-2</c:v>
                </c:pt>
                <c:pt idx="64">
                  <c:v>1.9429457431966179E-2</c:v>
                </c:pt>
                <c:pt idx="65">
                  <c:v>1.9423717018714263E-2</c:v>
                </c:pt>
                <c:pt idx="66">
                  <c:v>1.9422704004610984E-2</c:v>
                </c:pt>
                <c:pt idx="67">
                  <c:v>1.9422704004610984E-2</c:v>
                </c:pt>
                <c:pt idx="68">
                  <c:v>1.9419327290933385E-2</c:v>
                </c:pt>
                <c:pt idx="69">
                  <c:v>1.9402443722545397E-2</c:v>
                </c:pt>
                <c:pt idx="70">
                  <c:v>1.9364286857988543E-2</c:v>
                </c:pt>
                <c:pt idx="71">
                  <c:v>1.9187684732650187E-2</c:v>
                </c:pt>
                <c:pt idx="72">
                  <c:v>1.9184308018972588E-2</c:v>
                </c:pt>
                <c:pt idx="73">
                  <c:v>1.9160671023229405E-2</c:v>
                </c:pt>
                <c:pt idx="74">
                  <c:v>1.9159658009126126E-2</c:v>
                </c:pt>
                <c:pt idx="75">
                  <c:v>1.9152904581770932E-2</c:v>
                </c:pt>
                <c:pt idx="76">
                  <c:v>1.9091110721470895E-2</c:v>
                </c:pt>
                <c:pt idx="77">
                  <c:v>1.9090097707367616E-2</c:v>
                </c:pt>
                <c:pt idx="78">
                  <c:v>1.8990146982510725E-2</c:v>
                </c:pt>
                <c:pt idx="79">
                  <c:v>1.2857021929890132E-2</c:v>
                </c:pt>
                <c:pt idx="80">
                  <c:v>1.2393061470588216E-2</c:v>
                </c:pt>
                <c:pt idx="81">
                  <c:v>1.2389684756910619E-2</c:v>
                </c:pt>
                <c:pt idx="82">
                  <c:v>1.2386308043233022E-2</c:v>
                </c:pt>
                <c:pt idx="83">
                  <c:v>1.2003388712193449E-2</c:v>
                </c:pt>
                <c:pt idx="84">
                  <c:v>1.2003388712193449E-2</c:v>
                </c:pt>
                <c:pt idx="85">
                  <c:v>1.119905551418969E-2</c:v>
                </c:pt>
                <c:pt idx="86">
                  <c:v>1.1185548659479299E-2</c:v>
                </c:pt>
                <c:pt idx="87">
                  <c:v>1.0885696484908629E-2</c:v>
                </c:pt>
                <c:pt idx="88">
                  <c:v>1.0841799207099861E-2</c:v>
                </c:pt>
                <c:pt idx="89">
                  <c:v>1.074184848224297E-2</c:v>
                </c:pt>
                <c:pt idx="90">
                  <c:v>1.0738471768565372E-2</c:v>
                </c:pt>
                <c:pt idx="91">
                  <c:v>1.0735095054887775E-2</c:v>
                </c:pt>
                <c:pt idx="92">
                  <c:v>1.0610156648816663E-2</c:v>
                </c:pt>
                <c:pt idx="93">
                  <c:v>1.0600026507783869E-2</c:v>
                </c:pt>
                <c:pt idx="94">
                  <c:v>1.0464282617944444E-2</c:v>
                </c:pt>
                <c:pt idx="95">
                  <c:v>1.0414982598251517E-2</c:v>
                </c:pt>
                <c:pt idx="96">
                  <c:v>1.0408229170896323E-2</c:v>
                </c:pt>
                <c:pt idx="97">
                  <c:v>1.0404852457218726E-2</c:v>
                </c:pt>
                <c:pt idx="98">
                  <c:v>1.0377838747797944E-2</c:v>
                </c:pt>
                <c:pt idx="99">
                  <c:v>1.0038816694567141E-2</c:v>
                </c:pt>
                <c:pt idx="100">
                  <c:v>1.0037803680463862E-2</c:v>
                </c:pt>
                <c:pt idx="101">
                  <c:v>1.0035439980889543E-2</c:v>
                </c:pt>
                <c:pt idx="102">
                  <c:v>1.0034426966786265E-2</c:v>
                </c:pt>
                <c:pt idx="103">
                  <c:v>9.9814125620479813E-3</c:v>
                </c:pt>
                <c:pt idx="104">
                  <c:v>9.9712824210151877E-3</c:v>
                </c:pt>
                <c:pt idx="105">
                  <c:v>9.9712824210151877E-3</c:v>
                </c:pt>
                <c:pt idx="106">
                  <c:v>9.6072726865701619E-3</c:v>
                </c:pt>
                <c:pt idx="107">
                  <c:v>9.5951165173308109E-3</c:v>
                </c:pt>
                <c:pt idx="108">
                  <c:v>9.5647260942324317E-3</c:v>
                </c:pt>
                <c:pt idx="109">
                  <c:v>9.5478425258444435E-3</c:v>
                </c:pt>
                <c:pt idx="110">
                  <c:v>9.5444658121668462E-3</c:v>
                </c:pt>
                <c:pt idx="111">
                  <c:v>9.2820951594175093E-3</c:v>
                </c:pt>
                <c:pt idx="112">
                  <c:v>9.2820951594175093E-3</c:v>
                </c:pt>
                <c:pt idx="113">
                  <c:v>8.8451484095363742E-3</c:v>
                </c:pt>
                <c:pt idx="114">
                  <c:v>8.8451484095363742E-3</c:v>
                </c:pt>
                <c:pt idx="115">
                  <c:v>8.7836922206040984E-3</c:v>
                </c:pt>
                <c:pt idx="116">
                  <c:v>8.7836922206040984E-3</c:v>
                </c:pt>
                <c:pt idx="117">
                  <c:v>8.4794503182525505E-3</c:v>
                </c:pt>
                <c:pt idx="118">
                  <c:v>8.0772837192506705E-3</c:v>
                </c:pt>
                <c:pt idx="119">
                  <c:v>7.9560596982249168E-3</c:v>
                </c:pt>
                <c:pt idx="120">
                  <c:v>7.9526829845473178E-3</c:v>
                </c:pt>
                <c:pt idx="121">
                  <c:v>7.9459295571921232E-3</c:v>
                </c:pt>
                <c:pt idx="122">
                  <c:v>7.5224896620213789E-3</c:v>
                </c:pt>
                <c:pt idx="123">
                  <c:v>7.5157362346661843E-3</c:v>
                </c:pt>
                <c:pt idx="124">
                  <c:v>7.508982807310988E-3</c:v>
                </c:pt>
                <c:pt idx="125">
                  <c:v>7.4887225252454025E-3</c:v>
                </c:pt>
                <c:pt idx="126">
                  <c:v>7.2145333746244742E-3</c:v>
                </c:pt>
                <c:pt idx="127">
                  <c:v>7.1483497865435612E-3</c:v>
                </c:pt>
                <c:pt idx="128">
                  <c:v>7.1280895044779739E-3</c:v>
                </c:pt>
                <c:pt idx="129">
                  <c:v>7.115933335238623E-3</c:v>
                </c:pt>
                <c:pt idx="130">
                  <c:v>7.0787894847850492E-3</c:v>
                </c:pt>
                <c:pt idx="131">
                  <c:v>7.0787894847850492E-3</c:v>
                </c:pt>
                <c:pt idx="132">
                  <c:v>7.0720360574298546E-3</c:v>
                </c:pt>
                <c:pt idx="133">
                  <c:v>6.8258736303329851E-3</c:v>
                </c:pt>
                <c:pt idx="134">
                  <c:v>6.8248606162297065E-3</c:v>
                </c:pt>
                <c:pt idx="135">
                  <c:v>6.8248606162297065E-3</c:v>
                </c:pt>
                <c:pt idx="136">
                  <c:v>6.7978469068089246E-3</c:v>
                </c:pt>
                <c:pt idx="137">
                  <c:v>6.7944701931313273E-3</c:v>
                </c:pt>
                <c:pt idx="138">
                  <c:v>6.7451701734384025E-3</c:v>
                </c:pt>
                <c:pt idx="139">
                  <c:v>6.7417934597608052E-3</c:v>
                </c:pt>
                <c:pt idx="140">
                  <c:v>6.711403036662426E-3</c:v>
                </c:pt>
                <c:pt idx="141">
                  <c:v>6.6621030169694995E-3</c:v>
                </c:pt>
                <c:pt idx="142">
                  <c:v>6.6452194485815113E-3</c:v>
                </c:pt>
                <c:pt idx="143">
                  <c:v>6.4159405898726318E-3</c:v>
                </c:pt>
                <c:pt idx="144">
                  <c:v>6.2980932825244737E-3</c:v>
                </c:pt>
                <c:pt idx="145">
                  <c:v>6.0205274182259481E-3</c:v>
                </c:pt>
                <c:pt idx="146">
                  <c:v>5.9678506848554261E-3</c:v>
                </c:pt>
                <c:pt idx="147">
                  <c:v>5.911797237807305E-3</c:v>
                </c:pt>
                <c:pt idx="148">
                  <c:v>5.8554061193914243E-3</c:v>
                </c:pt>
                <c:pt idx="149">
                  <c:v>5.8408862505777547E-3</c:v>
                </c:pt>
                <c:pt idx="150">
                  <c:v>5.4545902058605843E-3</c:v>
                </c:pt>
                <c:pt idx="151">
                  <c:v>5.437706637472596E-3</c:v>
                </c:pt>
                <c:pt idx="152">
                  <c:v>4.636750153146435E-3</c:v>
                </c:pt>
                <c:pt idx="153">
                  <c:v>4.6198665847584468E-3</c:v>
                </c:pt>
                <c:pt idx="154">
                  <c:v>4.2099335442980935E-3</c:v>
                </c:pt>
                <c:pt idx="155">
                  <c:v>3.9040032851077474E-3</c:v>
                </c:pt>
                <c:pt idx="156">
                  <c:v>3.8931978013394351E-3</c:v>
                </c:pt>
                <c:pt idx="157">
                  <c:v>3.8661840919186536E-3</c:v>
                </c:pt>
                <c:pt idx="158">
                  <c:v>3.8651710778153745E-3</c:v>
                </c:pt>
                <c:pt idx="159">
                  <c:v>3.864158063712095E-3</c:v>
                </c:pt>
                <c:pt idx="160">
                  <c:v>3.8479498380596267E-3</c:v>
                </c:pt>
                <c:pt idx="161">
                  <c:v>3.8324169551426776E-3</c:v>
                </c:pt>
                <c:pt idx="162">
                  <c:v>3.8324169551426776E-3</c:v>
                </c:pt>
                <c:pt idx="163">
                  <c:v>3.7561032260289705E-3</c:v>
                </c:pt>
                <c:pt idx="164">
                  <c:v>3.4805633899370031E-3</c:v>
                </c:pt>
                <c:pt idx="165">
                  <c:v>3.4528743377807026E-3</c:v>
                </c:pt>
                <c:pt idx="166">
                  <c:v>3.4528743377807026E-3</c:v>
                </c:pt>
                <c:pt idx="167">
                  <c:v>3.4400428258058316E-3</c:v>
                </c:pt>
                <c:pt idx="168">
                  <c:v>3.1314111956734069E-3</c:v>
                </c:pt>
                <c:pt idx="169">
                  <c:v>3.0908906315422354E-3</c:v>
                </c:pt>
                <c:pt idx="170">
                  <c:v>3.0767084340963253E-3</c:v>
                </c:pt>
                <c:pt idx="171">
                  <c:v>2.9619001690580054E-3</c:v>
                </c:pt>
                <c:pt idx="172">
                  <c:v>2.5810068662249917E-3</c:v>
                </c:pt>
                <c:pt idx="173">
                  <c:v>2.3412601951155595E-3</c:v>
                </c:pt>
                <c:pt idx="174">
                  <c:v>2.2440108412007474E-3</c:v>
                </c:pt>
                <c:pt idx="175">
                  <c:v>2.1609436847318452E-3</c:v>
                </c:pt>
                <c:pt idx="176">
                  <c:v>1.7543873579490893E-3</c:v>
                </c:pt>
                <c:pt idx="177">
                  <c:v>1.4342749013128331E-3</c:v>
                </c:pt>
                <c:pt idx="178">
                  <c:v>1.4214433893379619E-3</c:v>
                </c:pt>
                <c:pt idx="179">
                  <c:v>1.4065858491565323E-3</c:v>
                </c:pt>
                <c:pt idx="180">
                  <c:v>1.3944296799171809E-3</c:v>
                </c:pt>
                <c:pt idx="181">
                  <c:v>9.1865072274367331E-4</c:v>
                </c:pt>
                <c:pt idx="182">
                  <c:v>5.7658962720303231E-4</c:v>
                </c:pt>
                <c:pt idx="183">
                  <c:v>5.7388825626095413E-4</c:v>
                </c:pt>
                <c:pt idx="184">
                  <c:v>5.6038140155056362E-4</c:v>
                </c:pt>
                <c:pt idx="185">
                  <c:v>5.5362797419536837E-4</c:v>
                </c:pt>
                <c:pt idx="186">
                  <c:v>5.5025126051777063E-4</c:v>
                </c:pt>
                <c:pt idx="187">
                  <c:v>5.4991358915001086E-4</c:v>
                </c:pt>
                <c:pt idx="188">
                  <c:v>5.4788756094345244E-4</c:v>
                </c:pt>
                <c:pt idx="189">
                  <c:v>5.1547110963851505E-4</c:v>
                </c:pt>
                <c:pt idx="190">
                  <c:v>5.1513343827075527E-4</c:v>
                </c:pt>
                <c:pt idx="191">
                  <c:v>5.0973069638659912E-4</c:v>
                </c:pt>
                <c:pt idx="192">
                  <c:v>2.5242511415365888E-4</c:v>
                </c:pt>
                <c:pt idx="193">
                  <c:v>2.4229497312086589E-4</c:v>
                </c:pt>
                <c:pt idx="194">
                  <c:v>2.3891825944326816E-4</c:v>
                </c:pt>
                <c:pt idx="195">
                  <c:v>2.3013880388151448E-4</c:v>
                </c:pt>
                <c:pt idx="196">
                  <c:v>2.2980113251375471E-4</c:v>
                </c:pt>
                <c:pt idx="197">
                  <c:v>1.7712439914323135E-4</c:v>
                </c:pt>
                <c:pt idx="198">
                  <c:v>1.7172165725907519E-4</c:v>
                </c:pt>
                <c:pt idx="199">
                  <c:v>1.5585110297436627E-4</c:v>
                </c:pt>
                <c:pt idx="200">
                  <c:v>1.4707164741261237E-4</c:v>
                </c:pt>
                <c:pt idx="201">
                  <c:v>1.467339760448526E-4</c:v>
                </c:pt>
                <c:pt idx="202">
                  <c:v>9.6420942248647869E-5</c:v>
                </c:pt>
                <c:pt idx="203">
                  <c:v>-2.4395179645319426E-4</c:v>
                </c:pt>
                <c:pt idx="204">
                  <c:v>-2.9899222939803582E-4</c:v>
                </c:pt>
                <c:pt idx="205">
                  <c:v>-3.0574565675323107E-4</c:v>
                </c:pt>
                <c:pt idx="206">
                  <c:v>-3.2026552556690111E-4</c:v>
                </c:pt>
                <c:pt idx="207">
                  <c:v>-6.2619578475724743E-4</c:v>
                </c:pt>
                <c:pt idx="208">
                  <c:v>-7.0791225575511001E-4</c:v>
                </c:pt>
                <c:pt idx="209">
                  <c:v>-1.0469343089859135E-3</c:v>
                </c:pt>
                <c:pt idx="210">
                  <c:v>-1.0607788350640635E-3</c:v>
                </c:pt>
                <c:pt idx="211">
                  <c:v>-1.08002610302637E-3</c:v>
                </c:pt>
                <c:pt idx="212">
                  <c:v>-1.0901562440591632E-3</c:v>
                </c:pt>
                <c:pt idx="213">
                  <c:v>-1.0901562440591632E-3</c:v>
                </c:pt>
                <c:pt idx="214">
                  <c:v>-1.1026500846662741E-3</c:v>
                </c:pt>
                <c:pt idx="215">
                  <c:v>-1.4832057161315282E-3</c:v>
                </c:pt>
                <c:pt idx="216">
                  <c:v>-1.8944894420629211E-3</c:v>
                </c:pt>
                <c:pt idx="217">
                  <c:v>-2.2311477957194059E-3</c:v>
                </c:pt>
                <c:pt idx="218">
                  <c:v>-2.2422909508554782E-3</c:v>
                </c:pt>
                <c:pt idx="219">
                  <c:v>-2.2659279465986615E-3</c:v>
                </c:pt>
                <c:pt idx="220">
                  <c:v>-2.3111759098784698E-3</c:v>
                </c:pt>
                <c:pt idx="221">
                  <c:v>-2.3489951030675632E-3</c:v>
                </c:pt>
                <c:pt idx="222">
                  <c:v>-2.6903808558726848E-3</c:v>
                </c:pt>
                <c:pt idx="223">
                  <c:v>-2.6903808558726848E-3</c:v>
                </c:pt>
                <c:pt idx="224">
                  <c:v>-3.0142076975542983E-3</c:v>
                </c:pt>
                <c:pt idx="225">
                  <c:v>-3.4690510299267012E-3</c:v>
                </c:pt>
                <c:pt idx="226">
                  <c:v>-3.5511051722923238E-3</c:v>
                </c:pt>
                <c:pt idx="227">
                  <c:v>-3.8688539293542617E-3</c:v>
                </c:pt>
                <c:pt idx="228">
                  <c:v>-3.8924909250974446E-3</c:v>
                </c:pt>
                <c:pt idx="229">
                  <c:v>-3.9093744934854333E-3</c:v>
                </c:pt>
                <c:pt idx="230">
                  <c:v>-4.2987095805124415E-3</c:v>
                </c:pt>
                <c:pt idx="231">
                  <c:v>-4.3341650741272157E-3</c:v>
                </c:pt>
                <c:pt idx="232">
                  <c:v>-4.2922938245250064E-3</c:v>
                </c:pt>
                <c:pt idx="233">
                  <c:v>-4.3091773929129946E-3</c:v>
                </c:pt>
                <c:pt idx="234">
                  <c:v>-4.3135671206938706E-3</c:v>
                </c:pt>
                <c:pt idx="235">
                  <c:v>-4.7116816632826325E-3</c:v>
                </c:pt>
                <c:pt idx="236">
                  <c:v>-4.7336303021870176E-3</c:v>
                </c:pt>
                <c:pt idx="237">
                  <c:v>-4.7572672979302004E-3</c:v>
                </c:pt>
                <c:pt idx="238">
                  <c:v>-5.971533536394312E-3</c:v>
                </c:pt>
                <c:pt idx="239">
                  <c:v>-5.9647801090391174E-3</c:v>
                </c:pt>
                <c:pt idx="240">
                  <c:v>-5.9681568227167147E-3</c:v>
                </c:pt>
                <c:pt idx="241">
                  <c:v>-5.6095498301558452E-3</c:v>
                </c:pt>
                <c:pt idx="242">
                  <c:v>-5.9657931231423961E-3</c:v>
                </c:pt>
                <c:pt idx="243">
                  <c:v>-5.9678191513489551E-3</c:v>
                </c:pt>
                <c:pt idx="244">
                  <c:v>-5.9711958650265524E-3</c:v>
                </c:pt>
                <c:pt idx="245">
                  <c:v>-6.3713364358218717E-3</c:v>
                </c:pt>
                <c:pt idx="246">
                  <c:v>-6.3834926050612244E-3</c:v>
                </c:pt>
                <c:pt idx="247">
                  <c:v>-6.4213117982503173E-3</c:v>
                </c:pt>
                <c:pt idx="248">
                  <c:v>-7.0905764491501697E-3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0C-415E-A8AF-932A68BF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9248"/>
        <c:axId val="1"/>
      </c:scatterChart>
      <c:valAx>
        <c:axId val="658459248"/>
        <c:scaling>
          <c:orientation val="minMax"/>
          <c:max val="1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4574361000571"/>
              <c:y val="0.8233438485804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46594982078853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924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86398743167856"/>
          <c:y val="0.89274447949526814"/>
          <c:w val="0.73297622743393631"/>
          <c:h val="6.3091482649842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672667258274289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590232095392"/>
          <c:y val="0.13207587729669473"/>
          <c:w val="0.82647657165118693"/>
          <c:h val="0.60692010281576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Active!$H$22:$H$986</c:f>
              <c:numCache>
                <c:formatCode>General</c:formatCode>
                <c:ptCount val="965"/>
                <c:pt idx="0">
                  <c:v>6.8814400005067E-2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4-4DD0-9C37-E7B0D3C349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Active!$I$22:$I$986</c:f>
              <c:numCache>
                <c:formatCode>General</c:formatCode>
                <c:ptCount val="965"/>
                <c:pt idx="1">
                  <c:v>7.2814400002243929E-2</c:v>
                </c:pt>
                <c:pt idx="2">
                  <c:v>7.4818800003413344E-2</c:v>
                </c:pt>
                <c:pt idx="3">
                  <c:v>7.9474800000753021E-2</c:v>
                </c:pt>
                <c:pt idx="4">
                  <c:v>7.630280000375933E-2</c:v>
                </c:pt>
                <c:pt idx="5">
                  <c:v>7.0610400005534757E-2</c:v>
                </c:pt>
                <c:pt idx="6">
                  <c:v>7.1393200003512902E-2</c:v>
                </c:pt>
                <c:pt idx="7">
                  <c:v>7.2958800003107172E-2</c:v>
                </c:pt>
                <c:pt idx="8">
                  <c:v>6.9270800002414035E-2</c:v>
                </c:pt>
                <c:pt idx="9">
                  <c:v>7.2926800003187964E-2</c:v>
                </c:pt>
                <c:pt idx="10">
                  <c:v>6.7275200002768543E-2</c:v>
                </c:pt>
                <c:pt idx="11">
                  <c:v>6.475480000153766E-2</c:v>
                </c:pt>
                <c:pt idx="12">
                  <c:v>5.8727200001158053E-2</c:v>
                </c:pt>
                <c:pt idx="13">
                  <c:v>6.4075600002979627E-2</c:v>
                </c:pt>
                <c:pt idx="14">
                  <c:v>7.2297200003959006E-2</c:v>
                </c:pt>
                <c:pt idx="15">
                  <c:v>7.621560000552563E-2</c:v>
                </c:pt>
                <c:pt idx="16">
                  <c:v>7.1781200003897538E-2</c:v>
                </c:pt>
                <c:pt idx="17">
                  <c:v>6.8269600000348873E-2</c:v>
                </c:pt>
                <c:pt idx="18">
                  <c:v>6.1011600002530031E-2</c:v>
                </c:pt>
                <c:pt idx="19">
                  <c:v>6.7495600000256673E-2</c:v>
                </c:pt>
                <c:pt idx="20">
                  <c:v>5.9630000003380701E-2</c:v>
                </c:pt>
                <c:pt idx="21">
                  <c:v>6.7544000001362292E-2</c:v>
                </c:pt>
                <c:pt idx="22">
                  <c:v>6.6286000001127832E-2</c:v>
                </c:pt>
                <c:pt idx="23">
                  <c:v>6.3434800002141856E-2</c:v>
                </c:pt>
                <c:pt idx="24">
                  <c:v>5.7004800004506251E-2</c:v>
                </c:pt>
                <c:pt idx="25">
                  <c:v>5.8746800004882971E-2</c:v>
                </c:pt>
                <c:pt idx="26">
                  <c:v>6.1714800005574943E-2</c:v>
                </c:pt>
                <c:pt idx="27">
                  <c:v>5.8439600001293002E-2</c:v>
                </c:pt>
                <c:pt idx="28">
                  <c:v>6.0353600001690211E-2</c:v>
                </c:pt>
                <c:pt idx="29">
                  <c:v>6.3095600002270658E-2</c:v>
                </c:pt>
                <c:pt idx="30">
                  <c:v>6.3407600002392428E-2</c:v>
                </c:pt>
                <c:pt idx="31">
                  <c:v>6.6154000003734836E-2</c:v>
                </c:pt>
                <c:pt idx="32">
                  <c:v>6.2642400000186171E-2</c:v>
                </c:pt>
                <c:pt idx="33">
                  <c:v>6.420800000341842E-2</c:v>
                </c:pt>
                <c:pt idx="34">
                  <c:v>6.4922400000796188E-2</c:v>
                </c:pt>
                <c:pt idx="35">
                  <c:v>6.4709200003562728E-2</c:v>
                </c:pt>
                <c:pt idx="36">
                  <c:v>4.8468800003320212E-2</c:v>
                </c:pt>
                <c:pt idx="37">
                  <c:v>6.4096400004928E-2</c:v>
                </c:pt>
                <c:pt idx="38">
                  <c:v>2.4510800001735333E-2</c:v>
                </c:pt>
                <c:pt idx="39">
                  <c:v>2.9139199999917764E-2</c:v>
                </c:pt>
                <c:pt idx="40">
                  <c:v>7.6928400005272124E-2</c:v>
                </c:pt>
                <c:pt idx="41">
                  <c:v>9.9756400006299373E-2</c:v>
                </c:pt>
                <c:pt idx="42">
                  <c:v>1.2067200004821643E-2</c:v>
                </c:pt>
                <c:pt idx="43">
                  <c:v>8.946960000321269E-2</c:v>
                </c:pt>
                <c:pt idx="44">
                  <c:v>4.2771600004925858E-2</c:v>
                </c:pt>
                <c:pt idx="45">
                  <c:v>1.9169600003806408E-2</c:v>
                </c:pt>
                <c:pt idx="46">
                  <c:v>2.3825600001146086E-2</c:v>
                </c:pt>
                <c:pt idx="47">
                  <c:v>4.483000000618631E-2</c:v>
                </c:pt>
                <c:pt idx="48">
                  <c:v>7.365800000843592E-2</c:v>
                </c:pt>
                <c:pt idx="49">
                  <c:v>9.7658000006049406E-2</c:v>
                </c:pt>
                <c:pt idx="50">
                  <c:v>7.6798000009148382E-2</c:v>
                </c:pt>
                <c:pt idx="51">
                  <c:v>9.0484800006379373E-2</c:v>
                </c:pt>
                <c:pt idx="52">
                  <c:v>7.8226800003903918E-2</c:v>
                </c:pt>
                <c:pt idx="53">
                  <c:v>6.9140799998422153E-2</c:v>
                </c:pt>
                <c:pt idx="54">
                  <c:v>-2.4056399997789413E-2</c:v>
                </c:pt>
                <c:pt idx="55">
                  <c:v>4.3685600008757319E-2</c:v>
                </c:pt>
                <c:pt idx="56">
                  <c:v>0.10225999999966007</c:v>
                </c:pt>
                <c:pt idx="57">
                  <c:v>5.7032800003071316E-2</c:v>
                </c:pt>
                <c:pt idx="58">
                  <c:v>5.914800007303711E-3</c:v>
                </c:pt>
                <c:pt idx="59">
                  <c:v>5.033240000193473E-2</c:v>
                </c:pt>
                <c:pt idx="60">
                  <c:v>7.2332399999140762E-2</c:v>
                </c:pt>
                <c:pt idx="61">
                  <c:v>4.4886800002132077E-2</c:v>
                </c:pt>
                <c:pt idx="62">
                  <c:v>7.9886799998348579E-2</c:v>
                </c:pt>
                <c:pt idx="63">
                  <c:v>8.3691600004385691E-2</c:v>
                </c:pt>
                <c:pt idx="64">
                  <c:v>6.7519600001105573E-2</c:v>
                </c:pt>
                <c:pt idx="65">
                  <c:v>4.6173400005500298E-2</c:v>
                </c:pt>
                <c:pt idx="66">
                  <c:v>4.3347600003471598E-2</c:v>
                </c:pt>
                <c:pt idx="67">
                  <c:v>8.5347600004752167E-2</c:v>
                </c:pt>
                <c:pt idx="68">
                  <c:v>-7.3839999822666869E-4</c:v>
                </c:pt>
                <c:pt idx="69">
                  <c:v>7.2831600002245978E-2</c:v>
                </c:pt>
                <c:pt idx="70">
                  <c:v>2.4059800001850817E-2</c:v>
                </c:pt>
                <c:pt idx="71">
                  <c:v>8.5762000002432615E-2</c:v>
                </c:pt>
                <c:pt idx="72">
                  <c:v>8.2675999998173211E-2</c:v>
                </c:pt>
                <c:pt idx="73">
                  <c:v>1.8073999999614898E-2</c:v>
                </c:pt>
                <c:pt idx="74">
                  <c:v>9.424820000276668E-2</c:v>
                </c:pt>
                <c:pt idx="75">
                  <c:v>9.9076200007402804E-2</c:v>
                </c:pt>
                <c:pt idx="76">
                  <c:v>2.3702400001639035E-2</c:v>
                </c:pt>
                <c:pt idx="77">
                  <c:v>4.1876600007526577E-2</c:v>
                </c:pt>
                <c:pt idx="78">
                  <c:v>9.0731000003870577E-2</c:v>
                </c:pt>
                <c:pt idx="79">
                  <c:v>1.2729200003377628E-2</c:v>
                </c:pt>
                <c:pt idx="80">
                  <c:v>1.5512800004216842E-2</c:v>
                </c:pt>
                <c:pt idx="81">
                  <c:v>1.4426800000364892E-2</c:v>
                </c:pt>
                <c:pt idx="82">
                  <c:v>9.3408000029739924E-3</c:v>
                </c:pt>
                <c:pt idx="83">
                  <c:v>1.4188399996783119E-2</c:v>
                </c:pt>
                <c:pt idx="84">
                  <c:v>0.10249860000476474</c:v>
                </c:pt>
                <c:pt idx="85">
                  <c:v>1.3503200010745786E-2</c:v>
                </c:pt>
                <c:pt idx="86">
                  <c:v>1.9159200004651211E-2</c:v>
                </c:pt>
                <c:pt idx="87">
                  <c:v>2.072240000416059E-2</c:v>
                </c:pt>
                <c:pt idx="88">
                  <c:v>1.7604400003619958E-2</c:v>
                </c:pt>
                <c:pt idx="89">
                  <c:v>1.9458800001302734E-2</c:v>
                </c:pt>
                <c:pt idx="90">
                  <c:v>1.537280000775354E-2</c:v>
                </c:pt>
                <c:pt idx="91">
                  <c:v>1.2286800003494136E-2</c:v>
                </c:pt>
                <c:pt idx="92">
                  <c:v>6.1047999988659285E-3</c:v>
                </c:pt>
                <c:pt idx="93">
                  <c:v>3.8468000057036988E-3</c:v>
                </c:pt>
                <c:pt idx="94">
                  <c:v>1.3189600002078805E-2</c:v>
                </c:pt>
                <c:pt idx="95">
                  <c:v>1.4333999999507796E-2</c:v>
                </c:pt>
                <c:pt idx="96">
                  <c:v>1.0162000005948357E-2</c:v>
                </c:pt>
                <c:pt idx="97">
                  <c:v>1.5076000003318768E-2</c:v>
                </c:pt>
                <c:pt idx="98">
                  <c:v>1.4388000003236812E-2</c:v>
                </c:pt>
                <c:pt idx="103">
                  <c:v>5.89159999799449E-3</c:v>
                </c:pt>
                <c:pt idx="104">
                  <c:v>1.3633600006869528E-2</c:v>
                </c:pt>
                <c:pt idx="105">
                  <c:v>1.4633600003435276E-2</c:v>
                </c:pt>
                <c:pt idx="106">
                  <c:v>1.5562800006591715E-2</c:v>
                </c:pt>
                <c:pt idx="107">
                  <c:v>2.2653200001514051E-2</c:v>
                </c:pt>
                <c:pt idx="108">
                  <c:v>6.8792000020039268E-3</c:v>
                </c:pt>
                <c:pt idx="109">
                  <c:v>9.4491999989259057E-3</c:v>
                </c:pt>
                <c:pt idx="110">
                  <c:v>1.0363200002757367E-2</c:v>
                </c:pt>
                <c:pt idx="117">
                  <c:v>1.5838800005440135E-2</c:v>
                </c:pt>
                <c:pt idx="118">
                  <c:v>2.099620000080904E-2</c:v>
                </c:pt>
                <c:pt idx="119">
                  <c:v>-3.4911999973701313E-3</c:v>
                </c:pt>
                <c:pt idx="120">
                  <c:v>2.3422799997206312E-2</c:v>
                </c:pt>
                <c:pt idx="121">
                  <c:v>9.2508000016096048E-3</c:v>
                </c:pt>
                <c:pt idx="122">
                  <c:v>4.0664000043761916E-3</c:v>
                </c:pt>
                <c:pt idx="123">
                  <c:v>1.4894400002958719E-2</c:v>
                </c:pt>
                <c:pt idx="124">
                  <c:v>1.8722400003753137E-2</c:v>
                </c:pt>
                <c:pt idx="125">
                  <c:v>1.4206400002876762E-2</c:v>
                </c:pt>
                <c:pt idx="126">
                  <c:v>4.0232000028481707E-3</c:v>
                </c:pt>
                <c:pt idx="127">
                  <c:v>3.7375999963842332E-3</c:v>
                </c:pt>
                <c:pt idx="128">
                  <c:v>8.2216000009793788E-3</c:v>
                </c:pt>
                <c:pt idx="129">
                  <c:v>1.931200000399258E-2</c:v>
                </c:pt>
                <c:pt idx="130">
                  <c:v>1.3366000006499235E-2</c:v>
                </c:pt>
                <c:pt idx="131">
                  <c:v>2.5366000001667999E-2</c:v>
                </c:pt>
                <c:pt idx="132">
                  <c:v>9.1940000056638382E-3</c:v>
                </c:pt>
                <c:pt idx="133">
                  <c:v>1.1524599998665508E-2</c:v>
                </c:pt>
                <c:pt idx="134">
                  <c:v>7.6988000000710599E-3</c:v>
                </c:pt>
                <c:pt idx="135">
                  <c:v>1.1698800000885967E-2</c:v>
                </c:pt>
                <c:pt idx="136">
                  <c:v>2.8010800000629388E-2</c:v>
                </c:pt>
                <c:pt idx="137">
                  <c:v>8.9248000076622702E-3</c:v>
                </c:pt>
                <c:pt idx="138">
                  <c:v>1.6069200006313622E-2</c:v>
                </c:pt>
                <c:pt idx="139">
                  <c:v>9.9832000050810166E-3</c:v>
                </c:pt>
                <c:pt idx="140">
                  <c:v>8.2092000084230676E-3</c:v>
                </c:pt>
                <c:pt idx="141">
                  <c:v>1.4353600003232714E-2</c:v>
                </c:pt>
                <c:pt idx="142">
                  <c:v>8.9236000058008358E-3</c:v>
                </c:pt>
                <c:pt idx="143">
                  <c:v>1.6842000040924177E-3</c:v>
                </c:pt>
                <c:pt idx="144">
                  <c:v>9.2828000051667914E-3</c:v>
                </c:pt>
                <c:pt idx="145">
                  <c:v>4.0136000025086105E-3</c:v>
                </c:pt>
                <c:pt idx="146">
                  <c:v>1.2071999997715466E-2</c:v>
                </c:pt>
                <c:pt idx="147">
                  <c:v>1.6044399999373127E-2</c:v>
                </c:pt>
                <c:pt idx="148">
                  <c:v>2.0408200005476829E-2</c:v>
                </c:pt>
                <c:pt idx="149">
                  <c:v>3.2384000078309327E-3</c:v>
                </c:pt>
                <c:pt idx="150">
                  <c:v>1.2000000002444722E-2</c:v>
                </c:pt>
                <c:pt idx="151">
                  <c:v>1.1570000002393499E-2</c:v>
                </c:pt>
                <c:pt idx="153">
                  <c:v>1.1540800005604979E-2</c:v>
                </c:pt>
                <c:pt idx="154">
                  <c:v>1.9700400000147056E-2</c:v>
                </c:pt>
                <c:pt idx="156">
                  <c:v>1.2833600005251355E-2</c:v>
                </c:pt>
                <c:pt idx="159">
                  <c:v>3.864158063712095E-3</c:v>
                </c:pt>
                <c:pt idx="160">
                  <c:v>8.2812000036938116E-3</c:v>
                </c:pt>
                <c:pt idx="161">
                  <c:v>-4.7143999981926754E-3</c:v>
                </c:pt>
                <c:pt idx="162">
                  <c:v>1.0285600001225248E-2</c:v>
                </c:pt>
                <c:pt idx="163">
                  <c:v>9.7420000020065345E-3</c:v>
                </c:pt>
                <c:pt idx="165">
                  <c:v>9.2192000010982156E-3</c:v>
                </c:pt>
                <c:pt idx="167">
                  <c:v>5.0924000024679117E-3</c:v>
                </c:pt>
                <c:pt idx="170">
                  <c:v>3.0767084340963253E-3</c:v>
                </c:pt>
                <c:pt idx="180">
                  <c:v>1.1936000009882264E-3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4-4DD0-9C37-E7B0D3C3491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Active!$J$22:$J$986</c:f>
              <c:numCache>
                <c:formatCode>General</c:formatCode>
                <c:ptCount val="965"/>
                <c:pt idx="99">
                  <c:v>6.4535999990766868E-3</c:v>
                </c:pt>
                <c:pt idx="100">
                  <c:v>7.4278000029153191E-3</c:v>
                </c:pt>
                <c:pt idx="101">
                  <c:v>6.4676000038161874E-3</c:v>
                </c:pt>
                <c:pt idx="102">
                  <c:v>9.4418000080622733E-3</c:v>
                </c:pt>
                <c:pt idx="111">
                  <c:v>1.138100000389386E-2</c:v>
                </c:pt>
                <c:pt idx="112">
                  <c:v>1.138100000389386E-2</c:v>
                </c:pt>
                <c:pt idx="113">
                  <c:v>5.3526000046986155E-3</c:v>
                </c:pt>
                <c:pt idx="114">
                  <c:v>5.3526000046986155E-3</c:v>
                </c:pt>
                <c:pt idx="115">
                  <c:v>8.9874000041163526E-3</c:v>
                </c:pt>
                <c:pt idx="116">
                  <c:v>8.9874000041163526E-3</c:v>
                </c:pt>
                <c:pt idx="152">
                  <c:v>-1.8291999949724413E-3</c:v>
                </c:pt>
                <c:pt idx="155">
                  <c:v>5.008800006180536E-3</c:v>
                </c:pt>
                <c:pt idx="157">
                  <c:v>7.2456000052625313E-3</c:v>
                </c:pt>
                <c:pt idx="158">
                  <c:v>2.1319800005585421E-2</c:v>
                </c:pt>
                <c:pt idx="164">
                  <c:v>5.1244000060250983E-3</c:v>
                </c:pt>
                <c:pt idx="166">
                  <c:v>9.4192000033217482E-3</c:v>
                </c:pt>
                <c:pt idx="168">
                  <c:v>2.4320000084117055E-3</c:v>
                </c:pt>
                <c:pt idx="169">
                  <c:v>6.100000005972106E-3</c:v>
                </c:pt>
                <c:pt idx="171">
                  <c:v>4.2148000065935776E-3</c:v>
                </c:pt>
                <c:pt idx="172">
                  <c:v>3.0140000017127022E-3</c:v>
                </c:pt>
                <c:pt idx="175">
                  <c:v>2.4156000072252937E-3</c:v>
                </c:pt>
                <c:pt idx="176">
                  <c:v>7.612000044900924E-4</c:v>
                </c:pt>
                <c:pt idx="177">
                  <c:v>-2.9159999394323677E-4</c:v>
                </c:pt>
                <c:pt idx="181">
                  <c:v>4.4762000034097582E-3</c:v>
                </c:pt>
                <c:pt idx="192">
                  <c:v>-1.491600000008475E-3</c:v>
                </c:pt>
                <c:pt idx="193">
                  <c:v>-1.9496000022627413E-3</c:v>
                </c:pt>
                <c:pt idx="194">
                  <c:v>-1.2355999933788553E-3</c:v>
                </c:pt>
                <c:pt idx="195">
                  <c:v>-2.7591999969445169E-3</c:v>
                </c:pt>
                <c:pt idx="196">
                  <c:v>-5.1678000018000603E-3</c:v>
                </c:pt>
                <c:pt idx="197">
                  <c:v>-1.7093999922508374E-3</c:v>
                </c:pt>
                <c:pt idx="198">
                  <c:v>-3.3469999980297871E-3</c:v>
                </c:pt>
                <c:pt idx="199">
                  <c:v>-1.7511999976704828E-3</c:v>
                </c:pt>
                <c:pt idx="200">
                  <c:v>1.0252000065520406E-3</c:v>
                </c:pt>
                <c:pt idx="201">
                  <c:v>1.4166000037221238E-3</c:v>
                </c:pt>
                <c:pt idx="202">
                  <c:v>-9.647999977460131E-4</c:v>
                </c:pt>
                <c:pt idx="203">
                  <c:v>-7.3359999805688858E-4</c:v>
                </c:pt>
                <c:pt idx="205">
                  <c:v>2.3926000067149289E-3</c:v>
                </c:pt>
                <c:pt idx="207">
                  <c:v>-6.8799992732238024E-5</c:v>
                </c:pt>
                <c:pt idx="210">
                  <c:v>-5.3699999261880293E-4</c:v>
                </c:pt>
                <c:pt idx="217">
                  <c:v>2.7554000043892302E-3</c:v>
                </c:pt>
                <c:pt idx="225">
                  <c:v>1.0278000045218505E-3</c:v>
                </c:pt>
                <c:pt idx="226">
                  <c:v>-2.2619999945163727E-3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94-4DD0-9C37-E7B0D3C3491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Active!$K$22:$K$986</c:f>
              <c:numCache>
                <c:formatCode>General</c:formatCode>
                <c:ptCount val="965"/>
                <c:pt idx="173">
                  <c:v>1.7080000034184195E-3</c:v>
                </c:pt>
                <c:pt idx="174">
                  <c:v>-2.1687999978894368E-3</c:v>
                </c:pt>
                <c:pt idx="178">
                  <c:v>1.8160000763600692E-4</c:v>
                </c:pt>
                <c:pt idx="179">
                  <c:v>1.4065858491565323E-3</c:v>
                </c:pt>
                <c:pt idx="182">
                  <c:v>-8.3559999620774761E-4</c:v>
                </c:pt>
                <c:pt idx="183">
                  <c:v>-8.0439999874215573E-4</c:v>
                </c:pt>
                <c:pt idx="184">
                  <c:v>1.9954399998823646E-2</c:v>
                </c:pt>
                <c:pt idx="185">
                  <c:v>-1.2040000001434237E-4</c:v>
                </c:pt>
                <c:pt idx="186">
                  <c:v>-4.0640000224811956E-4</c:v>
                </c:pt>
                <c:pt idx="187">
                  <c:v>1.9850000026053749E-3</c:v>
                </c:pt>
                <c:pt idx="188">
                  <c:v>-8.6659999215044081E-4</c:v>
                </c:pt>
                <c:pt idx="189">
                  <c:v>8.0780000280356035E-4</c:v>
                </c:pt>
                <c:pt idx="190">
                  <c:v>9.9919999775011092E-4</c:v>
                </c:pt>
                <c:pt idx="191">
                  <c:v>-4.3839999852934852E-4</c:v>
                </c:pt>
                <c:pt idx="204">
                  <c:v>3.6646000080509111E-3</c:v>
                </c:pt>
                <c:pt idx="206">
                  <c:v>5.9228000100119971E-3</c:v>
                </c:pt>
                <c:pt idx="208">
                  <c:v>1.4500000033876859E-3</c:v>
                </c:pt>
                <c:pt idx="209">
                  <c:v>1.9954399998823646E-2</c:v>
                </c:pt>
                <c:pt idx="211">
                  <c:v>-3.2271999953081831E-3</c:v>
                </c:pt>
                <c:pt idx="212">
                  <c:v>-2.9852000006940216E-3</c:v>
                </c:pt>
                <c:pt idx="213">
                  <c:v>-2.9852000006940216E-3</c:v>
                </c:pt>
                <c:pt idx="214">
                  <c:v>-2.3033999968902208E-3</c:v>
                </c:pt>
                <c:pt idx="215">
                  <c:v>1.9954399998823646E-2</c:v>
                </c:pt>
                <c:pt idx="216">
                  <c:v>-4.1703999959281646E-3</c:v>
                </c:pt>
                <c:pt idx="218">
                  <c:v>-3.9583999969181605E-3</c:v>
                </c:pt>
                <c:pt idx="219">
                  <c:v>-5.4303999932017177E-3</c:v>
                </c:pt>
                <c:pt idx="220">
                  <c:v>-1.7827999981818721E-3</c:v>
                </c:pt>
                <c:pt idx="221">
                  <c:v>-3.5659999921335839E-3</c:v>
                </c:pt>
                <c:pt idx="222">
                  <c:v>-4.4505999976536259E-3</c:v>
                </c:pt>
                <c:pt idx="223">
                  <c:v>-3.640599999926053E-3</c:v>
                </c:pt>
                <c:pt idx="224">
                  <c:v>-3.1279999966500327E-3</c:v>
                </c:pt>
                <c:pt idx="227">
                  <c:v>-7.5459999789018184E-4</c:v>
                </c:pt>
                <c:pt idx="228">
                  <c:v>-8.5660000331699848E-4</c:v>
                </c:pt>
                <c:pt idx="229">
                  <c:v>-3.5865999961970374E-3</c:v>
                </c:pt>
                <c:pt idx="230">
                  <c:v>-1.9023999921046197E-3</c:v>
                </c:pt>
                <c:pt idx="231">
                  <c:v>-7.0539999433094636E-4</c:v>
                </c:pt>
                <c:pt idx="232">
                  <c:v>-7.4899994797306135E-4</c:v>
                </c:pt>
                <c:pt idx="233">
                  <c:v>-1.0789998632390052E-3</c:v>
                </c:pt>
                <c:pt idx="234">
                  <c:v>-2.5408001965843141E-3</c:v>
                </c:pt>
                <c:pt idx="235">
                  <c:v>-3.4702000120887533E-3</c:v>
                </c:pt>
                <c:pt idx="236">
                  <c:v>-1.0892001009779051E-3</c:v>
                </c:pt>
                <c:pt idx="237">
                  <c:v>-8.2120009756181389E-4</c:v>
                </c:pt>
                <c:pt idx="238">
                  <c:v>-7.0679999771527946E-4</c:v>
                </c:pt>
                <c:pt idx="239">
                  <c:v>-4.3479999294504523E-4</c:v>
                </c:pt>
                <c:pt idx="240">
                  <c:v>-1.207999957841821E-4</c:v>
                </c:pt>
                <c:pt idx="241">
                  <c:v>2.3123999999370426E-3</c:v>
                </c:pt>
                <c:pt idx="242">
                  <c:v>-8.6059999739518389E-4</c:v>
                </c:pt>
                <c:pt idx="243">
                  <c:v>-3.4121999997296371E-3</c:v>
                </c:pt>
                <c:pt idx="244">
                  <c:v>7.0179999602260068E-4</c:v>
                </c:pt>
                <c:pt idx="246">
                  <c:v>-4.9880016013048589E-4</c:v>
                </c:pt>
                <c:pt idx="247">
                  <c:v>-2.6199999410891905E-4</c:v>
                </c:pt>
                <c:pt idx="248">
                  <c:v>8.9279997337143868E-4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94-4DD0-9C37-E7B0D3C3491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Active!$L$22:$L$986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94-4DD0-9C37-E7B0D3C349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Active!$M$22:$M$986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94-4DD0-9C37-E7B0D3C349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Active!$N$22:$N$986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94-4DD0-9C37-E7B0D3C349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-44902</c:v>
                </c:pt>
                <c:pt idx="1">
                  <c:v>-44902</c:v>
                </c:pt>
                <c:pt idx="2">
                  <c:v>-44879</c:v>
                </c:pt>
                <c:pt idx="3">
                  <c:v>-44859</c:v>
                </c:pt>
                <c:pt idx="4">
                  <c:v>-44849</c:v>
                </c:pt>
                <c:pt idx="5">
                  <c:v>-44832</c:v>
                </c:pt>
                <c:pt idx="6">
                  <c:v>-44831</c:v>
                </c:pt>
                <c:pt idx="7">
                  <c:v>-44829</c:v>
                </c:pt>
                <c:pt idx="8">
                  <c:v>-44789</c:v>
                </c:pt>
                <c:pt idx="9">
                  <c:v>-44769</c:v>
                </c:pt>
                <c:pt idx="10">
                  <c:v>-44766</c:v>
                </c:pt>
                <c:pt idx="11">
                  <c:v>-44759</c:v>
                </c:pt>
                <c:pt idx="12">
                  <c:v>-44676</c:v>
                </c:pt>
                <c:pt idx="13">
                  <c:v>-44673</c:v>
                </c:pt>
                <c:pt idx="14">
                  <c:v>-44651</c:v>
                </c:pt>
                <c:pt idx="15">
                  <c:v>-44623</c:v>
                </c:pt>
                <c:pt idx="16">
                  <c:v>-44621</c:v>
                </c:pt>
                <c:pt idx="17">
                  <c:v>-44568</c:v>
                </c:pt>
                <c:pt idx="18">
                  <c:v>-44553</c:v>
                </c:pt>
                <c:pt idx="19">
                  <c:v>-44523</c:v>
                </c:pt>
                <c:pt idx="20">
                  <c:v>-44275</c:v>
                </c:pt>
                <c:pt idx="21">
                  <c:v>-44270</c:v>
                </c:pt>
                <c:pt idx="22">
                  <c:v>-44255</c:v>
                </c:pt>
                <c:pt idx="23">
                  <c:v>-44159</c:v>
                </c:pt>
                <c:pt idx="24">
                  <c:v>-44134</c:v>
                </c:pt>
                <c:pt idx="25">
                  <c:v>-44119</c:v>
                </c:pt>
                <c:pt idx="26">
                  <c:v>-44059</c:v>
                </c:pt>
                <c:pt idx="27">
                  <c:v>-40043</c:v>
                </c:pt>
                <c:pt idx="28">
                  <c:v>-40038</c:v>
                </c:pt>
                <c:pt idx="29">
                  <c:v>-40023</c:v>
                </c:pt>
                <c:pt idx="30">
                  <c:v>-39983</c:v>
                </c:pt>
                <c:pt idx="31">
                  <c:v>-39945</c:v>
                </c:pt>
                <c:pt idx="32">
                  <c:v>-39892</c:v>
                </c:pt>
                <c:pt idx="33">
                  <c:v>-39890</c:v>
                </c:pt>
                <c:pt idx="34">
                  <c:v>-39792</c:v>
                </c:pt>
                <c:pt idx="35">
                  <c:v>-38861</c:v>
                </c:pt>
                <c:pt idx="36">
                  <c:v>-33754</c:v>
                </c:pt>
                <c:pt idx="37">
                  <c:v>-31837</c:v>
                </c:pt>
                <c:pt idx="38">
                  <c:v>-31489</c:v>
                </c:pt>
                <c:pt idx="39">
                  <c:v>-31386</c:v>
                </c:pt>
                <c:pt idx="40">
                  <c:v>-30897</c:v>
                </c:pt>
                <c:pt idx="41">
                  <c:v>-30887</c:v>
                </c:pt>
                <c:pt idx="42">
                  <c:v>-30626</c:v>
                </c:pt>
                <c:pt idx="43">
                  <c:v>-30568</c:v>
                </c:pt>
                <c:pt idx="44">
                  <c:v>-30353</c:v>
                </c:pt>
                <c:pt idx="45">
                  <c:v>-30318</c:v>
                </c:pt>
                <c:pt idx="46">
                  <c:v>-30298</c:v>
                </c:pt>
                <c:pt idx="47">
                  <c:v>-30275</c:v>
                </c:pt>
                <c:pt idx="48">
                  <c:v>-30265</c:v>
                </c:pt>
                <c:pt idx="49">
                  <c:v>-30265</c:v>
                </c:pt>
                <c:pt idx="50">
                  <c:v>-30215</c:v>
                </c:pt>
                <c:pt idx="51">
                  <c:v>-30034</c:v>
                </c:pt>
                <c:pt idx="52">
                  <c:v>-30019</c:v>
                </c:pt>
                <c:pt idx="53">
                  <c:v>-30014</c:v>
                </c:pt>
                <c:pt idx="54">
                  <c:v>-27863</c:v>
                </c:pt>
                <c:pt idx="55">
                  <c:v>-27848</c:v>
                </c:pt>
                <c:pt idx="56">
                  <c:v>-27800</c:v>
                </c:pt>
                <c:pt idx="57">
                  <c:v>-27624</c:v>
                </c:pt>
                <c:pt idx="58">
                  <c:v>-27559</c:v>
                </c:pt>
                <c:pt idx="59">
                  <c:v>-26967</c:v>
                </c:pt>
                <c:pt idx="60">
                  <c:v>-26967</c:v>
                </c:pt>
                <c:pt idx="61">
                  <c:v>-26569</c:v>
                </c:pt>
                <c:pt idx="62">
                  <c:v>-26569</c:v>
                </c:pt>
                <c:pt idx="63">
                  <c:v>-26453</c:v>
                </c:pt>
                <c:pt idx="64">
                  <c:v>-26443</c:v>
                </c:pt>
                <c:pt idx="65">
                  <c:v>-26434.5</c:v>
                </c:pt>
                <c:pt idx="66">
                  <c:v>-26433</c:v>
                </c:pt>
                <c:pt idx="67">
                  <c:v>-26433</c:v>
                </c:pt>
                <c:pt idx="68">
                  <c:v>-26428</c:v>
                </c:pt>
                <c:pt idx="69">
                  <c:v>-26403</c:v>
                </c:pt>
                <c:pt idx="70">
                  <c:v>-26346.5</c:v>
                </c:pt>
                <c:pt idx="71">
                  <c:v>-26085</c:v>
                </c:pt>
                <c:pt idx="72">
                  <c:v>-26080</c:v>
                </c:pt>
                <c:pt idx="73">
                  <c:v>-26045</c:v>
                </c:pt>
                <c:pt idx="74">
                  <c:v>-26043.5</c:v>
                </c:pt>
                <c:pt idx="75">
                  <c:v>-26033.5</c:v>
                </c:pt>
                <c:pt idx="76">
                  <c:v>-25942</c:v>
                </c:pt>
                <c:pt idx="77">
                  <c:v>-25940.5</c:v>
                </c:pt>
                <c:pt idx="78">
                  <c:v>-25792.5</c:v>
                </c:pt>
                <c:pt idx="79">
                  <c:v>-16711</c:v>
                </c:pt>
                <c:pt idx="80">
                  <c:v>-16024</c:v>
                </c:pt>
                <c:pt idx="81">
                  <c:v>-16019</c:v>
                </c:pt>
                <c:pt idx="82">
                  <c:v>-16014</c:v>
                </c:pt>
                <c:pt idx="83">
                  <c:v>-15447</c:v>
                </c:pt>
                <c:pt idx="84">
                  <c:v>-15447</c:v>
                </c:pt>
                <c:pt idx="85">
                  <c:v>-14256</c:v>
                </c:pt>
                <c:pt idx="86">
                  <c:v>-14236</c:v>
                </c:pt>
                <c:pt idx="87">
                  <c:v>-13792</c:v>
                </c:pt>
                <c:pt idx="88">
                  <c:v>-13727</c:v>
                </c:pt>
                <c:pt idx="89">
                  <c:v>-13579</c:v>
                </c:pt>
                <c:pt idx="90">
                  <c:v>-13574</c:v>
                </c:pt>
                <c:pt idx="91">
                  <c:v>-13569</c:v>
                </c:pt>
                <c:pt idx="92">
                  <c:v>-13384</c:v>
                </c:pt>
                <c:pt idx="93">
                  <c:v>-13369</c:v>
                </c:pt>
                <c:pt idx="94">
                  <c:v>-13168</c:v>
                </c:pt>
                <c:pt idx="95">
                  <c:v>-13095</c:v>
                </c:pt>
                <c:pt idx="96">
                  <c:v>-13085</c:v>
                </c:pt>
                <c:pt idx="97">
                  <c:v>-13080</c:v>
                </c:pt>
                <c:pt idx="98">
                  <c:v>-13040</c:v>
                </c:pt>
                <c:pt idx="99">
                  <c:v>-12538</c:v>
                </c:pt>
                <c:pt idx="100">
                  <c:v>-12536.5</c:v>
                </c:pt>
                <c:pt idx="101">
                  <c:v>-12533</c:v>
                </c:pt>
                <c:pt idx="102">
                  <c:v>-12531.5</c:v>
                </c:pt>
                <c:pt idx="103">
                  <c:v>-12453</c:v>
                </c:pt>
                <c:pt idx="104">
                  <c:v>-12438</c:v>
                </c:pt>
                <c:pt idx="105">
                  <c:v>-12438</c:v>
                </c:pt>
                <c:pt idx="106">
                  <c:v>-11899</c:v>
                </c:pt>
                <c:pt idx="107">
                  <c:v>-11881</c:v>
                </c:pt>
                <c:pt idx="108">
                  <c:v>-11836</c:v>
                </c:pt>
                <c:pt idx="109">
                  <c:v>-11811</c:v>
                </c:pt>
                <c:pt idx="110">
                  <c:v>-11806</c:v>
                </c:pt>
                <c:pt idx="111">
                  <c:v>-11417.5</c:v>
                </c:pt>
                <c:pt idx="112">
                  <c:v>-11417.5</c:v>
                </c:pt>
                <c:pt idx="113">
                  <c:v>-10770.5</c:v>
                </c:pt>
                <c:pt idx="114">
                  <c:v>-10770.5</c:v>
                </c:pt>
                <c:pt idx="115">
                  <c:v>-10679.5</c:v>
                </c:pt>
                <c:pt idx="116">
                  <c:v>-10679.5</c:v>
                </c:pt>
                <c:pt idx="117">
                  <c:v>-10229</c:v>
                </c:pt>
                <c:pt idx="118">
                  <c:v>-9633.5</c:v>
                </c:pt>
                <c:pt idx="119">
                  <c:v>-9454</c:v>
                </c:pt>
                <c:pt idx="120">
                  <c:v>-9449</c:v>
                </c:pt>
                <c:pt idx="121">
                  <c:v>-9439</c:v>
                </c:pt>
                <c:pt idx="122">
                  <c:v>-8812</c:v>
                </c:pt>
                <c:pt idx="123">
                  <c:v>-8802</c:v>
                </c:pt>
                <c:pt idx="124">
                  <c:v>-8792</c:v>
                </c:pt>
                <c:pt idx="125">
                  <c:v>-8762</c:v>
                </c:pt>
                <c:pt idx="126">
                  <c:v>-8356</c:v>
                </c:pt>
                <c:pt idx="127">
                  <c:v>-8258</c:v>
                </c:pt>
                <c:pt idx="128">
                  <c:v>-8228</c:v>
                </c:pt>
                <c:pt idx="129">
                  <c:v>-8210</c:v>
                </c:pt>
                <c:pt idx="130">
                  <c:v>-8155</c:v>
                </c:pt>
                <c:pt idx="131">
                  <c:v>-8155</c:v>
                </c:pt>
                <c:pt idx="132">
                  <c:v>-8145</c:v>
                </c:pt>
                <c:pt idx="133">
                  <c:v>-7780.5</c:v>
                </c:pt>
                <c:pt idx="134">
                  <c:v>-7779</c:v>
                </c:pt>
                <c:pt idx="135">
                  <c:v>-7779</c:v>
                </c:pt>
                <c:pt idx="136">
                  <c:v>-7739</c:v>
                </c:pt>
                <c:pt idx="137">
                  <c:v>-7734</c:v>
                </c:pt>
                <c:pt idx="138">
                  <c:v>-7661</c:v>
                </c:pt>
                <c:pt idx="139">
                  <c:v>-7656</c:v>
                </c:pt>
                <c:pt idx="140">
                  <c:v>-7611</c:v>
                </c:pt>
                <c:pt idx="141">
                  <c:v>-7538</c:v>
                </c:pt>
                <c:pt idx="142">
                  <c:v>-7513</c:v>
                </c:pt>
                <c:pt idx="143">
                  <c:v>-7173.5</c:v>
                </c:pt>
                <c:pt idx="144">
                  <c:v>-6999</c:v>
                </c:pt>
                <c:pt idx="145">
                  <c:v>-6588</c:v>
                </c:pt>
                <c:pt idx="146">
                  <c:v>-6510</c:v>
                </c:pt>
                <c:pt idx="147">
                  <c:v>-6427</c:v>
                </c:pt>
                <c:pt idx="148">
                  <c:v>-6343.5</c:v>
                </c:pt>
                <c:pt idx="149">
                  <c:v>-6322</c:v>
                </c:pt>
                <c:pt idx="150">
                  <c:v>-5750</c:v>
                </c:pt>
                <c:pt idx="151">
                  <c:v>-5725</c:v>
                </c:pt>
                <c:pt idx="152">
                  <c:v>-4539</c:v>
                </c:pt>
                <c:pt idx="153">
                  <c:v>-4514</c:v>
                </c:pt>
                <c:pt idx="154">
                  <c:v>-3907</c:v>
                </c:pt>
                <c:pt idx="155">
                  <c:v>-3454</c:v>
                </c:pt>
                <c:pt idx="156">
                  <c:v>-3438</c:v>
                </c:pt>
                <c:pt idx="157">
                  <c:v>-3398</c:v>
                </c:pt>
                <c:pt idx="158">
                  <c:v>-3396.5</c:v>
                </c:pt>
                <c:pt idx="159">
                  <c:v>-3395</c:v>
                </c:pt>
                <c:pt idx="160">
                  <c:v>-3371</c:v>
                </c:pt>
                <c:pt idx="161">
                  <c:v>-3348</c:v>
                </c:pt>
                <c:pt idx="162">
                  <c:v>-3348</c:v>
                </c:pt>
                <c:pt idx="163">
                  <c:v>-3235</c:v>
                </c:pt>
                <c:pt idx="164">
                  <c:v>-2827</c:v>
                </c:pt>
                <c:pt idx="165">
                  <c:v>-2786</c:v>
                </c:pt>
                <c:pt idx="166">
                  <c:v>-2786</c:v>
                </c:pt>
                <c:pt idx="167">
                  <c:v>-2767</c:v>
                </c:pt>
                <c:pt idx="168">
                  <c:v>-2310</c:v>
                </c:pt>
                <c:pt idx="169">
                  <c:v>-2250</c:v>
                </c:pt>
                <c:pt idx="170">
                  <c:v>-2229</c:v>
                </c:pt>
                <c:pt idx="171">
                  <c:v>-2059</c:v>
                </c:pt>
                <c:pt idx="172">
                  <c:v>-1495</c:v>
                </c:pt>
                <c:pt idx="173">
                  <c:v>-1140</c:v>
                </c:pt>
                <c:pt idx="174">
                  <c:v>-996</c:v>
                </c:pt>
                <c:pt idx="175">
                  <c:v>-873</c:v>
                </c:pt>
                <c:pt idx="176">
                  <c:v>-271</c:v>
                </c:pt>
                <c:pt idx="177">
                  <c:v>203</c:v>
                </c:pt>
                <c:pt idx="178">
                  <c:v>222</c:v>
                </c:pt>
                <c:pt idx="179">
                  <c:v>244</c:v>
                </c:pt>
                <c:pt idx="180">
                  <c:v>262</c:v>
                </c:pt>
                <c:pt idx="181">
                  <c:v>966.5</c:v>
                </c:pt>
                <c:pt idx="182">
                  <c:v>1473</c:v>
                </c:pt>
                <c:pt idx="183">
                  <c:v>1477</c:v>
                </c:pt>
                <c:pt idx="184">
                  <c:v>1497</c:v>
                </c:pt>
                <c:pt idx="185">
                  <c:v>1507</c:v>
                </c:pt>
                <c:pt idx="186">
                  <c:v>1512</c:v>
                </c:pt>
                <c:pt idx="187">
                  <c:v>1512.5</c:v>
                </c:pt>
                <c:pt idx="188">
                  <c:v>1515.5</c:v>
                </c:pt>
                <c:pt idx="189">
                  <c:v>1563.5</c:v>
                </c:pt>
                <c:pt idx="190">
                  <c:v>1564</c:v>
                </c:pt>
                <c:pt idx="191">
                  <c:v>1572</c:v>
                </c:pt>
                <c:pt idx="192">
                  <c:v>1953</c:v>
                </c:pt>
                <c:pt idx="193">
                  <c:v>1968</c:v>
                </c:pt>
                <c:pt idx="194">
                  <c:v>1973</c:v>
                </c:pt>
                <c:pt idx="195">
                  <c:v>1986</c:v>
                </c:pt>
                <c:pt idx="196">
                  <c:v>1986.5</c:v>
                </c:pt>
                <c:pt idx="197">
                  <c:v>2064.5</c:v>
                </c:pt>
                <c:pt idx="198">
                  <c:v>2072.5</c:v>
                </c:pt>
                <c:pt idx="199">
                  <c:v>2096</c:v>
                </c:pt>
                <c:pt idx="200">
                  <c:v>2109</c:v>
                </c:pt>
                <c:pt idx="201">
                  <c:v>2109.5</c:v>
                </c:pt>
                <c:pt idx="202">
                  <c:v>2184</c:v>
                </c:pt>
                <c:pt idx="203">
                  <c:v>2688</c:v>
                </c:pt>
                <c:pt idx="204">
                  <c:v>2769.5</c:v>
                </c:pt>
                <c:pt idx="205">
                  <c:v>2779.5</c:v>
                </c:pt>
                <c:pt idx="206">
                  <c:v>2801</c:v>
                </c:pt>
                <c:pt idx="207">
                  <c:v>3254</c:v>
                </c:pt>
                <c:pt idx="208">
                  <c:v>3375</c:v>
                </c:pt>
                <c:pt idx="209">
                  <c:v>3877</c:v>
                </c:pt>
                <c:pt idx="210">
                  <c:v>3897.5</c:v>
                </c:pt>
                <c:pt idx="211">
                  <c:v>3926</c:v>
                </c:pt>
                <c:pt idx="212">
                  <c:v>3941</c:v>
                </c:pt>
                <c:pt idx="213">
                  <c:v>3941</c:v>
                </c:pt>
                <c:pt idx="214">
                  <c:v>3959.5</c:v>
                </c:pt>
                <c:pt idx="215">
                  <c:v>4523</c:v>
                </c:pt>
                <c:pt idx="216">
                  <c:v>5132</c:v>
                </c:pt>
                <c:pt idx="217">
                  <c:v>5630.5</c:v>
                </c:pt>
                <c:pt idx="218">
                  <c:v>5647</c:v>
                </c:pt>
                <c:pt idx="219">
                  <c:v>5682</c:v>
                </c:pt>
                <c:pt idx="220">
                  <c:v>5749</c:v>
                </c:pt>
                <c:pt idx="221">
                  <c:v>5805</c:v>
                </c:pt>
                <c:pt idx="222">
                  <c:v>6310.5</c:v>
                </c:pt>
                <c:pt idx="223">
                  <c:v>6310.5</c:v>
                </c:pt>
                <c:pt idx="224">
                  <c:v>6790</c:v>
                </c:pt>
                <c:pt idx="225">
                  <c:v>7463.5</c:v>
                </c:pt>
                <c:pt idx="226">
                  <c:v>7585</c:v>
                </c:pt>
                <c:pt idx="227">
                  <c:v>8055.5</c:v>
                </c:pt>
                <c:pt idx="228">
                  <c:v>8090.5</c:v>
                </c:pt>
                <c:pt idx="229">
                  <c:v>8115.5</c:v>
                </c:pt>
                <c:pt idx="230">
                  <c:v>8692</c:v>
                </c:pt>
                <c:pt idx="231">
                  <c:v>8744.5</c:v>
                </c:pt>
                <c:pt idx="232">
                  <c:v>8682.5</c:v>
                </c:pt>
                <c:pt idx="233">
                  <c:v>8707.5</c:v>
                </c:pt>
                <c:pt idx="234">
                  <c:v>8714</c:v>
                </c:pt>
                <c:pt idx="235">
                  <c:v>9303.5</c:v>
                </c:pt>
                <c:pt idx="236">
                  <c:v>9336</c:v>
                </c:pt>
                <c:pt idx="237">
                  <c:v>9371</c:v>
                </c:pt>
                <c:pt idx="238">
                  <c:v>11169</c:v>
                </c:pt>
                <c:pt idx="239">
                  <c:v>11159</c:v>
                </c:pt>
                <c:pt idx="240">
                  <c:v>11164</c:v>
                </c:pt>
                <c:pt idx="241">
                  <c:v>10633</c:v>
                </c:pt>
                <c:pt idx="242">
                  <c:v>11160.5</c:v>
                </c:pt>
                <c:pt idx="243">
                  <c:v>11163.5</c:v>
                </c:pt>
                <c:pt idx="244">
                  <c:v>11168.5</c:v>
                </c:pt>
                <c:pt idx="245">
                  <c:v>11761</c:v>
                </c:pt>
                <c:pt idx="246">
                  <c:v>11779</c:v>
                </c:pt>
                <c:pt idx="247">
                  <c:v>11835</c:v>
                </c:pt>
                <c:pt idx="248">
                  <c:v>12826</c:v>
                </c:pt>
              </c:numCache>
            </c:numRef>
          </c:xVal>
          <c:yVal>
            <c:numRef>
              <c:f>Active!$O$22:$O$986</c:f>
              <c:numCache>
                <c:formatCode>General</c:formatCode>
                <c:ptCount val="965"/>
                <c:pt idx="1">
                  <c:v>3.1895608986921148E-2</c:v>
                </c:pt>
                <c:pt idx="2">
                  <c:v>3.1880076104004201E-2</c:v>
                </c:pt>
                <c:pt idx="3">
                  <c:v>3.1866569249293812E-2</c:v>
                </c:pt>
                <c:pt idx="4">
                  <c:v>3.1859815821938614E-2</c:v>
                </c:pt>
                <c:pt idx="5">
                  <c:v>3.1848334995434782E-2</c:v>
                </c:pt>
                <c:pt idx="6">
                  <c:v>3.1847659652699263E-2</c:v>
                </c:pt>
                <c:pt idx="7">
                  <c:v>3.1846308967228225E-2</c:v>
                </c:pt>
                <c:pt idx="8">
                  <c:v>3.181929525780744E-2</c:v>
                </c:pt>
                <c:pt idx="9">
                  <c:v>3.180578840309705E-2</c:v>
                </c:pt>
                <c:pt idx="10">
                  <c:v>3.1803762374890493E-2</c:v>
                </c:pt>
                <c:pt idx="11">
                  <c:v>3.1799034975741859E-2</c:v>
                </c:pt>
                <c:pt idx="12">
                  <c:v>3.1742981528693738E-2</c:v>
                </c:pt>
                <c:pt idx="13">
                  <c:v>3.1740955500487174E-2</c:v>
                </c:pt>
                <c:pt idx="14">
                  <c:v>3.1726097960305746E-2</c:v>
                </c:pt>
                <c:pt idx="15">
                  <c:v>3.1707188363711197E-2</c:v>
                </c:pt>
                <c:pt idx="16">
                  <c:v>3.1705837678240159E-2</c:v>
                </c:pt>
                <c:pt idx="17">
                  <c:v>3.1670044513257625E-2</c:v>
                </c:pt>
                <c:pt idx="18">
                  <c:v>3.1659914372224832E-2</c:v>
                </c:pt>
                <c:pt idx="19">
                  <c:v>3.1639654090159251E-2</c:v>
                </c:pt>
                <c:pt idx="20">
                  <c:v>3.1472169091750407E-2</c:v>
                </c:pt>
                <c:pt idx="21">
                  <c:v>3.1468792378072805E-2</c:v>
                </c:pt>
                <c:pt idx="22">
                  <c:v>3.1458662237040011E-2</c:v>
                </c:pt>
                <c:pt idx="23">
                  <c:v>3.1393829334430141E-2</c:v>
                </c:pt>
                <c:pt idx="24">
                  <c:v>3.137694576604215E-2</c:v>
                </c:pt>
                <c:pt idx="25">
                  <c:v>3.1366815625009356E-2</c:v>
                </c:pt>
                <c:pt idx="26">
                  <c:v>3.1326295060878188E-2</c:v>
                </c:pt>
                <c:pt idx="27">
                  <c:v>2.8614118635031761E-2</c:v>
                </c:pt>
                <c:pt idx="28">
                  <c:v>2.8610741921354162E-2</c:v>
                </c:pt>
                <c:pt idx="29">
                  <c:v>2.8600611780321368E-2</c:v>
                </c:pt>
                <c:pt idx="30">
                  <c:v>2.857359807090059E-2</c:v>
                </c:pt>
                <c:pt idx="31">
                  <c:v>2.8547935046950846E-2</c:v>
                </c:pt>
                <c:pt idx="32">
                  <c:v>2.8512141881968312E-2</c:v>
                </c:pt>
                <c:pt idx="33">
                  <c:v>2.8510791196497274E-2</c:v>
                </c:pt>
                <c:pt idx="34">
                  <c:v>2.8444607608416359E-2</c:v>
                </c:pt>
                <c:pt idx="35">
                  <c:v>2.781586352164768E-2</c:v>
                </c:pt>
                <c:pt idx="36">
                  <c:v>2.4366888171349448E-2</c:v>
                </c:pt>
                <c:pt idx="37">
                  <c:v>2.3072256147358514E-2</c:v>
                </c:pt>
                <c:pt idx="38">
                  <c:v>2.2837236875397716E-2</c:v>
                </c:pt>
                <c:pt idx="39">
                  <c:v>2.2767676573639206E-2</c:v>
                </c:pt>
                <c:pt idx="40">
                  <c:v>2.2437433975970155E-2</c:v>
                </c:pt>
                <c:pt idx="41">
                  <c:v>2.243068054861496E-2</c:v>
                </c:pt>
                <c:pt idx="42">
                  <c:v>2.2254416094644364E-2</c:v>
                </c:pt>
                <c:pt idx="43">
                  <c:v>2.2215246215984231E-2</c:v>
                </c:pt>
                <c:pt idx="44">
                  <c:v>2.2070047527847532E-2</c:v>
                </c:pt>
                <c:pt idx="45">
                  <c:v>2.2046410532104349E-2</c:v>
                </c:pt>
                <c:pt idx="46">
                  <c:v>2.203290367739396E-2</c:v>
                </c:pt>
                <c:pt idx="47">
                  <c:v>2.201737079447701E-2</c:v>
                </c:pt>
                <c:pt idx="48">
                  <c:v>2.2010617367121815E-2</c:v>
                </c:pt>
                <c:pt idx="49">
                  <c:v>2.2010617367121815E-2</c:v>
                </c:pt>
                <c:pt idx="50">
                  <c:v>2.1976850230345839E-2</c:v>
                </c:pt>
                <c:pt idx="51">
                  <c:v>2.1854613195216803E-2</c:v>
                </c:pt>
                <c:pt idx="52">
                  <c:v>2.1844483054184009E-2</c:v>
                </c:pt>
                <c:pt idx="53">
                  <c:v>2.1841106340506414E-2</c:v>
                </c:pt>
                <c:pt idx="54">
                  <c:v>2.0388444116403909E-2</c:v>
                </c:pt>
                <c:pt idx="55">
                  <c:v>2.0378313975371116E-2</c:v>
                </c:pt>
                <c:pt idx="56">
                  <c:v>2.0345897524066178E-2</c:v>
                </c:pt>
                <c:pt idx="57">
                  <c:v>2.0227037202614741E-2</c:v>
                </c:pt>
                <c:pt idx="58">
                  <c:v>2.0183139924805971E-2</c:v>
                </c:pt>
                <c:pt idx="59">
                  <c:v>1.9783337025378409E-2</c:v>
                </c:pt>
                <c:pt idx="60">
                  <c:v>1.9783337025378409E-2</c:v>
                </c:pt>
                <c:pt idx="61">
                  <c:v>1.9514550616641639E-2</c:v>
                </c:pt>
                <c:pt idx="62">
                  <c:v>1.9514550616641639E-2</c:v>
                </c:pt>
                <c:pt idx="63">
                  <c:v>1.9436210859321373E-2</c:v>
                </c:pt>
                <c:pt idx="64">
                  <c:v>1.9429457431966179E-2</c:v>
                </c:pt>
                <c:pt idx="65">
                  <c:v>1.9423717018714263E-2</c:v>
                </c:pt>
                <c:pt idx="66">
                  <c:v>1.9422704004610984E-2</c:v>
                </c:pt>
                <c:pt idx="67">
                  <c:v>1.9422704004610984E-2</c:v>
                </c:pt>
                <c:pt idx="68">
                  <c:v>1.9419327290933385E-2</c:v>
                </c:pt>
                <c:pt idx="69">
                  <c:v>1.9402443722545397E-2</c:v>
                </c:pt>
                <c:pt idx="70">
                  <c:v>1.9364286857988543E-2</c:v>
                </c:pt>
                <c:pt idx="71">
                  <c:v>1.9187684732650187E-2</c:v>
                </c:pt>
                <c:pt idx="72">
                  <c:v>1.9184308018972588E-2</c:v>
                </c:pt>
                <c:pt idx="73">
                  <c:v>1.9160671023229405E-2</c:v>
                </c:pt>
                <c:pt idx="74">
                  <c:v>1.9159658009126126E-2</c:v>
                </c:pt>
                <c:pt idx="75">
                  <c:v>1.9152904581770932E-2</c:v>
                </c:pt>
                <c:pt idx="76">
                  <c:v>1.9091110721470895E-2</c:v>
                </c:pt>
                <c:pt idx="77">
                  <c:v>1.9090097707367616E-2</c:v>
                </c:pt>
                <c:pt idx="78">
                  <c:v>1.8990146982510725E-2</c:v>
                </c:pt>
                <c:pt idx="79">
                  <c:v>1.2857021929890132E-2</c:v>
                </c:pt>
                <c:pt idx="80">
                  <c:v>1.2393061470588216E-2</c:v>
                </c:pt>
                <c:pt idx="81">
                  <c:v>1.2389684756910619E-2</c:v>
                </c:pt>
                <c:pt idx="82">
                  <c:v>1.2386308043233022E-2</c:v>
                </c:pt>
                <c:pt idx="83">
                  <c:v>1.2003388712193449E-2</c:v>
                </c:pt>
                <c:pt idx="84">
                  <c:v>1.2003388712193449E-2</c:v>
                </c:pt>
                <c:pt idx="85">
                  <c:v>1.119905551418969E-2</c:v>
                </c:pt>
                <c:pt idx="86">
                  <c:v>1.1185548659479299E-2</c:v>
                </c:pt>
                <c:pt idx="87">
                  <c:v>1.0885696484908629E-2</c:v>
                </c:pt>
                <c:pt idx="88">
                  <c:v>1.0841799207099861E-2</c:v>
                </c:pt>
                <c:pt idx="89">
                  <c:v>1.074184848224297E-2</c:v>
                </c:pt>
                <c:pt idx="90">
                  <c:v>1.0738471768565372E-2</c:v>
                </c:pt>
                <c:pt idx="91">
                  <c:v>1.0735095054887775E-2</c:v>
                </c:pt>
                <c:pt idx="92">
                  <c:v>1.0610156648816663E-2</c:v>
                </c:pt>
                <c:pt idx="93">
                  <c:v>1.0600026507783869E-2</c:v>
                </c:pt>
                <c:pt idx="94">
                  <c:v>1.0464282617944444E-2</c:v>
                </c:pt>
                <c:pt idx="95">
                  <c:v>1.0414982598251517E-2</c:v>
                </c:pt>
                <c:pt idx="96">
                  <c:v>1.0408229170896323E-2</c:v>
                </c:pt>
                <c:pt idx="97">
                  <c:v>1.0404852457218726E-2</c:v>
                </c:pt>
                <c:pt idx="98">
                  <c:v>1.0377838747797944E-2</c:v>
                </c:pt>
                <c:pt idx="99">
                  <c:v>1.0038816694567141E-2</c:v>
                </c:pt>
                <c:pt idx="100">
                  <c:v>1.0037803680463862E-2</c:v>
                </c:pt>
                <c:pt idx="101">
                  <c:v>1.0035439980889543E-2</c:v>
                </c:pt>
                <c:pt idx="102">
                  <c:v>1.0034426966786265E-2</c:v>
                </c:pt>
                <c:pt idx="103">
                  <c:v>9.9814125620479813E-3</c:v>
                </c:pt>
                <c:pt idx="104">
                  <c:v>9.9712824210151877E-3</c:v>
                </c:pt>
                <c:pt idx="105">
                  <c:v>9.9712824210151877E-3</c:v>
                </c:pt>
                <c:pt idx="106">
                  <c:v>9.6072726865701619E-3</c:v>
                </c:pt>
                <c:pt idx="107">
                  <c:v>9.5951165173308109E-3</c:v>
                </c:pt>
                <c:pt idx="108">
                  <c:v>9.5647260942324317E-3</c:v>
                </c:pt>
                <c:pt idx="109">
                  <c:v>9.5478425258444435E-3</c:v>
                </c:pt>
                <c:pt idx="110">
                  <c:v>9.5444658121668462E-3</c:v>
                </c:pt>
                <c:pt idx="111">
                  <c:v>9.2820951594175093E-3</c:v>
                </c:pt>
                <c:pt idx="112">
                  <c:v>9.2820951594175093E-3</c:v>
                </c:pt>
                <c:pt idx="113">
                  <c:v>8.8451484095363742E-3</c:v>
                </c:pt>
                <c:pt idx="114">
                  <c:v>8.8451484095363742E-3</c:v>
                </c:pt>
                <c:pt idx="115">
                  <c:v>8.7836922206040984E-3</c:v>
                </c:pt>
                <c:pt idx="116">
                  <c:v>8.7836922206040984E-3</c:v>
                </c:pt>
                <c:pt idx="117">
                  <c:v>8.4794503182525505E-3</c:v>
                </c:pt>
                <c:pt idx="118">
                  <c:v>8.0772837192506705E-3</c:v>
                </c:pt>
                <c:pt idx="119">
                  <c:v>7.9560596982249168E-3</c:v>
                </c:pt>
                <c:pt idx="120">
                  <c:v>7.9526829845473178E-3</c:v>
                </c:pt>
                <c:pt idx="121">
                  <c:v>7.9459295571921232E-3</c:v>
                </c:pt>
                <c:pt idx="122">
                  <c:v>7.5224896620213789E-3</c:v>
                </c:pt>
                <c:pt idx="123">
                  <c:v>7.5157362346661843E-3</c:v>
                </c:pt>
                <c:pt idx="124">
                  <c:v>7.508982807310988E-3</c:v>
                </c:pt>
                <c:pt idx="125">
                  <c:v>7.4887225252454025E-3</c:v>
                </c:pt>
                <c:pt idx="126">
                  <c:v>7.2145333746244742E-3</c:v>
                </c:pt>
                <c:pt idx="127">
                  <c:v>7.1483497865435612E-3</c:v>
                </c:pt>
                <c:pt idx="128">
                  <c:v>7.1280895044779739E-3</c:v>
                </c:pt>
                <c:pt idx="129">
                  <c:v>7.115933335238623E-3</c:v>
                </c:pt>
                <c:pt idx="130">
                  <c:v>7.0787894847850492E-3</c:v>
                </c:pt>
                <c:pt idx="131">
                  <c:v>7.0787894847850492E-3</c:v>
                </c:pt>
                <c:pt idx="132">
                  <c:v>7.0720360574298546E-3</c:v>
                </c:pt>
                <c:pt idx="133">
                  <c:v>6.8258736303329851E-3</c:v>
                </c:pt>
                <c:pt idx="134">
                  <c:v>6.8248606162297065E-3</c:v>
                </c:pt>
                <c:pt idx="135">
                  <c:v>6.8248606162297065E-3</c:v>
                </c:pt>
                <c:pt idx="136">
                  <c:v>6.7978469068089246E-3</c:v>
                </c:pt>
                <c:pt idx="137">
                  <c:v>6.7944701931313273E-3</c:v>
                </c:pt>
                <c:pt idx="138">
                  <c:v>6.7451701734384025E-3</c:v>
                </c:pt>
                <c:pt idx="139">
                  <c:v>6.7417934597608052E-3</c:v>
                </c:pt>
                <c:pt idx="140">
                  <c:v>6.711403036662426E-3</c:v>
                </c:pt>
                <c:pt idx="141">
                  <c:v>6.6621030169694995E-3</c:v>
                </c:pt>
                <c:pt idx="142">
                  <c:v>6.6452194485815113E-3</c:v>
                </c:pt>
                <c:pt idx="143">
                  <c:v>6.4159405898726318E-3</c:v>
                </c:pt>
                <c:pt idx="144">
                  <c:v>6.2980932825244737E-3</c:v>
                </c:pt>
                <c:pt idx="145">
                  <c:v>6.0205274182259481E-3</c:v>
                </c:pt>
                <c:pt idx="146">
                  <c:v>5.9678506848554261E-3</c:v>
                </c:pt>
                <c:pt idx="147">
                  <c:v>5.911797237807305E-3</c:v>
                </c:pt>
                <c:pt idx="148">
                  <c:v>5.8554061193914243E-3</c:v>
                </c:pt>
                <c:pt idx="149">
                  <c:v>5.8408862505777547E-3</c:v>
                </c:pt>
                <c:pt idx="150">
                  <c:v>5.4545902058605843E-3</c:v>
                </c:pt>
                <c:pt idx="151">
                  <c:v>5.437706637472596E-3</c:v>
                </c:pt>
                <c:pt idx="152">
                  <c:v>4.636750153146435E-3</c:v>
                </c:pt>
                <c:pt idx="153">
                  <c:v>4.6198665847584468E-3</c:v>
                </c:pt>
                <c:pt idx="154">
                  <c:v>4.2099335442980935E-3</c:v>
                </c:pt>
                <c:pt idx="155">
                  <c:v>3.9040032851077474E-3</c:v>
                </c:pt>
                <c:pt idx="156">
                  <c:v>3.8931978013394351E-3</c:v>
                </c:pt>
                <c:pt idx="157">
                  <c:v>3.8661840919186536E-3</c:v>
                </c:pt>
                <c:pt idx="158">
                  <c:v>3.8651710778153745E-3</c:v>
                </c:pt>
                <c:pt idx="159">
                  <c:v>3.864158063712095E-3</c:v>
                </c:pt>
                <c:pt idx="160">
                  <c:v>3.8479498380596267E-3</c:v>
                </c:pt>
                <c:pt idx="161">
                  <c:v>3.8324169551426776E-3</c:v>
                </c:pt>
                <c:pt idx="162">
                  <c:v>3.8324169551426776E-3</c:v>
                </c:pt>
                <c:pt idx="163">
                  <c:v>3.7561032260289705E-3</c:v>
                </c:pt>
                <c:pt idx="164">
                  <c:v>3.4805633899370031E-3</c:v>
                </c:pt>
                <c:pt idx="165">
                  <c:v>3.4528743377807026E-3</c:v>
                </c:pt>
                <c:pt idx="166">
                  <c:v>3.4528743377807026E-3</c:v>
                </c:pt>
                <c:pt idx="167">
                  <c:v>3.4400428258058316E-3</c:v>
                </c:pt>
                <c:pt idx="168">
                  <c:v>3.1314111956734069E-3</c:v>
                </c:pt>
                <c:pt idx="169">
                  <c:v>3.0908906315422354E-3</c:v>
                </c:pt>
                <c:pt idx="170">
                  <c:v>3.0767084340963253E-3</c:v>
                </c:pt>
                <c:pt idx="171">
                  <c:v>2.9619001690580054E-3</c:v>
                </c:pt>
                <c:pt idx="172">
                  <c:v>2.5810068662249917E-3</c:v>
                </c:pt>
                <c:pt idx="173">
                  <c:v>2.3412601951155595E-3</c:v>
                </c:pt>
                <c:pt idx="174">
                  <c:v>2.2440108412007474E-3</c:v>
                </c:pt>
                <c:pt idx="175">
                  <c:v>2.1609436847318452E-3</c:v>
                </c:pt>
                <c:pt idx="176">
                  <c:v>1.7543873579490893E-3</c:v>
                </c:pt>
                <c:pt idx="177">
                  <c:v>1.4342749013128331E-3</c:v>
                </c:pt>
                <c:pt idx="178">
                  <c:v>1.4214433893379619E-3</c:v>
                </c:pt>
                <c:pt idx="179">
                  <c:v>1.4065858491565323E-3</c:v>
                </c:pt>
                <c:pt idx="180">
                  <c:v>1.3944296799171809E-3</c:v>
                </c:pt>
                <c:pt idx="181">
                  <c:v>9.1865072274367331E-4</c:v>
                </c:pt>
                <c:pt idx="182">
                  <c:v>5.7658962720303231E-4</c:v>
                </c:pt>
                <c:pt idx="183">
                  <c:v>5.7388825626095413E-4</c:v>
                </c:pt>
                <c:pt idx="184">
                  <c:v>5.6038140155056362E-4</c:v>
                </c:pt>
                <c:pt idx="185">
                  <c:v>5.5362797419536837E-4</c:v>
                </c:pt>
                <c:pt idx="186">
                  <c:v>5.5025126051777063E-4</c:v>
                </c:pt>
                <c:pt idx="187">
                  <c:v>5.4991358915001086E-4</c:v>
                </c:pt>
                <c:pt idx="188">
                  <c:v>5.4788756094345244E-4</c:v>
                </c:pt>
                <c:pt idx="189">
                  <c:v>5.1547110963851505E-4</c:v>
                </c:pt>
                <c:pt idx="190">
                  <c:v>5.1513343827075527E-4</c:v>
                </c:pt>
                <c:pt idx="191">
                  <c:v>5.0973069638659912E-4</c:v>
                </c:pt>
                <c:pt idx="192">
                  <c:v>2.5242511415365888E-4</c:v>
                </c:pt>
                <c:pt idx="193">
                  <c:v>2.4229497312086589E-4</c:v>
                </c:pt>
                <c:pt idx="194">
                  <c:v>2.3891825944326816E-4</c:v>
                </c:pt>
                <c:pt idx="195">
                  <c:v>2.3013880388151448E-4</c:v>
                </c:pt>
                <c:pt idx="196">
                  <c:v>2.2980113251375471E-4</c:v>
                </c:pt>
                <c:pt idx="197">
                  <c:v>1.7712439914323135E-4</c:v>
                </c:pt>
                <c:pt idx="198">
                  <c:v>1.7172165725907519E-4</c:v>
                </c:pt>
                <c:pt idx="199">
                  <c:v>1.5585110297436627E-4</c:v>
                </c:pt>
                <c:pt idx="200">
                  <c:v>1.4707164741261237E-4</c:v>
                </c:pt>
                <c:pt idx="201">
                  <c:v>1.467339760448526E-4</c:v>
                </c:pt>
                <c:pt idx="202">
                  <c:v>9.6420942248647869E-5</c:v>
                </c:pt>
                <c:pt idx="203">
                  <c:v>-2.4395179645319426E-4</c:v>
                </c:pt>
                <c:pt idx="204">
                  <c:v>-2.9899222939803582E-4</c:v>
                </c:pt>
                <c:pt idx="205">
                  <c:v>-3.0574565675323107E-4</c:v>
                </c:pt>
                <c:pt idx="206">
                  <c:v>-3.2026552556690111E-4</c:v>
                </c:pt>
                <c:pt idx="207">
                  <c:v>-6.2619578475724743E-4</c:v>
                </c:pt>
                <c:pt idx="208">
                  <c:v>-7.0791225575511001E-4</c:v>
                </c:pt>
                <c:pt idx="209">
                  <c:v>-1.0469343089859135E-3</c:v>
                </c:pt>
                <c:pt idx="210">
                  <c:v>-1.0607788350640635E-3</c:v>
                </c:pt>
                <c:pt idx="211">
                  <c:v>-1.08002610302637E-3</c:v>
                </c:pt>
                <c:pt idx="212">
                  <c:v>-1.0901562440591632E-3</c:v>
                </c:pt>
                <c:pt idx="213">
                  <c:v>-1.0901562440591632E-3</c:v>
                </c:pt>
                <c:pt idx="214">
                  <c:v>-1.1026500846662741E-3</c:v>
                </c:pt>
                <c:pt idx="215">
                  <c:v>-1.4832057161315282E-3</c:v>
                </c:pt>
                <c:pt idx="216">
                  <c:v>-1.8944894420629211E-3</c:v>
                </c:pt>
                <c:pt idx="217">
                  <c:v>-2.2311477957194059E-3</c:v>
                </c:pt>
                <c:pt idx="218">
                  <c:v>-2.2422909508554782E-3</c:v>
                </c:pt>
                <c:pt idx="219">
                  <c:v>-2.2659279465986615E-3</c:v>
                </c:pt>
                <c:pt idx="220">
                  <c:v>-2.3111759098784698E-3</c:v>
                </c:pt>
                <c:pt idx="221">
                  <c:v>-2.3489951030675632E-3</c:v>
                </c:pt>
                <c:pt idx="222">
                  <c:v>-2.6903808558726848E-3</c:v>
                </c:pt>
                <c:pt idx="223">
                  <c:v>-2.6903808558726848E-3</c:v>
                </c:pt>
                <c:pt idx="224">
                  <c:v>-3.0142076975542983E-3</c:v>
                </c:pt>
                <c:pt idx="225">
                  <c:v>-3.4690510299267012E-3</c:v>
                </c:pt>
                <c:pt idx="226">
                  <c:v>-3.5511051722923238E-3</c:v>
                </c:pt>
                <c:pt idx="227">
                  <c:v>-3.8688539293542617E-3</c:v>
                </c:pt>
                <c:pt idx="228">
                  <c:v>-3.8924909250974446E-3</c:v>
                </c:pt>
                <c:pt idx="229">
                  <c:v>-3.9093744934854333E-3</c:v>
                </c:pt>
                <c:pt idx="230">
                  <c:v>-4.2987095805124415E-3</c:v>
                </c:pt>
                <c:pt idx="231">
                  <c:v>-4.3341650741272157E-3</c:v>
                </c:pt>
                <c:pt idx="232">
                  <c:v>-4.2922938245250064E-3</c:v>
                </c:pt>
                <c:pt idx="233">
                  <c:v>-4.3091773929129946E-3</c:v>
                </c:pt>
                <c:pt idx="234">
                  <c:v>-4.3135671206938706E-3</c:v>
                </c:pt>
                <c:pt idx="235">
                  <c:v>-4.7116816632826325E-3</c:v>
                </c:pt>
                <c:pt idx="236">
                  <c:v>-4.7336303021870176E-3</c:v>
                </c:pt>
                <c:pt idx="237">
                  <c:v>-4.7572672979302004E-3</c:v>
                </c:pt>
                <c:pt idx="238">
                  <c:v>-5.971533536394312E-3</c:v>
                </c:pt>
                <c:pt idx="239">
                  <c:v>-5.9647801090391174E-3</c:v>
                </c:pt>
                <c:pt idx="240">
                  <c:v>-5.9681568227167147E-3</c:v>
                </c:pt>
                <c:pt idx="241">
                  <c:v>-5.6095498301558452E-3</c:v>
                </c:pt>
                <c:pt idx="242">
                  <c:v>-5.9657931231423961E-3</c:v>
                </c:pt>
                <c:pt idx="243">
                  <c:v>-5.9678191513489551E-3</c:v>
                </c:pt>
                <c:pt idx="244">
                  <c:v>-5.9711958650265524E-3</c:v>
                </c:pt>
                <c:pt idx="245">
                  <c:v>-6.3713364358218717E-3</c:v>
                </c:pt>
                <c:pt idx="246">
                  <c:v>-6.3834926050612244E-3</c:v>
                </c:pt>
                <c:pt idx="247">
                  <c:v>-6.4213117982503173E-3</c:v>
                </c:pt>
                <c:pt idx="248">
                  <c:v>-7.0905764491501697E-3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94-4DD0-9C37-E7B0D3C3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848"/>
        <c:axId val="1"/>
      </c:scatterChart>
      <c:valAx>
        <c:axId val="658453848"/>
        <c:scaling>
          <c:orientation val="minMax"/>
          <c:max val="30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05046506932605"/>
              <c:y val="0.82390201224846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044722719141325E-2"/>
              <c:y val="0.34591294012776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8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522380140765052"/>
          <c:y val="0.89308440218557583"/>
          <c:w val="0.73166424858788903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55919622950356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6942653979498"/>
          <c:y val="0.13249211356466878"/>
          <c:w val="0.80824514211809428"/>
          <c:h val="0.60567823343848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(old)'!$H$22:$H$990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F-42D3-8768-6B571895558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Faulkner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(old)'!$I$22:$I$990</c:f>
              <c:numCache>
                <c:formatCode>General</c:formatCode>
                <c:ptCount val="969"/>
                <c:pt idx="32">
                  <c:v>6.9443000029423274E-3</c:v>
                </c:pt>
                <c:pt idx="34">
                  <c:v>2.0805000021937303E-3</c:v>
                </c:pt>
                <c:pt idx="36">
                  <c:v>5.8790999974007718E-3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DF-42D3-8768-6B5718955581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(old)'!$J$22:$J$990</c:f>
              <c:numCache>
                <c:formatCode>General</c:formatCode>
                <c:ptCount val="969"/>
                <c:pt idx="72">
                  <c:v>1.490639999974519E-2</c:v>
                </c:pt>
                <c:pt idx="74">
                  <c:v>1.7244000002392568E-2</c:v>
                </c:pt>
                <c:pt idx="75">
                  <c:v>3.1320900001446716E-2</c:v>
                </c:pt>
                <c:pt idx="79">
                  <c:v>1.6150600007676985E-2</c:v>
                </c:pt>
                <c:pt idx="82">
                  <c:v>1.4388800002052449E-2</c:v>
                </c:pt>
                <c:pt idx="83">
                  <c:v>1.8164799999794923E-2</c:v>
                </c:pt>
                <c:pt idx="84">
                  <c:v>1.6623400006210431E-2</c:v>
                </c:pt>
                <c:pt idx="85">
                  <c:v>1.6437800004496239E-2</c:v>
                </c:pt>
                <c:pt idx="87">
                  <c:v>1.6959000000497326E-2</c:v>
                </c:pt>
                <c:pt idx="88">
                  <c:v>1.6388200005167164E-2</c:v>
                </c:pt>
                <c:pt idx="89">
                  <c:v>1.6188600005989429E-2</c:v>
                </c:pt>
                <c:pt idx="91">
                  <c:v>2.2330699997837655E-2</c:v>
                </c:pt>
                <c:pt idx="93">
                  <c:v>1.7969000000448432E-2</c:v>
                </c:pt>
                <c:pt idx="94">
                  <c:v>1.8707000002905261E-2</c:v>
                </c:pt>
                <c:pt idx="95">
                  <c:v>1.8430000003718305E-2</c:v>
                </c:pt>
                <c:pt idx="96">
                  <c:v>2.0822300000872929E-2</c:v>
                </c:pt>
                <c:pt idx="97">
                  <c:v>1.7976100003579631E-2</c:v>
                </c:pt>
                <c:pt idx="98">
                  <c:v>1.9736900001589675E-2</c:v>
                </c:pt>
                <c:pt idx="99">
                  <c:v>1.9929199996113311E-2</c:v>
                </c:pt>
                <c:pt idx="100">
                  <c:v>1.8506000000343192E-2</c:v>
                </c:pt>
                <c:pt idx="101">
                  <c:v>1.8138599996746052E-2</c:v>
                </c:pt>
                <c:pt idx="102">
                  <c:v>1.7707600003632251E-2</c:v>
                </c:pt>
                <c:pt idx="103">
                  <c:v>1.8430600001011044E-2</c:v>
                </c:pt>
                <c:pt idx="104">
                  <c:v>1.6930400001001544E-2</c:v>
                </c:pt>
                <c:pt idx="105">
                  <c:v>1.4522699995723087E-2</c:v>
                </c:pt>
                <c:pt idx="106">
                  <c:v>1.812150000478141E-2</c:v>
                </c:pt>
                <c:pt idx="107">
                  <c:v>1.6498299999511801E-2</c:v>
                </c:pt>
                <c:pt idx="108">
                  <c:v>1.8136400001822039E-2</c:v>
                </c:pt>
                <c:pt idx="109">
                  <c:v>2.0936200002324767E-2</c:v>
                </c:pt>
                <c:pt idx="110">
                  <c:v>2.1328500006347895E-2</c:v>
                </c:pt>
                <c:pt idx="111">
                  <c:v>1.9081200007349253E-2</c:v>
                </c:pt>
                <c:pt idx="112">
                  <c:v>2.0219600002747029E-2</c:v>
                </c:pt>
                <c:pt idx="113">
                  <c:v>2.4764500005403534E-2</c:v>
                </c:pt>
                <c:pt idx="114">
                  <c:v>2.3510500002885237E-2</c:v>
                </c:pt>
                <c:pt idx="115">
                  <c:v>2.7079400002548937E-2</c:v>
                </c:pt>
                <c:pt idx="116">
                  <c:v>2.1903200002270751E-2</c:v>
                </c:pt>
                <c:pt idx="117">
                  <c:v>1.9954399998823646E-2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DF-42D3-8768-6B5718955581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(old)'!$K$22:$K$990</c:f>
              <c:numCache>
                <c:formatCode>General</c:formatCode>
                <c:ptCount val="969"/>
                <c:pt idx="19">
                  <c:v>0</c:v>
                </c:pt>
                <c:pt idx="20">
                  <c:v>9.7690000256989151E-4</c:v>
                </c:pt>
                <c:pt idx="21">
                  <c:v>2.3000000510364771E-5</c:v>
                </c:pt>
                <c:pt idx="22">
                  <c:v>2.9999000034877099E-3</c:v>
                </c:pt>
                <c:pt idx="86">
                  <c:v>1.5820799999346491E-2</c:v>
                </c:pt>
                <c:pt idx="90">
                  <c:v>1.6696000006049871E-2</c:v>
                </c:pt>
                <c:pt idx="92">
                  <c:v>1.7930599999090191E-2</c:v>
                </c:pt>
                <c:pt idx="118">
                  <c:v>2.0938500005286187E-2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DF-42D3-8768-6B571895558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(old)'!$L$22:$L$990</c:f>
              <c:numCache>
                <c:formatCode>General</c:formatCode>
                <c:ptCount val="969"/>
                <c:pt idx="0">
                  <c:v>-1.235799994901754E-3</c:v>
                </c:pt>
                <c:pt idx="1">
                  <c:v>2.7843999996548519E-3</c:v>
                </c:pt>
                <c:pt idx="2">
                  <c:v>1.7073999988497235E-3</c:v>
                </c:pt>
                <c:pt idx="3">
                  <c:v>-3.3696000027703121E-3</c:v>
                </c:pt>
                <c:pt idx="4">
                  <c:v>0.10249860000476474</c:v>
                </c:pt>
                <c:pt idx="5">
                  <c:v>3.9572000023326837E-3</c:v>
                </c:pt>
                <c:pt idx="6">
                  <c:v>9.6492000011494383E-3</c:v>
                </c:pt>
                <c:pt idx="7">
                  <c:v>1.2011599996185396E-2</c:v>
                </c:pt>
                <c:pt idx="8">
                  <c:v>9.0105999988736585E-3</c:v>
                </c:pt>
                <c:pt idx="9">
                  <c:v>1.1131400002341252E-2</c:v>
                </c:pt>
                <c:pt idx="10">
                  <c:v>7.0544000045629218E-3</c:v>
                </c:pt>
                <c:pt idx="11">
                  <c:v>3.9774000033503398E-3</c:v>
                </c:pt>
                <c:pt idx="12">
                  <c:v>-1.8716000049607828E-3</c:v>
                </c:pt>
                <c:pt idx="13">
                  <c:v>-4.1025999962585047E-3</c:v>
                </c:pt>
                <c:pt idx="14">
                  <c:v>5.6019999974523671E-3</c:v>
                </c:pt>
                <c:pt idx="15">
                  <c:v>6.8777999986195937E-3</c:v>
                </c:pt>
                <c:pt idx="16">
                  <c:v>2.7238000038778409E-3</c:v>
                </c:pt>
                <c:pt idx="17">
                  <c:v>7.6467999970191158E-3</c:v>
                </c:pt>
                <c:pt idx="18">
                  <c:v>7.030799999483861E-3</c:v>
                </c:pt>
                <c:pt idx="23">
                  <c:v>-4.0900000021792948E-4</c:v>
                </c:pt>
                <c:pt idx="26">
                  <c:v>1.0259399998176377E-2</c:v>
                </c:pt>
                <c:pt idx="27">
                  <c:v>1.7382199999701697E-2</c:v>
                </c:pt>
                <c:pt idx="28">
                  <c:v>1.6892000057850964E-3</c:v>
                </c:pt>
                <c:pt idx="29">
                  <c:v>4.3041999961133115E-3</c:v>
                </c:pt>
                <c:pt idx="30">
                  <c:v>5.2272000029915944E-3</c:v>
                </c:pt>
                <c:pt idx="37">
                  <c:v>1.3541400003305171E-2</c:v>
                </c:pt>
                <c:pt idx="39">
                  <c:v>-4.3936000001849607E-3</c:v>
                </c:pt>
                <c:pt idx="40">
                  <c:v>2.2529399997438304E-2</c:v>
                </c:pt>
                <c:pt idx="41">
                  <c:v>8.3754000006592833E-3</c:v>
                </c:pt>
                <c:pt idx="43">
                  <c:v>1.5165599994361401E-2</c:v>
                </c:pt>
                <c:pt idx="44">
                  <c:v>1.9011600001249462E-2</c:v>
                </c:pt>
                <c:pt idx="45">
                  <c:v>1.4549599996826146E-2</c:v>
                </c:pt>
                <c:pt idx="47">
                  <c:v>4.9880000005941838E-3</c:v>
                </c:pt>
                <c:pt idx="48">
                  <c:v>9.5260000016423874E-3</c:v>
                </c:pt>
                <c:pt idx="49">
                  <c:v>2.0648800003982615E-2</c:v>
                </c:pt>
                <c:pt idx="50">
                  <c:v>1.4801800003624521E-2</c:v>
                </c:pt>
                <c:pt idx="53">
                  <c:v>1.3811400000122376E-2</c:v>
                </c:pt>
                <c:pt idx="56">
                  <c:v>1.8394200000329874E-2</c:v>
                </c:pt>
                <c:pt idx="57">
                  <c:v>1.2317200002144091E-2</c:v>
                </c:pt>
                <c:pt idx="58">
                  <c:v>1.0624200003803708E-2</c:v>
                </c:pt>
                <c:pt idx="59">
                  <c:v>1.690000000235159E-2</c:v>
                </c:pt>
                <c:pt idx="60">
                  <c:v>1.1514999998325948E-2</c:v>
                </c:pt>
                <c:pt idx="62">
                  <c:v>1.2799399999494199E-2</c:v>
                </c:pt>
                <c:pt idx="63">
                  <c:v>8.2699999984470196E-3</c:v>
                </c:pt>
                <c:pt idx="64">
                  <c:v>1.6468800000438932E-2</c:v>
                </c:pt>
                <c:pt idx="65">
                  <c:v>2.0590599997376557E-2</c:v>
                </c:pt>
                <c:pt idx="67">
                  <c:v>7.9736000043340027E-3</c:v>
                </c:pt>
                <c:pt idx="68">
                  <c:v>1.7764800002623815E-2</c:v>
                </c:pt>
                <c:pt idx="69">
                  <c:v>1.7379800003254786E-2</c:v>
                </c:pt>
                <c:pt idx="70">
                  <c:v>1.9530400000803638E-2</c:v>
                </c:pt>
                <c:pt idx="71">
                  <c:v>2.8782599998521619E-2</c:v>
                </c:pt>
                <c:pt idx="73">
                  <c:v>2.275999999983469E-2</c:v>
                </c:pt>
                <c:pt idx="77">
                  <c:v>2.0373999999719672E-2</c:v>
                </c:pt>
                <c:pt idx="78">
                  <c:v>2.0033799999509938E-2</c:v>
                </c:pt>
                <c:pt idx="80">
                  <c:v>2.0319199997175019E-2</c:v>
                </c:pt>
                <c:pt idx="81">
                  <c:v>2.0519199999398552E-2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DF-42D3-8768-6B571895558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(old)'!$M$22:$M$990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DF-42D3-8768-6B571895558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(old)'!$N$22:$N$990</c:f>
              <c:numCache>
                <c:formatCode>General</c:formatCode>
                <c:ptCount val="969"/>
                <c:pt idx="24">
                  <c:v>7.3600000032456592E-3</c:v>
                </c:pt>
                <c:pt idx="25">
                  <c:v>8.3599999998114072E-3</c:v>
                </c:pt>
                <c:pt idx="31">
                  <c:v>6.9443000029423274E-3</c:v>
                </c:pt>
                <c:pt idx="33">
                  <c:v>2.0805000021937303E-3</c:v>
                </c:pt>
                <c:pt idx="35">
                  <c:v>5.8790999974007718E-3</c:v>
                </c:pt>
                <c:pt idx="38">
                  <c:v>1.9770700004301034E-2</c:v>
                </c:pt>
                <c:pt idx="42">
                  <c:v>4.3196000042371452E-3</c:v>
                </c:pt>
                <c:pt idx="46">
                  <c:v>5.0972000026376918E-3</c:v>
                </c:pt>
                <c:pt idx="51">
                  <c:v>1.3634499999170657E-2</c:v>
                </c:pt>
                <c:pt idx="52">
                  <c:v>9.8113999993074685E-3</c:v>
                </c:pt>
                <c:pt idx="54">
                  <c:v>3.0195400002412498E-2</c:v>
                </c:pt>
                <c:pt idx="55">
                  <c:v>1.1118400005216245E-2</c:v>
                </c:pt>
                <c:pt idx="61">
                  <c:v>4.8867000004975125E-3</c:v>
                </c:pt>
                <c:pt idx="66">
                  <c:v>2.5104700005613267E-2</c:v>
                </c:pt>
                <c:pt idx="76">
                  <c:v>5.3740000003017485E-3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DF-42D3-8768-6B571895558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(old)'!$O$22:$O$990</c:f>
              <c:numCache>
                <c:formatCode>General</c:formatCode>
                <c:ptCount val="969"/>
                <c:pt idx="19">
                  <c:v>5.210167257997866E-3</c:v>
                </c:pt>
                <c:pt idx="20">
                  <c:v>5.2116443335007796E-3</c:v>
                </c:pt>
                <c:pt idx="21">
                  <c:v>5.2150908430075773E-3</c:v>
                </c:pt>
                <c:pt idx="22">
                  <c:v>5.2165679185104908E-3</c:v>
                </c:pt>
                <c:pt idx="72">
                  <c:v>1.4155336503641071E-2</c:v>
                </c:pt>
                <c:pt idx="74">
                  <c:v>1.4210480655749836E-2</c:v>
                </c:pt>
                <c:pt idx="75">
                  <c:v>1.421195773125275E-2</c:v>
                </c:pt>
                <c:pt idx="84">
                  <c:v>1.5529016721350481E-2</c:v>
                </c:pt>
                <c:pt idx="85">
                  <c:v>1.6084397110445896E-2</c:v>
                </c:pt>
                <c:pt idx="86">
                  <c:v>1.6433971646135387E-2</c:v>
                </c:pt>
                <c:pt idx="87">
                  <c:v>1.6696891085653962E-2</c:v>
                </c:pt>
                <c:pt idx="88">
                  <c:v>1.7289690720823186E-2</c:v>
                </c:pt>
                <c:pt idx="89">
                  <c:v>1.7756446579743804E-2</c:v>
                </c:pt>
                <c:pt idx="90">
                  <c:v>1.7775156202780702E-2</c:v>
                </c:pt>
                <c:pt idx="91">
                  <c:v>1.8508278010726693E-2</c:v>
                </c:pt>
                <c:pt idx="92">
                  <c:v>1.9007037172210431E-2</c:v>
                </c:pt>
                <c:pt idx="93">
                  <c:v>1.9010976040218203E-2</c:v>
                </c:pt>
                <c:pt idx="94">
                  <c:v>1.904051755027647E-2</c:v>
                </c:pt>
                <c:pt idx="95">
                  <c:v>1.9045441135286181E-2</c:v>
                </c:pt>
                <c:pt idx="96">
                  <c:v>1.9045933493787151E-2</c:v>
                </c:pt>
                <c:pt idx="97">
                  <c:v>1.9048887644792976E-2</c:v>
                </c:pt>
                <c:pt idx="98">
                  <c:v>1.9096154060886203E-2</c:v>
                </c:pt>
                <c:pt idx="99">
                  <c:v>1.9096646419387173E-2</c:v>
                </c:pt>
                <c:pt idx="100">
                  <c:v>1.9104524155402713E-2</c:v>
                </c:pt>
                <c:pt idx="101">
                  <c:v>1.9479701333142703E-2</c:v>
                </c:pt>
                <c:pt idx="102">
                  <c:v>1.9494472088171837E-2</c:v>
                </c:pt>
                <c:pt idx="103">
                  <c:v>1.9499395673181548E-2</c:v>
                </c:pt>
                <c:pt idx="104">
                  <c:v>1.9512196994206796E-2</c:v>
                </c:pt>
                <c:pt idx="105">
                  <c:v>1.9512689352707765E-2</c:v>
                </c:pt>
                <c:pt idx="106">
                  <c:v>1.9589497278859259E-2</c:v>
                </c:pt>
                <c:pt idx="107">
                  <c:v>1.9597375014874796E-2</c:v>
                </c:pt>
                <c:pt idx="108">
                  <c:v>1.962051586442044E-2</c:v>
                </c:pt>
                <c:pt idx="109">
                  <c:v>1.9633317185445691E-2</c:v>
                </c:pt>
                <c:pt idx="110">
                  <c:v>1.9633809543946661E-2</c:v>
                </c:pt>
                <c:pt idx="111">
                  <c:v>1.9707170960591356E-2</c:v>
                </c:pt>
                <c:pt idx="112">
                  <c:v>2.0203468329570241E-2</c:v>
                </c:pt>
                <c:pt idx="113">
                  <c:v>2.028372276522853E-2</c:v>
                </c:pt>
                <c:pt idx="114">
                  <c:v>2.0293569935247953E-2</c:v>
                </c:pt>
                <c:pt idx="115">
                  <c:v>2.0314741350789714E-2</c:v>
                </c:pt>
                <c:pt idx="116">
                  <c:v>2.0760818152669541E-2</c:v>
                </c:pt>
                <c:pt idx="117">
                  <c:v>2.1422547977974722E-2</c:v>
                </c:pt>
                <c:pt idx="118">
                  <c:v>2.1455535997539785E-2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DF-42D3-8768-6B571895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6008"/>
        <c:axId val="1"/>
      </c:scatterChart>
      <c:valAx>
        <c:axId val="6584560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1420239136779"/>
              <c:y val="0.8233438485804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600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55574370408E-2"/>
          <c:y val="0.89274447949526814"/>
          <c:w val="0.99283342270388242"/>
          <c:h val="0.95583596214511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9525139664804471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85474860335198E-2"/>
          <c:y val="0.12285714285714286"/>
          <c:w val="0.87011173184357538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-32364</c:v>
                </c:pt>
                <c:pt idx="1">
                  <c:v>-4173</c:v>
                </c:pt>
                <c:pt idx="2">
                  <c:v>-3486</c:v>
                </c:pt>
                <c:pt idx="3">
                  <c:v>-3481</c:v>
                </c:pt>
                <c:pt idx="4">
                  <c:v>-3476</c:v>
                </c:pt>
                <c:pt idx="5">
                  <c:v>-2909</c:v>
                </c:pt>
                <c:pt idx="6">
                  <c:v>-1718</c:v>
                </c:pt>
                <c:pt idx="7">
                  <c:v>-1698</c:v>
                </c:pt>
                <c:pt idx="8">
                  <c:v>-1254</c:v>
                </c:pt>
                <c:pt idx="9">
                  <c:v>-1189</c:v>
                </c:pt>
                <c:pt idx="10">
                  <c:v>-1041</c:v>
                </c:pt>
                <c:pt idx="11">
                  <c:v>-1036</c:v>
                </c:pt>
                <c:pt idx="12">
                  <c:v>-1031</c:v>
                </c:pt>
                <c:pt idx="13">
                  <c:v>-846</c:v>
                </c:pt>
                <c:pt idx="14">
                  <c:v>-831</c:v>
                </c:pt>
                <c:pt idx="15">
                  <c:v>-630</c:v>
                </c:pt>
                <c:pt idx="16">
                  <c:v>-557</c:v>
                </c:pt>
                <c:pt idx="17">
                  <c:v>-547</c:v>
                </c:pt>
                <c:pt idx="18">
                  <c:v>-542</c:v>
                </c:pt>
                <c:pt idx="19">
                  <c:v>-502</c:v>
                </c:pt>
                <c:pt idx="20">
                  <c:v>0</c:v>
                </c:pt>
                <c:pt idx="21">
                  <c:v>1.5</c:v>
                </c:pt>
                <c:pt idx="22">
                  <c:v>5</c:v>
                </c:pt>
                <c:pt idx="23">
                  <c:v>6.5</c:v>
                </c:pt>
                <c:pt idx="24">
                  <c:v>85</c:v>
                </c:pt>
                <c:pt idx="25">
                  <c:v>100</c:v>
                </c:pt>
                <c:pt idx="26">
                  <c:v>100</c:v>
                </c:pt>
                <c:pt idx="27">
                  <c:v>639</c:v>
                </c:pt>
                <c:pt idx="28">
                  <c:v>657</c:v>
                </c:pt>
                <c:pt idx="29">
                  <c:v>702</c:v>
                </c:pt>
                <c:pt idx="30">
                  <c:v>727</c:v>
                </c:pt>
                <c:pt idx="31">
                  <c:v>732</c:v>
                </c:pt>
                <c:pt idx="32">
                  <c:v>1120.5</c:v>
                </c:pt>
                <c:pt idx="33">
                  <c:v>1120.5</c:v>
                </c:pt>
                <c:pt idx="34">
                  <c:v>1767.5</c:v>
                </c:pt>
                <c:pt idx="35">
                  <c:v>1767.5</c:v>
                </c:pt>
                <c:pt idx="36">
                  <c:v>1858.5</c:v>
                </c:pt>
                <c:pt idx="37">
                  <c:v>1858.5</c:v>
                </c:pt>
                <c:pt idx="38">
                  <c:v>2309</c:v>
                </c:pt>
                <c:pt idx="39">
                  <c:v>2904.5</c:v>
                </c:pt>
                <c:pt idx="40">
                  <c:v>3084</c:v>
                </c:pt>
                <c:pt idx="41">
                  <c:v>3089</c:v>
                </c:pt>
                <c:pt idx="42">
                  <c:v>3099</c:v>
                </c:pt>
                <c:pt idx="43">
                  <c:v>3726</c:v>
                </c:pt>
                <c:pt idx="44">
                  <c:v>3736</c:v>
                </c:pt>
                <c:pt idx="45">
                  <c:v>3746</c:v>
                </c:pt>
                <c:pt idx="46">
                  <c:v>3776</c:v>
                </c:pt>
                <c:pt idx="47">
                  <c:v>4182</c:v>
                </c:pt>
                <c:pt idx="48">
                  <c:v>4280</c:v>
                </c:pt>
                <c:pt idx="49">
                  <c:v>4310</c:v>
                </c:pt>
                <c:pt idx="50">
                  <c:v>4328</c:v>
                </c:pt>
                <c:pt idx="51">
                  <c:v>4383</c:v>
                </c:pt>
                <c:pt idx="52">
                  <c:v>4757.5</c:v>
                </c:pt>
                <c:pt idx="53">
                  <c:v>4759</c:v>
                </c:pt>
                <c:pt idx="54">
                  <c:v>4759</c:v>
                </c:pt>
                <c:pt idx="55">
                  <c:v>4799</c:v>
                </c:pt>
                <c:pt idx="56">
                  <c:v>4804</c:v>
                </c:pt>
                <c:pt idx="57">
                  <c:v>4877</c:v>
                </c:pt>
                <c:pt idx="58">
                  <c:v>4882</c:v>
                </c:pt>
                <c:pt idx="59">
                  <c:v>4927</c:v>
                </c:pt>
                <c:pt idx="60">
                  <c:v>5000</c:v>
                </c:pt>
                <c:pt idx="61">
                  <c:v>5025</c:v>
                </c:pt>
                <c:pt idx="62">
                  <c:v>5364.5</c:v>
                </c:pt>
                <c:pt idx="63">
                  <c:v>5539</c:v>
                </c:pt>
                <c:pt idx="64">
                  <c:v>5950</c:v>
                </c:pt>
                <c:pt idx="65">
                  <c:v>6028</c:v>
                </c:pt>
                <c:pt idx="66">
                  <c:v>6111</c:v>
                </c:pt>
                <c:pt idx="67">
                  <c:v>6194.5</c:v>
                </c:pt>
                <c:pt idx="68">
                  <c:v>6216</c:v>
                </c:pt>
                <c:pt idx="69">
                  <c:v>6788</c:v>
                </c:pt>
                <c:pt idx="70">
                  <c:v>6813</c:v>
                </c:pt>
                <c:pt idx="71">
                  <c:v>8024</c:v>
                </c:pt>
                <c:pt idx="72">
                  <c:v>8631</c:v>
                </c:pt>
                <c:pt idx="73">
                  <c:v>9084</c:v>
                </c:pt>
                <c:pt idx="74">
                  <c:v>9100</c:v>
                </c:pt>
                <c:pt idx="75">
                  <c:v>9140</c:v>
                </c:pt>
                <c:pt idx="76">
                  <c:v>9141.5</c:v>
                </c:pt>
                <c:pt idx="77">
                  <c:v>9190</c:v>
                </c:pt>
                <c:pt idx="78">
                  <c:v>9190</c:v>
                </c:pt>
                <c:pt idx="79">
                  <c:v>9303</c:v>
                </c:pt>
                <c:pt idx="80">
                  <c:v>9711</c:v>
                </c:pt>
                <c:pt idx="81">
                  <c:v>9752</c:v>
                </c:pt>
                <c:pt idx="82">
                  <c:v>9752</c:v>
                </c:pt>
                <c:pt idx="83">
                  <c:v>10228</c:v>
                </c:pt>
                <c:pt idx="84">
                  <c:v>10288</c:v>
                </c:pt>
                <c:pt idx="85">
                  <c:v>10479</c:v>
                </c:pt>
                <c:pt idx="86">
                  <c:v>11043</c:v>
                </c:pt>
                <c:pt idx="87">
                  <c:v>11398</c:v>
                </c:pt>
                <c:pt idx="88">
                  <c:v>11665</c:v>
                </c:pt>
                <c:pt idx="89">
                  <c:v>12267</c:v>
                </c:pt>
                <c:pt idx="90">
                  <c:v>12741</c:v>
                </c:pt>
                <c:pt idx="91">
                  <c:v>12760</c:v>
                </c:pt>
                <c:pt idx="92">
                  <c:v>13504.5</c:v>
                </c:pt>
                <c:pt idx="93">
                  <c:v>14011</c:v>
                </c:pt>
                <c:pt idx="94">
                  <c:v>14015</c:v>
                </c:pt>
                <c:pt idx="95">
                  <c:v>14045</c:v>
                </c:pt>
                <c:pt idx="96">
                  <c:v>14050</c:v>
                </c:pt>
                <c:pt idx="97">
                  <c:v>14050.5</c:v>
                </c:pt>
                <c:pt idx="98">
                  <c:v>14053.5</c:v>
                </c:pt>
                <c:pt idx="99">
                  <c:v>14101.5</c:v>
                </c:pt>
                <c:pt idx="100">
                  <c:v>14102</c:v>
                </c:pt>
                <c:pt idx="101">
                  <c:v>14110</c:v>
                </c:pt>
                <c:pt idx="102">
                  <c:v>14491</c:v>
                </c:pt>
                <c:pt idx="103">
                  <c:v>14506</c:v>
                </c:pt>
                <c:pt idx="104">
                  <c:v>14511</c:v>
                </c:pt>
                <c:pt idx="105">
                  <c:v>14524</c:v>
                </c:pt>
                <c:pt idx="106">
                  <c:v>14524.5</c:v>
                </c:pt>
                <c:pt idx="107">
                  <c:v>14602.5</c:v>
                </c:pt>
                <c:pt idx="108">
                  <c:v>14610.5</c:v>
                </c:pt>
                <c:pt idx="109">
                  <c:v>14634</c:v>
                </c:pt>
                <c:pt idx="110">
                  <c:v>14647</c:v>
                </c:pt>
                <c:pt idx="111">
                  <c:v>14647.5</c:v>
                </c:pt>
                <c:pt idx="112">
                  <c:v>14722</c:v>
                </c:pt>
                <c:pt idx="113">
                  <c:v>15226</c:v>
                </c:pt>
                <c:pt idx="114">
                  <c:v>15307.5</c:v>
                </c:pt>
                <c:pt idx="115">
                  <c:v>15317.5</c:v>
                </c:pt>
                <c:pt idx="116">
                  <c:v>15339</c:v>
                </c:pt>
                <c:pt idx="117">
                  <c:v>15792</c:v>
                </c:pt>
                <c:pt idx="118">
                  <c:v>16464</c:v>
                </c:pt>
                <c:pt idx="119">
                  <c:v>16497.5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5-486D-B6C7-7EBE41E6765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Faulkner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(old)'!$I$22:$I$990</c:f>
              <c:numCache>
                <c:formatCode>General</c:formatCode>
                <c:ptCount val="969"/>
                <c:pt idx="32">
                  <c:v>6.9443000029423274E-3</c:v>
                </c:pt>
                <c:pt idx="34">
                  <c:v>2.0805000021937303E-3</c:v>
                </c:pt>
                <c:pt idx="36">
                  <c:v>5.8790999974007718E-3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5-486D-B6C7-7EBE41E6765D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(old)'!$J$22:$J$990</c:f>
              <c:numCache>
                <c:formatCode>General</c:formatCode>
                <c:ptCount val="969"/>
                <c:pt idx="72">
                  <c:v>1.490639999974519E-2</c:v>
                </c:pt>
                <c:pt idx="74">
                  <c:v>1.7244000002392568E-2</c:v>
                </c:pt>
                <c:pt idx="75">
                  <c:v>3.1320900001446716E-2</c:v>
                </c:pt>
                <c:pt idx="79">
                  <c:v>1.6150600007676985E-2</c:v>
                </c:pt>
                <c:pt idx="82">
                  <c:v>1.4388800002052449E-2</c:v>
                </c:pt>
                <c:pt idx="83">
                  <c:v>1.8164799999794923E-2</c:v>
                </c:pt>
                <c:pt idx="84">
                  <c:v>1.6623400006210431E-2</c:v>
                </c:pt>
                <c:pt idx="85">
                  <c:v>1.6437800004496239E-2</c:v>
                </c:pt>
                <c:pt idx="87">
                  <c:v>1.6959000000497326E-2</c:v>
                </c:pt>
                <c:pt idx="88">
                  <c:v>1.6388200005167164E-2</c:v>
                </c:pt>
                <c:pt idx="89">
                  <c:v>1.6188600005989429E-2</c:v>
                </c:pt>
                <c:pt idx="91">
                  <c:v>2.2330699997837655E-2</c:v>
                </c:pt>
                <c:pt idx="93">
                  <c:v>1.7969000000448432E-2</c:v>
                </c:pt>
                <c:pt idx="94">
                  <c:v>1.8707000002905261E-2</c:v>
                </c:pt>
                <c:pt idx="95">
                  <c:v>1.8430000003718305E-2</c:v>
                </c:pt>
                <c:pt idx="96">
                  <c:v>2.0822300000872929E-2</c:v>
                </c:pt>
                <c:pt idx="97">
                  <c:v>1.7976100003579631E-2</c:v>
                </c:pt>
                <c:pt idx="98">
                  <c:v>1.9736900001589675E-2</c:v>
                </c:pt>
                <c:pt idx="99">
                  <c:v>1.9929199996113311E-2</c:v>
                </c:pt>
                <c:pt idx="100">
                  <c:v>1.8506000000343192E-2</c:v>
                </c:pt>
                <c:pt idx="101">
                  <c:v>1.8138599996746052E-2</c:v>
                </c:pt>
                <c:pt idx="102">
                  <c:v>1.7707600003632251E-2</c:v>
                </c:pt>
                <c:pt idx="103">
                  <c:v>1.8430600001011044E-2</c:v>
                </c:pt>
                <c:pt idx="104">
                  <c:v>1.6930400001001544E-2</c:v>
                </c:pt>
                <c:pt idx="105">
                  <c:v>1.4522699995723087E-2</c:v>
                </c:pt>
                <c:pt idx="106">
                  <c:v>1.812150000478141E-2</c:v>
                </c:pt>
                <c:pt idx="107">
                  <c:v>1.6498299999511801E-2</c:v>
                </c:pt>
                <c:pt idx="108">
                  <c:v>1.8136400001822039E-2</c:v>
                </c:pt>
                <c:pt idx="109">
                  <c:v>2.0936200002324767E-2</c:v>
                </c:pt>
                <c:pt idx="110">
                  <c:v>2.1328500006347895E-2</c:v>
                </c:pt>
                <c:pt idx="111">
                  <c:v>1.9081200007349253E-2</c:v>
                </c:pt>
                <c:pt idx="112">
                  <c:v>2.0219600002747029E-2</c:v>
                </c:pt>
                <c:pt idx="113">
                  <c:v>2.4764500005403534E-2</c:v>
                </c:pt>
                <c:pt idx="114">
                  <c:v>2.3510500002885237E-2</c:v>
                </c:pt>
                <c:pt idx="115">
                  <c:v>2.7079400002548937E-2</c:v>
                </c:pt>
                <c:pt idx="116">
                  <c:v>2.1903200002270751E-2</c:v>
                </c:pt>
                <c:pt idx="117">
                  <c:v>1.9954399998823646E-2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5-486D-B6C7-7EBE41E6765D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(old)'!$K$22:$K$990</c:f>
              <c:numCache>
                <c:formatCode>General</c:formatCode>
                <c:ptCount val="969"/>
                <c:pt idx="19">
                  <c:v>0</c:v>
                </c:pt>
                <c:pt idx="20">
                  <c:v>9.7690000256989151E-4</c:v>
                </c:pt>
                <c:pt idx="21">
                  <c:v>2.3000000510364771E-5</c:v>
                </c:pt>
                <c:pt idx="22">
                  <c:v>2.9999000034877099E-3</c:v>
                </c:pt>
                <c:pt idx="86">
                  <c:v>1.5820799999346491E-2</c:v>
                </c:pt>
                <c:pt idx="90">
                  <c:v>1.6696000006049871E-2</c:v>
                </c:pt>
                <c:pt idx="92">
                  <c:v>1.7930599999090191E-2</c:v>
                </c:pt>
                <c:pt idx="118">
                  <c:v>2.0938500005286187E-2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5-486D-B6C7-7EBE41E6765D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(old)'!$L$22:$L$990</c:f>
              <c:numCache>
                <c:formatCode>General</c:formatCode>
                <c:ptCount val="969"/>
                <c:pt idx="0">
                  <c:v>-1.235799994901754E-3</c:v>
                </c:pt>
                <c:pt idx="1">
                  <c:v>2.7843999996548519E-3</c:v>
                </c:pt>
                <c:pt idx="2">
                  <c:v>1.7073999988497235E-3</c:v>
                </c:pt>
                <c:pt idx="3">
                  <c:v>-3.3696000027703121E-3</c:v>
                </c:pt>
                <c:pt idx="4">
                  <c:v>0.10249860000476474</c:v>
                </c:pt>
                <c:pt idx="5">
                  <c:v>3.9572000023326837E-3</c:v>
                </c:pt>
                <c:pt idx="6">
                  <c:v>9.6492000011494383E-3</c:v>
                </c:pt>
                <c:pt idx="7">
                  <c:v>1.2011599996185396E-2</c:v>
                </c:pt>
                <c:pt idx="8">
                  <c:v>9.0105999988736585E-3</c:v>
                </c:pt>
                <c:pt idx="9">
                  <c:v>1.1131400002341252E-2</c:v>
                </c:pt>
                <c:pt idx="10">
                  <c:v>7.0544000045629218E-3</c:v>
                </c:pt>
                <c:pt idx="11">
                  <c:v>3.9774000033503398E-3</c:v>
                </c:pt>
                <c:pt idx="12">
                  <c:v>-1.8716000049607828E-3</c:v>
                </c:pt>
                <c:pt idx="13">
                  <c:v>-4.1025999962585047E-3</c:v>
                </c:pt>
                <c:pt idx="14">
                  <c:v>5.6019999974523671E-3</c:v>
                </c:pt>
                <c:pt idx="15">
                  <c:v>6.8777999986195937E-3</c:v>
                </c:pt>
                <c:pt idx="16">
                  <c:v>2.7238000038778409E-3</c:v>
                </c:pt>
                <c:pt idx="17">
                  <c:v>7.6467999970191158E-3</c:v>
                </c:pt>
                <c:pt idx="18">
                  <c:v>7.030799999483861E-3</c:v>
                </c:pt>
                <c:pt idx="23">
                  <c:v>-4.0900000021792948E-4</c:v>
                </c:pt>
                <c:pt idx="26">
                  <c:v>1.0259399998176377E-2</c:v>
                </c:pt>
                <c:pt idx="27">
                  <c:v>1.7382199999701697E-2</c:v>
                </c:pt>
                <c:pt idx="28">
                  <c:v>1.6892000057850964E-3</c:v>
                </c:pt>
                <c:pt idx="29">
                  <c:v>4.3041999961133115E-3</c:v>
                </c:pt>
                <c:pt idx="30">
                  <c:v>5.2272000029915944E-3</c:v>
                </c:pt>
                <c:pt idx="37">
                  <c:v>1.3541400003305171E-2</c:v>
                </c:pt>
                <c:pt idx="39">
                  <c:v>-4.3936000001849607E-3</c:v>
                </c:pt>
                <c:pt idx="40">
                  <c:v>2.2529399997438304E-2</c:v>
                </c:pt>
                <c:pt idx="41">
                  <c:v>8.3754000006592833E-3</c:v>
                </c:pt>
                <c:pt idx="43">
                  <c:v>1.5165599994361401E-2</c:v>
                </c:pt>
                <c:pt idx="44">
                  <c:v>1.9011600001249462E-2</c:v>
                </c:pt>
                <c:pt idx="45">
                  <c:v>1.4549599996826146E-2</c:v>
                </c:pt>
                <c:pt idx="47">
                  <c:v>4.9880000005941838E-3</c:v>
                </c:pt>
                <c:pt idx="48">
                  <c:v>9.5260000016423874E-3</c:v>
                </c:pt>
                <c:pt idx="49">
                  <c:v>2.0648800003982615E-2</c:v>
                </c:pt>
                <c:pt idx="50">
                  <c:v>1.4801800003624521E-2</c:v>
                </c:pt>
                <c:pt idx="53">
                  <c:v>1.3811400000122376E-2</c:v>
                </c:pt>
                <c:pt idx="56">
                  <c:v>1.8394200000329874E-2</c:v>
                </c:pt>
                <c:pt idx="57">
                  <c:v>1.2317200002144091E-2</c:v>
                </c:pt>
                <c:pt idx="58">
                  <c:v>1.0624200003803708E-2</c:v>
                </c:pt>
                <c:pt idx="59">
                  <c:v>1.690000000235159E-2</c:v>
                </c:pt>
                <c:pt idx="60">
                  <c:v>1.1514999998325948E-2</c:v>
                </c:pt>
                <c:pt idx="62">
                  <c:v>1.2799399999494199E-2</c:v>
                </c:pt>
                <c:pt idx="63">
                  <c:v>8.2699999984470196E-3</c:v>
                </c:pt>
                <c:pt idx="64">
                  <c:v>1.6468800000438932E-2</c:v>
                </c:pt>
                <c:pt idx="65">
                  <c:v>2.0590599997376557E-2</c:v>
                </c:pt>
                <c:pt idx="67">
                  <c:v>7.9736000043340027E-3</c:v>
                </c:pt>
                <c:pt idx="68">
                  <c:v>1.7764800002623815E-2</c:v>
                </c:pt>
                <c:pt idx="69">
                  <c:v>1.7379800003254786E-2</c:v>
                </c:pt>
                <c:pt idx="70">
                  <c:v>1.9530400000803638E-2</c:v>
                </c:pt>
                <c:pt idx="71">
                  <c:v>2.8782599998521619E-2</c:v>
                </c:pt>
                <c:pt idx="73">
                  <c:v>2.275999999983469E-2</c:v>
                </c:pt>
                <c:pt idx="77">
                  <c:v>2.0373999999719672E-2</c:v>
                </c:pt>
                <c:pt idx="78">
                  <c:v>2.0033799999509938E-2</c:v>
                </c:pt>
                <c:pt idx="80">
                  <c:v>2.0319199997175019E-2</c:v>
                </c:pt>
                <c:pt idx="81">
                  <c:v>2.0519199999398552E-2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5-486D-B6C7-7EBE41E6765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(old)'!$M$22:$M$990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5-486D-B6C7-7EBE41E6765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(old)'!$N$22:$N$990</c:f>
              <c:numCache>
                <c:formatCode>General</c:formatCode>
                <c:ptCount val="969"/>
                <c:pt idx="24">
                  <c:v>7.3600000032456592E-3</c:v>
                </c:pt>
                <c:pt idx="25">
                  <c:v>8.3599999998114072E-3</c:v>
                </c:pt>
                <c:pt idx="31">
                  <c:v>6.9443000029423274E-3</c:v>
                </c:pt>
                <c:pt idx="33">
                  <c:v>2.0805000021937303E-3</c:v>
                </c:pt>
                <c:pt idx="35">
                  <c:v>5.8790999974007718E-3</c:v>
                </c:pt>
                <c:pt idx="38">
                  <c:v>1.9770700004301034E-2</c:v>
                </c:pt>
                <c:pt idx="42">
                  <c:v>4.3196000042371452E-3</c:v>
                </c:pt>
                <c:pt idx="46">
                  <c:v>5.0972000026376918E-3</c:v>
                </c:pt>
                <c:pt idx="51">
                  <c:v>1.3634499999170657E-2</c:v>
                </c:pt>
                <c:pt idx="52">
                  <c:v>9.8113999993074685E-3</c:v>
                </c:pt>
                <c:pt idx="54">
                  <c:v>3.0195400002412498E-2</c:v>
                </c:pt>
                <c:pt idx="55">
                  <c:v>1.1118400005216245E-2</c:v>
                </c:pt>
                <c:pt idx="61">
                  <c:v>4.8867000004975125E-3</c:v>
                </c:pt>
                <c:pt idx="66">
                  <c:v>2.5104700005613267E-2</c:v>
                </c:pt>
                <c:pt idx="76">
                  <c:v>5.3740000003017485E-3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5-486D-B6C7-7EBE41E6765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(old)'!$O$22:$O$990</c:f>
              <c:numCache>
                <c:formatCode>General</c:formatCode>
                <c:ptCount val="969"/>
                <c:pt idx="19">
                  <c:v>5.210167257997866E-3</c:v>
                </c:pt>
                <c:pt idx="20">
                  <c:v>5.2116443335007796E-3</c:v>
                </c:pt>
                <c:pt idx="21">
                  <c:v>5.2150908430075773E-3</c:v>
                </c:pt>
                <c:pt idx="22">
                  <c:v>5.2165679185104908E-3</c:v>
                </c:pt>
                <c:pt idx="72">
                  <c:v>1.4155336503641071E-2</c:v>
                </c:pt>
                <c:pt idx="74">
                  <c:v>1.4210480655749836E-2</c:v>
                </c:pt>
                <c:pt idx="75">
                  <c:v>1.421195773125275E-2</c:v>
                </c:pt>
                <c:pt idx="84">
                  <c:v>1.5529016721350481E-2</c:v>
                </c:pt>
                <c:pt idx="85">
                  <c:v>1.6084397110445896E-2</c:v>
                </c:pt>
                <c:pt idx="86">
                  <c:v>1.6433971646135387E-2</c:v>
                </c:pt>
                <c:pt idx="87">
                  <c:v>1.6696891085653962E-2</c:v>
                </c:pt>
                <c:pt idx="88">
                  <c:v>1.7289690720823186E-2</c:v>
                </c:pt>
                <c:pt idx="89">
                  <c:v>1.7756446579743804E-2</c:v>
                </c:pt>
                <c:pt idx="90">
                  <c:v>1.7775156202780702E-2</c:v>
                </c:pt>
                <c:pt idx="91">
                  <c:v>1.8508278010726693E-2</c:v>
                </c:pt>
                <c:pt idx="92">
                  <c:v>1.9007037172210431E-2</c:v>
                </c:pt>
                <c:pt idx="93">
                  <c:v>1.9010976040218203E-2</c:v>
                </c:pt>
                <c:pt idx="94">
                  <c:v>1.904051755027647E-2</c:v>
                </c:pt>
                <c:pt idx="95">
                  <c:v>1.9045441135286181E-2</c:v>
                </c:pt>
                <c:pt idx="96">
                  <c:v>1.9045933493787151E-2</c:v>
                </c:pt>
                <c:pt idx="97">
                  <c:v>1.9048887644792976E-2</c:v>
                </c:pt>
                <c:pt idx="98">
                  <c:v>1.9096154060886203E-2</c:v>
                </c:pt>
                <c:pt idx="99">
                  <c:v>1.9096646419387173E-2</c:v>
                </c:pt>
                <c:pt idx="100">
                  <c:v>1.9104524155402713E-2</c:v>
                </c:pt>
                <c:pt idx="101">
                  <c:v>1.9479701333142703E-2</c:v>
                </c:pt>
                <c:pt idx="102">
                  <c:v>1.9494472088171837E-2</c:v>
                </c:pt>
                <c:pt idx="103">
                  <c:v>1.9499395673181548E-2</c:v>
                </c:pt>
                <c:pt idx="104">
                  <c:v>1.9512196994206796E-2</c:v>
                </c:pt>
                <c:pt idx="105">
                  <c:v>1.9512689352707765E-2</c:v>
                </c:pt>
                <c:pt idx="106">
                  <c:v>1.9589497278859259E-2</c:v>
                </c:pt>
                <c:pt idx="107">
                  <c:v>1.9597375014874796E-2</c:v>
                </c:pt>
                <c:pt idx="108">
                  <c:v>1.962051586442044E-2</c:v>
                </c:pt>
                <c:pt idx="109">
                  <c:v>1.9633317185445691E-2</c:v>
                </c:pt>
                <c:pt idx="110">
                  <c:v>1.9633809543946661E-2</c:v>
                </c:pt>
                <c:pt idx="111">
                  <c:v>1.9707170960591356E-2</c:v>
                </c:pt>
                <c:pt idx="112">
                  <c:v>2.0203468329570241E-2</c:v>
                </c:pt>
                <c:pt idx="113">
                  <c:v>2.028372276522853E-2</c:v>
                </c:pt>
                <c:pt idx="114">
                  <c:v>2.0293569935247953E-2</c:v>
                </c:pt>
                <c:pt idx="115">
                  <c:v>2.0314741350789714E-2</c:v>
                </c:pt>
                <c:pt idx="116">
                  <c:v>2.0760818152669541E-2</c:v>
                </c:pt>
                <c:pt idx="117">
                  <c:v>2.1422547977974722E-2</c:v>
                </c:pt>
                <c:pt idx="118">
                  <c:v>2.1455535997539785E-2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5-486D-B6C7-7EBE41E6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488"/>
        <c:axId val="1"/>
      </c:scatterChart>
      <c:valAx>
        <c:axId val="658453488"/>
        <c:scaling>
          <c:orientation val="minMax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7932960893855"/>
              <c:y val="0.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759776536312849E-2"/>
              <c:y val="0.33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69832402234637"/>
          <c:y val="0.88857142857142857"/>
          <c:w val="0.8561452513966481"/>
          <c:h val="0.94571428571428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16</xdr:col>
      <xdr:colOff>600075</xdr:colOff>
      <xdr:row>18</xdr:row>
      <xdr:rowOff>38100</xdr:rowOff>
    </xdr:to>
    <xdr:graphicFrame macro="">
      <xdr:nvGraphicFramePr>
        <xdr:cNvPr id="2052" name="Chart 1">
          <a:extLst>
            <a:ext uri="{FF2B5EF4-FFF2-40B4-BE49-F238E27FC236}">
              <a16:creationId xmlns:a16="http://schemas.microsoft.com/office/drawing/2014/main" id="{1C5718C0-AA10-88DC-E8F8-0770E8B9A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561975</xdr:colOff>
      <xdr:row>0</xdr:row>
      <xdr:rowOff>19049</xdr:rowOff>
    </xdr:from>
    <xdr:to>
      <xdr:col>25</xdr:col>
      <xdr:colOff>676275</xdr:colOff>
      <xdr:row>18</xdr:row>
      <xdr:rowOff>9524</xdr:rowOff>
    </xdr:to>
    <xdr:graphicFrame macro="">
      <xdr:nvGraphicFramePr>
        <xdr:cNvPr id="2053" name="Chart 3">
          <a:extLst>
            <a:ext uri="{FF2B5EF4-FFF2-40B4-BE49-F238E27FC236}">
              <a16:creationId xmlns:a16="http://schemas.microsoft.com/office/drawing/2014/main" id="{6092BE96-4B42-D07D-9C64-494CD1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19050</xdr:rowOff>
    </xdr:from>
    <xdr:to>
      <xdr:col>13</xdr:col>
      <xdr:colOff>257175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5C8A37C-BE61-8D7C-7CA6-B4DAF918A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314325</xdr:colOff>
      <xdr:row>0</xdr:row>
      <xdr:rowOff>9525</xdr:rowOff>
    </xdr:from>
    <xdr:to>
      <xdr:col>23</xdr:col>
      <xdr:colOff>504825</xdr:colOff>
      <xdr:row>19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164815C-CAB2-14B6-0130-AF3E52532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6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5040" TargetMode="External"/><Relationship Id="rId3" Type="http://schemas.openxmlformats.org/officeDocument/2006/relationships/hyperlink" Target="http://www.konkoly.hu/cgi-bin/IBVS?2202" TargetMode="External"/><Relationship Id="rId21" Type="http://schemas.openxmlformats.org/officeDocument/2006/relationships/hyperlink" Target="http://www.konkoly.hu/cgi-bin/IBVS?4877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4534" TargetMode="External"/><Relationship Id="rId25" Type="http://schemas.openxmlformats.org/officeDocument/2006/relationships/hyperlink" Target="http://www.bav-astro.de/sfs/BAVM_link.php?BAVMnr=152" TargetMode="External"/><Relationship Id="rId2" Type="http://schemas.openxmlformats.org/officeDocument/2006/relationships/hyperlink" Target="http://www.konkoly.hu/cgi-bin/IBVS?2202" TargetMode="External"/><Relationship Id="rId16" Type="http://schemas.openxmlformats.org/officeDocument/2006/relationships/hyperlink" Target="http://www.konkoly.hu/cgi-bin/IBVS?4534" TargetMode="External"/><Relationship Id="rId20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www.konkoly.hu/cgi-bin/IBVS?53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www.bav-astro.de/sfs/BAVM_link.php?BAVMnr=128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konkoly.hu/cgi-bin/IBVS?4534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bav-astro.de/sfs/BAVM_link.php?BAVMnr=152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77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312"/>
  <sheetViews>
    <sheetView tabSelected="1" workbookViewId="0">
      <pane xSplit="13" ySplit="22" topLeftCell="N257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5.140625" customWidth="1"/>
    <col min="2" max="2" width="4.28515625" customWidth="1"/>
    <col min="3" max="3" width="12.5703125" customWidth="1"/>
    <col min="4" max="4" width="9.85546875" customWidth="1"/>
    <col min="5" max="5" width="11.42578125" customWidth="1"/>
    <col min="6" max="6" width="15.7109375" customWidth="1"/>
    <col min="7" max="7" width="10.28515625" customWidth="1"/>
    <col min="8" max="15" width="9.28515625" customWidth="1"/>
    <col min="16" max="16" width="6.7109375" customWidth="1"/>
    <col min="17" max="17" width="12.42578125" customWidth="1"/>
  </cols>
  <sheetData>
    <row r="1" spans="1:6" ht="20.25">
      <c r="A1" s="1" t="s">
        <v>91</v>
      </c>
    </row>
    <row r="2" spans="1:6" s="71" customFormat="1" ht="12.95" customHeight="1">
      <c r="A2" s="71" t="s">
        <v>2</v>
      </c>
      <c r="B2" s="71" t="s">
        <v>3</v>
      </c>
    </row>
    <row r="3" spans="1:6" s="71" customFormat="1" ht="12.95" customHeight="1" thickBot="1"/>
    <row r="4" spans="1:6" s="71" customFormat="1" ht="12.95" customHeight="1" thickBot="1">
      <c r="A4" s="72" t="s">
        <v>4</v>
      </c>
      <c r="C4" s="73">
        <v>25504.491000000002</v>
      </c>
      <c r="D4" s="74">
        <v>0.60121539999999996</v>
      </c>
    </row>
    <row r="5" spans="1:6" s="71" customFormat="1" ht="12.95" customHeight="1">
      <c r="A5" s="75" t="s">
        <v>100</v>
      </c>
      <c r="C5" s="76">
        <v>-9.5</v>
      </c>
      <c r="D5" s="71" t="s">
        <v>101</v>
      </c>
    </row>
    <row r="6" spans="1:6" s="71" customFormat="1" ht="12.95" customHeight="1">
      <c r="A6" s="72" t="s">
        <v>5</v>
      </c>
      <c r="F6" s="127" t="s">
        <v>710</v>
      </c>
    </row>
    <row r="7" spans="1:6" s="71" customFormat="1" ht="12.95" customHeight="1">
      <c r="A7" s="71" t="s">
        <v>6</v>
      </c>
      <c r="C7" s="71">
        <v>52500.276899999997</v>
      </c>
      <c r="D7" s="126" t="s">
        <v>709</v>
      </c>
      <c r="F7" s="128">
        <v>44962.222099999999</v>
      </c>
    </row>
    <row r="8" spans="1:6" s="71" customFormat="1" ht="12.95" customHeight="1">
      <c r="A8" s="71" t="s">
        <v>7</v>
      </c>
      <c r="C8" s="71">
        <v>0.60121720000000001</v>
      </c>
      <c r="D8" s="126" t="s">
        <v>709</v>
      </c>
      <c r="F8" s="129">
        <v>0.60121539999999996</v>
      </c>
    </row>
    <row r="9" spans="1:6" s="71" customFormat="1" ht="12.95" customHeight="1">
      <c r="A9" s="77" t="s">
        <v>110</v>
      </c>
      <c r="B9" s="78">
        <v>190</v>
      </c>
      <c r="C9" s="79" t="str">
        <f>"F"&amp;B9</f>
        <v>F190</v>
      </c>
      <c r="D9" s="80" t="str">
        <f>"G"&amp;B9</f>
        <v>G190</v>
      </c>
    </row>
    <row r="10" spans="1:6" s="71" customFormat="1" ht="12.95" customHeight="1" thickBot="1">
      <c r="C10" s="81" t="s">
        <v>8</v>
      </c>
      <c r="D10" s="81" t="s">
        <v>9</v>
      </c>
    </row>
    <row r="11" spans="1:6" s="71" customFormat="1" ht="12.95" customHeight="1">
      <c r="A11" s="71" t="s">
        <v>10</v>
      </c>
      <c r="C11" s="80">
        <f ca="1">INTERCEPT(INDIRECT($D$9):G988,INDIRECT($C$9):F988)</f>
        <v>1.5713694766232972E-3</v>
      </c>
      <c r="D11" s="82"/>
    </row>
    <row r="12" spans="1:6" s="71" customFormat="1" ht="12.95" customHeight="1">
      <c r="A12" s="71" t="s">
        <v>11</v>
      </c>
      <c r="C12" s="80">
        <f ca="1">SLOPE(INDIRECT($D$9):G988,INDIRECT($C$9):F988)</f>
        <v>-6.7534273551952811E-7</v>
      </c>
      <c r="D12" s="82"/>
      <c r="E12" s="120" t="s">
        <v>705</v>
      </c>
      <c r="F12" s="125" t="s">
        <v>708</v>
      </c>
    </row>
    <row r="13" spans="1:6" s="71" customFormat="1" ht="12.95" customHeight="1">
      <c r="A13" s="71" t="s">
        <v>12</v>
      </c>
      <c r="C13" s="82" t="s">
        <v>102</v>
      </c>
      <c r="E13" s="118" t="s">
        <v>117</v>
      </c>
      <c r="F13" s="121">
        <v>1</v>
      </c>
    </row>
    <row r="14" spans="1:6" s="71" customFormat="1" ht="12.95" customHeight="1">
      <c r="E14" s="118" t="s">
        <v>103</v>
      </c>
      <c r="F14" s="122">
        <f ca="1">NOW()+15018.5+$C$5/24</f>
        <v>60678.711900925926</v>
      </c>
    </row>
    <row r="15" spans="1:6" s="71" customFormat="1" ht="12.95" customHeight="1">
      <c r="A15" s="83" t="s">
        <v>13</v>
      </c>
      <c r="C15" s="84">
        <f ca="1">(C7+C11)+(C8+C12)*INT(MAX(F21:F3529))</f>
        <v>60211.481616623547</v>
      </c>
      <c r="E15" s="118" t="s">
        <v>118</v>
      </c>
      <c r="F15" s="122">
        <f ca="1">ROUND(2*($F$14-$C$7)/$C$8,0)/2+$F$13</f>
        <v>13604</v>
      </c>
    </row>
    <row r="16" spans="1:6" s="71" customFormat="1" ht="12.95" customHeight="1">
      <c r="A16" s="72" t="s">
        <v>14</v>
      </c>
      <c r="C16" s="86">
        <f ca="1">+C8+C12</f>
        <v>0.60121652465726449</v>
      </c>
      <c r="E16" s="118" t="s">
        <v>104</v>
      </c>
      <c r="F16" s="122">
        <f ca="1">ROUND(2*($F$14-$C$15)/$C$16,0)/2+$F$13</f>
        <v>778</v>
      </c>
    </row>
    <row r="17" spans="1:35" s="71" customFormat="1" ht="12.95" customHeight="1" thickBot="1">
      <c r="A17" s="85" t="s">
        <v>94</v>
      </c>
      <c r="C17" s="71">
        <f>COUNT(C21:C2187)</f>
        <v>250</v>
      </c>
      <c r="E17" s="118" t="s">
        <v>706</v>
      </c>
      <c r="F17" s="123">
        <f ca="1">+$C$15+$C$16*$F$16-15018.5-$C$5/24</f>
        <v>45661.123906140238</v>
      </c>
    </row>
    <row r="18" spans="1:35" s="71" customFormat="1" ht="12.95" customHeight="1" thickTop="1" thickBot="1">
      <c r="A18" s="72" t="s">
        <v>15</v>
      </c>
      <c r="C18" s="88">
        <f ca="1">+C15</f>
        <v>60211.481616623547</v>
      </c>
      <c r="D18" s="117">
        <f ca="1">+C16</f>
        <v>0.60121652465726449</v>
      </c>
      <c r="E18" s="119" t="s">
        <v>707</v>
      </c>
      <c r="F18" s="124">
        <f ca="1">+($C$15+$C$16*$F$16)-($C$16/2)-15018.5-$C$5/24</f>
        <v>45660.823297877912</v>
      </c>
    </row>
    <row r="19" spans="1:35" s="71" customFormat="1" ht="12.95" customHeight="1" thickTop="1">
      <c r="E19" s="85"/>
      <c r="F19" s="89"/>
    </row>
    <row r="20" spans="1:35" s="71" customFormat="1" ht="12.95" customHeight="1" thickBot="1">
      <c r="A20" s="81" t="s">
        <v>17</v>
      </c>
      <c r="B20" s="81" t="s">
        <v>18</v>
      </c>
      <c r="C20" s="81" t="s">
        <v>19</v>
      </c>
      <c r="D20" s="81" t="s">
        <v>20</v>
      </c>
      <c r="E20" s="81" t="s">
        <v>21</v>
      </c>
      <c r="F20" s="81" t="s">
        <v>22</v>
      </c>
      <c r="G20" s="81" t="s">
        <v>23</v>
      </c>
      <c r="H20" s="90" t="s">
        <v>58</v>
      </c>
      <c r="I20" s="90" t="s">
        <v>141</v>
      </c>
      <c r="J20" s="90" t="s">
        <v>136</v>
      </c>
      <c r="K20" s="90" t="s">
        <v>134</v>
      </c>
      <c r="L20" s="90" t="s">
        <v>694</v>
      </c>
      <c r="M20" s="90" t="s">
        <v>695</v>
      </c>
      <c r="N20" s="90" t="s">
        <v>696</v>
      </c>
      <c r="O20" s="90" t="s">
        <v>27</v>
      </c>
      <c r="P20" s="81" t="s">
        <v>28</v>
      </c>
      <c r="Q20" s="81" t="s">
        <v>29</v>
      </c>
      <c r="S20" s="116" t="s">
        <v>703</v>
      </c>
    </row>
    <row r="21" spans="1:35" s="71" customFormat="1" ht="12.95" customHeight="1">
      <c r="A21" s="91" t="s">
        <v>149</v>
      </c>
      <c r="B21" s="92" t="s">
        <v>89</v>
      </c>
      <c r="C21" s="91">
        <v>21252.448</v>
      </c>
      <c r="D21" s="91" t="s">
        <v>141</v>
      </c>
      <c r="E21" s="71">
        <f t="shared" ref="E21:E84" si="0">(C21-C$7)/C$8</f>
        <v>-51974.276351375171</v>
      </c>
      <c r="F21" s="71">
        <f t="shared" ref="F21:F84" si="1">ROUND(2*E21,0)/2</f>
        <v>-51974.5</v>
      </c>
      <c r="G21" s="71">
        <f t="shared" ref="G21:G52" si="2">C21-(C$7+F21*C$8)</f>
        <v>0.13446140000451123</v>
      </c>
      <c r="H21" s="71">
        <f>G21</f>
        <v>0.13446140000451123</v>
      </c>
      <c r="O21" s="71">
        <f ca="1">+C$11+C$12*F21</f>
        <v>3.6671970483883015E-2</v>
      </c>
      <c r="Q21" s="93">
        <f t="shared" ref="Q21:Q84" si="3">C21-15018.5</f>
        <v>6233.9480000000003</v>
      </c>
    </row>
    <row r="22" spans="1:35" s="71" customFormat="1" ht="12.95" customHeight="1">
      <c r="A22" s="71" t="s">
        <v>30</v>
      </c>
      <c r="B22" s="82"/>
      <c r="C22" s="94">
        <v>25504.491000000002</v>
      </c>
      <c r="D22" s="94"/>
      <c r="E22" s="71">
        <f t="shared" si="0"/>
        <v>-44901.885541531403</v>
      </c>
      <c r="F22" s="71">
        <f t="shared" si="1"/>
        <v>-44902</v>
      </c>
      <c r="G22" s="71">
        <f t="shared" si="2"/>
        <v>6.8814400005067E-2</v>
      </c>
      <c r="H22" s="71">
        <f>G22</f>
        <v>6.8814400005067E-2</v>
      </c>
      <c r="Q22" s="93">
        <f t="shared" si="3"/>
        <v>10485.991000000002</v>
      </c>
    </row>
    <row r="23" spans="1:35" s="71" customFormat="1" ht="12.95" customHeight="1">
      <c r="A23" s="91" t="s">
        <v>155</v>
      </c>
      <c r="B23" s="92" t="s">
        <v>90</v>
      </c>
      <c r="C23" s="91">
        <v>25504.494999999999</v>
      </c>
      <c r="D23" s="91" t="s">
        <v>141</v>
      </c>
      <c r="E23" s="71">
        <f t="shared" si="0"/>
        <v>-44901.878888361804</v>
      </c>
      <c r="F23" s="71">
        <f t="shared" si="1"/>
        <v>-44902</v>
      </c>
      <c r="G23" s="71">
        <f t="shared" si="2"/>
        <v>7.2814400002243929E-2</v>
      </c>
      <c r="I23" s="71">
        <f t="shared" ref="I23:I54" si="4">G23</f>
        <v>7.2814400002243929E-2</v>
      </c>
      <c r="O23" s="71">
        <f t="shared" ref="O23:O54" ca="1" si="5">+C$11+C$12*F23</f>
        <v>3.1895608986921148E-2</v>
      </c>
      <c r="Q23" s="93">
        <f t="shared" si="3"/>
        <v>10485.994999999999</v>
      </c>
      <c r="AD23" s="71" t="s">
        <v>41</v>
      </c>
      <c r="AE23" s="71">
        <v>9</v>
      </c>
      <c r="AG23" s="71" t="s">
        <v>38</v>
      </c>
      <c r="AI23" s="71" t="s">
        <v>37</v>
      </c>
    </row>
    <row r="24" spans="1:35" s="71" customFormat="1" ht="12.95" customHeight="1">
      <c r="A24" s="91" t="s">
        <v>155</v>
      </c>
      <c r="B24" s="92" t="s">
        <v>90</v>
      </c>
      <c r="C24" s="91">
        <v>25518.325000000001</v>
      </c>
      <c r="D24" s="91" t="s">
        <v>141</v>
      </c>
      <c r="E24" s="71">
        <f t="shared" si="0"/>
        <v>-44878.875554458515</v>
      </c>
      <c r="F24" s="71">
        <f t="shared" si="1"/>
        <v>-44879</v>
      </c>
      <c r="G24" s="71">
        <f t="shared" si="2"/>
        <v>7.4818800003413344E-2</v>
      </c>
      <c r="I24" s="71">
        <f t="shared" si="4"/>
        <v>7.4818800003413344E-2</v>
      </c>
      <c r="O24" s="71">
        <f t="shared" ca="1" si="5"/>
        <v>3.1880076104004201E-2</v>
      </c>
      <c r="Q24" s="93">
        <f t="shared" si="3"/>
        <v>10499.825000000001</v>
      </c>
      <c r="AD24" s="71" t="s">
        <v>41</v>
      </c>
      <c r="AE24" s="71">
        <v>8</v>
      </c>
      <c r="AG24" s="71" t="s">
        <v>38</v>
      </c>
      <c r="AI24" s="71" t="s">
        <v>37</v>
      </c>
    </row>
    <row r="25" spans="1:35" s="71" customFormat="1" ht="12.95" customHeight="1">
      <c r="A25" s="91" t="s">
        <v>155</v>
      </c>
      <c r="B25" s="92" t="s">
        <v>90</v>
      </c>
      <c r="C25" s="91">
        <v>25530.353999999999</v>
      </c>
      <c r="D25" s="91" t="s">
        <v>141</v>
      </c>
      <c r="E25" s="71">
        <f t="shared" si="0"/>
        <v>-44858.867810169097</v>
      </c>
      <c r="F25" s="71">
        <f t="shared" si="1"/>
        <v>-44859</v>
      </c>
      <c r="G25" s="71">
        <f t="shared" si="2"/>
        <v>7.9474800000753021E-2</v>
      </c>
      <c r="I25" s="71">
        <f t="shared" si="4"/>
        <v>7.9474800000753021E-2</v>
      </c>
      <c r="O25" s="71">
        <f t="shared" ca="1" si="5"/>
        <v>3.1866569249293812E-2</v>
      </c>
      <c r="Q25" s="93">
        <f t="shared" si="3"/>
        <v>10511.853999999999</v>
      </c>
      <c r="AD25" s="71" t="s">
        <v>58</v>
      </c>
      <c r="AI25" s="71" t="s">
        <v>51</v>
      </c>
    </row>
    <row r="26" spans="1:35" s="71" customFormat="1" ht="12.95" customHeight="1">
      <c r="A26" s="91" t="s">
        <v>155</v>
      </c>
      <c r="B26" s="92" t="s">
        <v>90</v>
      </c>
      <c r="C26" s="91">
        <v>25536.363000000001</v>
      </c>
      <c r="D26" s="91" t="s">
        <v>141</v>
      </c>
      <c r="E26" s="71">
        <f t="shared" si="0"/>
        <v>-44848.873086132589</v>
      </c>
      <c r="F26" s="71">
        <f t="shared" si="1"/>
        <v>-44849</v>
      </c>
      <c r="G26" s="71">
        <f t="shared" si="2"/>
        <v>7.630280000375933E-2</v>
      </c>
      <c r="I26" s="71">
        <f t="shared" si="4"/>
        <v>7.630280000375933E-2</v>
      </c>
      <c r="O26" s="71">
        <f t="shared" ca="1" si="5"/>
        <v>3.1859815821938614E-2</v>
      </c>
      <c r="Q26" s="93">
        <f t="shared" si="3"/>
        <v>10517.863000000001</v>
      </c>
      <c r="AD26" s="71" t="s">
        <v>41</v>
      </c>
      <c r="AE26" s="71">
        <v>8</v>
      </c>
      <c r="AG26" s="71" t="s">
        <v>38</v>
      </c>
      <c r="AI26" s="71" t="s">
        <v>37</v>
      </c>
    </row>
    <row r="27" spans="1:35" s="71" customFormat="1" ht="12.95" customHeight="1">
      <c r="A27" s="91" t="s">
        <v>155</v>
      </c>
      <c r="B27" s="92" t="s">
        <v>90</v>
      </c>
      <c r="C27" s="91">
        <v>25546.578000000001</v>
      </c>
      <c r="D27" s="91" t="s">
        <v>141</v>
      </c>
      <c r="E27" s="71">
        <f t="shared" si="0"/>
        <v>-44831.882554258256</v>
      </c>
      <c r="F27" s="71">
        <f t="shared" si="1"/>
        <v>-44832</v>
      </c>
      <c r="G27" s="71">
        <f t="shared" si="2"/>
        <v>7.0610400005534757E-2</v>
      </c>
      <c r="I27" s="71">
        <f t="shared" si="4"/>
        <v>7.0610400005534757E-2</v>
      </c>
      <c r="O27" s="71">
        <f t="shared" ca="1" si="5"/>
        <v>3.1848334995434782E-2</v>
      </c>
      <c r="Q27" s="93">
        <f t="shared" si="3"/>
        <v>10528.078000000001</v>
      </c>
      <c r="AD27" s="71" t="s">
        <v>41</v>
      </c>
      <c r="AE27" s="71">
        <v>8</v>
      </c>
      <c r="AG27" s="71" t="s">
        <v>38</v>
      </c>
      <c r="AI27" s="71" t="s">
        <v>37</v>
      </c>
    </row>
    <row r="28" spans="1:35" s="71" customFormat="1" ht="12.95" customHeight="1">
      <c r="A28" s="91" t="s">
        <v>155</v>
      </c>
      <c r="B28" s="92" t="s">
        <v>90</v>
      </c>
      <c r="C28" s="91">
        <v>25547.18</v>
      </c>
      <c r="D28" s="91" t="s">
        <v>141</v>
      </c>
      <c r="E28" s="71">
        <f t="shared" si="0"/>
        <v>-44830.881252232961</v>
      </c>
      <c r="F28" s="71">
        <f t="shared" si="1"/>
        <v>-44831</v>
      </c>
      <c r="G28" s="71">
        <f t="shared" si="2"/>
        <v>7.1393200003512902E-2</v>
      </c>
      <c r="I28" s="71">
        <f t="shared" si="4"/>
        <v>7.1393200003512902E-2</v>
      </c>
      <c r="O28" s="71">
        <f t="shared" ca="1" si="5"/>
        <v>3.1847659652699263E-2</v>
      </c>
      <c r="Q28" s="93">
        <f t="shared" si="3"/>
        <v>10528.68</v>
      </c>
      <c r="AD28" s="71" t="s">
        <v>41</v>
      </c>
      <c r="AE28" s="71">
        <v>7</v>
      </c>
      <c r="AG28" s="71" t="s">
        <v>38</v>
      </c>
      <c r="AI28" s="71" t="s">
        <v>37</v>
      </c>
    </row>
    <row r="29" spans="1:35" s="71" customFormat="1" ht="12.95" customHeight="1">
      <c r="A29" s="91" t="s">
        <v>155</v>
      </c>
      <c r="B29" s="92" t="s">
        <v>90</v>
      </c>
      <c r="C29" s="91">
        <v>25548.383999999998</v>
      </c>
      <c r="D29" s="91" t="s">
        <v>141</v>
      </c>
      <c r="E29" s="71">
        <f t="shared" si="0"/>
        <v>-44828.878648182384</v>
      </c>
      <c r="F29" s="71">
        <f t="shared" si="1"/>
        <v>-44829</v>
      </c>
      <c r="G29" s="71">
        <f t="shared" si="2"/>
        <v>7.2958800003107172E-2</v>
      </c>
      <c r="I29" s="71">
        <f t="shared" si="4"/>
        <v>7.2958800003107172E-2</v>
      </c>
      <c r="O29" s="71">
        <f t="shared" ca="1" si="5"/>
        <v>3.1846308967228225E-2</v>
      </c>
      <c r="Q29" s="93">
        <f t="shared" si="3"/>
        <v>10529.883999999998</v>
      </c>
      <c r="AD29" s="71" t="s">
        <v>41</v>
      </c>
      <c r="AE29" s="71">
        <v>8</v>
      </c>
      <c r="AG29" s="71" t="s">
        <v>38</v>
      </c>
      <c r="AI29" s="71" t="s">
        <v>37</v>
      </c>
    </row>
    <row r="30" spans="1:35" s="71" customFormat="1" ht="12.95" customHeight="1">
      <c r="A30" s="91" t="s">
        <v>155</v>
      </c>
      <c r="B30" s="92" t="s">
        <v>90</v>
      </c>
      <c r="C30" s="91">
        <v>25572.429</v>
      </c>
      <c r="D30" s="91" t="s">
        <v>141</v>
      </c>
      <c r="E30" s="71">
        <f t="shared" si="0"/>
        <v>-44788.884782404755</v>
      </c>
      <c r="F30" s="71">
        <f t="shared" si="1"/>
        <v>-44789</v>
      </c>
      <c r="G30" s="71">
        <f t="shared" si="2"/>
        <v>6.9270800002414035E-2</v>
      </c>
      <c r="I30" s="71">
        <f t="shared" si="4"/>
        <v>6.9270800002414035E-2</v>
      </c>
      <c r="O30" s="71">
        <f t="shared" ca="1" si="5"/>
        <v>3.181929525780744E-2</v>
      </c>
      <c r="Q30" s="93">
        <f t="shared" si="3"/>
        <v>10553.929</v>
      </c>
      <c r="AD30" s="71" t="s">
        <v>58</v>
      </c>
      <c r="AI30" s="71" t="s">
        <v>51</v>
      </c>
    </row>
    <row r="31" spans="1:35" s="71" customFormat="1" ht="12.95" customHeight="1">
      <c r="A31" s="91" t="s">
        <v>155</v>
      </c>
      <c r="B31" s="92" t="s">
        <v>90</v>
      </c>
      <c r="C31" s="91">
        <v>25584.456999999999</v>
      </c>
      <c r="D31" s="91" t="s">
        <v>141</v>
      </c>
      <c r="E31" s="71">
        <f t="shared" si="0"/>
        <v>-44768.878701407739</v>
      </c>
      <c r="F31" s="71">
        <f t="shared" si="1"/>
        <v>-44769</v>
      </c>
      <c r="G31" s="71">
        <f t="shared" si="2"/>
        <v>7.2926800003187964E-2</v>
      </c>
      <c r="I31" s="71">
        <f t="shared" si="4"/>
        <v>7.2926800003187964E-2</v>
      </c>
      <c r="O31" s="71">
        <f t="shared" ca="1" si="5"/>
        <v>3.180578840309705E-2</v>
      </c>
      <c r="Q31" s="93">
        <f t="shared" si="3"/>
        <v>10565.956999999999</v>
      </c>
      <c r="AD31" s="71" t="s">
        <v>41</v>
      </c>
      <c r="AE31" s="71">
        <v>7</v>
      </c>
      <c r="AG31" s="71" t="s">
        <v>38</v>
      </c>
      <c r="AI31" s="71" t="s">
        <v>37</v>
      </c>
    </row>
    <row r="32" spans="1:35" s="71" customFormat="1" ht="12.95" customHeight="1">
      <c r="A32" s="91" t="s">
        <v>155</v>
      </c>
      <c r="B32" s="92" t="s">
        <v>90</v>
      </c>
      <c r="C32" s="91">
        <v>25586.255000000001</v>
      </c>
      <c r="D32" s="91" t="s">
        <v>141</v>
      </c>
      <c r="E32" s="71">
        <f t="shared" si="0"/>
        <v>-44765.888101671073</v>
      </c>
      <c r="F32" s="71">
        <f t="shared" si="1"/>
        <v>-44766</v>
      </c>
      <c r="G32" s="71">
        <f t="shared" si="2"/>
        <v>6.7275200002768543E-2</v>
      </c>
      <c r="I32" s="71">
        <f t="shared" si="4"/>
        <v>6.7275200002768543E-2</v>
      </c>
      <c r="O32" s="71">
        <f t="shared" ca="1" si="5"/>
        <v>3.1803762374890493E-2</v>
      </c>
      <c r="Q32" s="93">
        <f t="shared" si="3"/>
        <v>10567.755000000001</v>
      </c>
      <c r="AD32" s="71" t="s">
        <v>41</v>
      </c>
      <c r="AE32" s="71">
        <v>7</v>
      </c>
      <c r="AG32" s="71" t="s">
        <v>38</v>
      </c>
      <c r="AI32" s="71" t="s">
        <v>37</v>
      </c>
    </row>
    <row r="33" spans="1:35" s="71" customFormat="1" ht="12.95" customHeight="1">
      <c r="A33" s="91" t="s">
        <v>184</v>
      </c>
      <c r="B33" s="92" t="s">
        <v>90</v>
      </c>
      <c r="C33" s="91">
        <v>25590.460999999999</v>
      </c>
      <c r="D33" s="91" t="s">
        <v>141</v>
      </c>
      <c r="E33" s="71">
        <f t="shared" si="0"/>
        <v>-44758.89229383324</v>
      </c>
      <c r="F33" s="71">
        <f t="shared" si="1"/>
        <v>-44759</v>
      </c>
      <c r="G33" s="71">
        <f t="shared" si="2"/>
        <v>6.475480000153766E-2</v>
      </c>
      <c r="I33" s="71">
        <f t="shared" si="4"/>
        <v>6.475480000153766E-2</v>
      </c>
      <c r="O33" s="71">
        <f t="shared" ca="1" si="5"/>
        <v>3.1799034975741859E-2</v>
      </c>
      <c r="Q33" s="93">
        <f t="shared" si="3"/>
        <v>10571.960999999999</v>
      </c>
      <c r="AE33" s="71">
        <v>7</v>
      </c>
      <c r="AG33" s="71" t="s">
        <v>38</v>
      </c>
      <c r="AI33" s="71" t="s">
        <v>37</v>
      </c>
    </row>
    <row r="34" spans="1:35" s="71" customFormat="1" ht="12.95" customHeight="1">
      <c r="A34" s="91" t="s">
        <v>155</v>
      </c>
      <c r="B34" s="92" t="s">
        <v>90</v>
      </c>
      <c r="C34" s="91">
        <v>25640.356</v>
      </c>
      <c r="D34" s="91" t="s">
        <v>141</v>
      </c>
      <c r="E34" s="71">
        <f t="shared" si="0"/>
        <v>-44675.902319494511</v>
      </c>
      <c r="F34" s="71">
        <f t="shared" si="1"/>
        <v>-44676</v>
      </c>
      <c r="G34" s="71">
        <f t="shared" si="2"/>
        <v>5.8727200001158053E-2</v>
      </c>
      <c r="I34" s="71">
        <f t="shared" si="4"/>
        <v>5.8727200001158053E-2</v>
      </c>
      <c r="O34" s="71">
        <f t="shared" ca="1" si="5"/>
        <v>3.1742981528693738E-2</v>
      </c>
      <c r="Q34" s="93">
        <f t="shared" si="3"/>
        <v>10621.856</v>
      </c>
      <c r="AD34" s="71" t="s">
        <v>41</v>
      </c>
      <c r="AE34" s="71">
        <v>8</v>
      </c>
      <c r="AG34" s="71" t="s">
        <v>38</v>
      </c>
      <c r="AI34" s="71" t="s">
        <v>37</v>
      </c>
    </row>
    <row r="35" spans="1:35" s="71" customFormat="1" ht="12.95" customHeight="1">
      <c r="A35" s="91" t="s">
        <v>155</v>
      </c>
      <c r="B35" s="92" t="s">
        <v>90</v>
      </c>
      <c r="C35" s="91">
        <v>25642.165000000001</v>
      </c>
      <c r="D35" s="91" t="s">
        <v>141</v>
      </c>
      <c r="E35" s="71">
        <f t="shared" si="0"/>
        <v>-44672.893423541434</v>
      </c>
      <c r="F35" s="71">
        <f t="shared" si="1"/>
        <v>-44673</v>
      </c>
      <c r="G35" s="71">
        <f t="shared" si="2"/>
        <v>6.4075600002979627E-2</v>
      </c>
      <c r="I35" s="71">
        <f t="shared" si="4"/>
        <v>6.4075600002979627E-2</v>
      </c>
      <c r="O35" s="71">
        <f t="shared" ca="1" si="5"/>
        <v>3.1740955500487174E-2</v>
      </c>
      <c r="Q35" s="93">
        <f t="shared" si="3"/>
        <v>10623.665000000001</v>
      </c>
      <c r="AD35" s="71" t="s">
        <v>41</v>
      </c>
      <c r="AE35" s="71">
        <v>9</v>
      </c>
      <c r="AG35" s="71" t="s">
        <v>38</v>
      </c>
      <c r="AI35" s="71" t="s">
        <v>37</v>
      </c>
    </row>
    <row r="36" spans="1:35" s="71" customFormat="1" ht="12.95" customHeight="1">
      <c r="A36" s="91" t="s">
        <v>155</v>
      </c>
      <c r="B36" s="92" t="s">
        <v>90</v>
      </c>
      <c r="C36" s="91">
        <v>25655.4</v>
      </c>
      <c r="D36" s="91" t="s">
        <v>141</v>
      </c>
      <c r="E36" s="71">
        <f t="shared" si="0"/>
        <v>-44650.87974861663</v>
      </c>
      <c r="F36" s="71">
        <f t="shared" si="1"/>
        <v>-44651</v>
      </c>
      <c r="G36" s="71">
        <f t="shared" si="2"/>
        <v>7.2297200003959006E-2</v>
      </c>
      <c r="I36" s="71">
        <f t="shared" si="4"/>
        <v>7.2297200003959006E-2</v>
      </c>
      <c r="O36" s="71">
        <f t="shared" ca="1" si="5"/>
        <v>3.1726097960305746E-2</v>
      </c>
      <c r="Q36" s="93">
        <f t="shared" si="3"/>
        <v>10636.900000000001</v>
      </c>
      <c r="AD36" s="71" t="s">
        <v>41</v>
      </c>
      <c r="AE36" s="71">
        <v>7</v>
      </c>
      <c r="AG36" s="71" t="s">
        <v>38</v>
      </c>
      <c r="AI36" s="71" t="s">
        <v>37</v>
      </c>
    </row>
    <row r="37" spans="1:35" s="71" customFormat="1" ht="12.95" customHeight="1">
      <c r="A37" s="91" t="s">
        <v>155</v>
      </c>
      <c r="B37" s="92" t="s">
        <v>90</v>
      </c>
      <c r="C37" s="91">
        <v>25672.238000000001</v>
      </c>
      <c r="D37" s="91" t="s">
        <v>141</v>
      </c>
      <c r="E37" s="71">
        <f t="shared" si="0"/>
        <v>-44622.873231171689</v>
      </c>
      <c r="F37" s="71">
        <f t="shared" si="1"/>
        <v>-44623</v>
      </c>
      <c r="G37" s="71">
        <f t="shared" si="2"/>
        <v>7.621560000552563E-2</v>
      </c>
      <c r="I37" s="71">
        <f t="shared" si="4"/>
        <v>7.621560000552563E-2</v>
      </c>
      <c r="O37" s="71">
        <f t="shared" ca="1" si="5"/>
        <v>3.1707188363711197E-2</v>
      </c>
      <c r="Q37" s="93">
        <f t="shared" si="3"/>
        <v>10653.738000000001</v>
      </c>
    </row>
    <row r="38" spans="1:35" s="71" customFormat="1" ht="12.95" customHeight="1">
      <c r="A38" s="91" t="s">
        <v>155</v>
      </c>
      <c r="B38" s="92" t="s">
        <v>90</v>
      </c>
      <c r="C38" s="91">
        <v>25673.436000000002</v>
      </c>
      <c r="D38" s="91" t="s">
        <v>141</v>
      </c>
      <c r="E38" s="71">
        <f t="shared" si="0"/>
        <v>-44620.880606875508</v>
      </c>
      <c r="F38" s="71">
        <f t="shared" si="1"/>
        <v>-44621</v>
      </c>
      <c r="G38" s="71">
        <f t="shared" si="2"/>
        <v>7.1781200003897538E-2</v>
      </c>
      <c r="I38" s="71">
        <f t="shared" si="4"/>
        <v>7.1781200003897538E-2</v>
      </c>
      <c r="O38" s="71">
        <f t="shared" ca="1" si="5"/>
        <v>3.1705837678240159E-2</v>
      </c>
      <c r="Q38" s="93">
        <f t="shared" si="3"/>
        <v>10654.936000000002</v>
      </c>
      <c r="AD38" s="71" t="s">
        <v>41</v>
      </c>
      <c r="AE38" s="71">
        <v>8</v>
      </c>
      <c r="AG38" s="71" t="s">
        <v>38</v>
      </c>
      <c r="AI38" s="71" t="s">
        <v>37</v>
      </c>
    </row>
    <row r="39" spans="1:35" s="71" customFormat="1" ht="12.95" customHeight="1">
      <c r="A39" s="91" t="s">
        <v>155</v>
      </c>
      <c r="B39" s="92" t="s">
        <v>90</v>
      </c>
      <c r="C39" s="91">
        <v>25705.296999999999</v>
      </c>
      <c r="D39" s="91" t="s">
        <v>141</v>
      </c>
      <c r="E39" s="71">
        <f t="shared" si="0"/>
        <v>-44567.886447693112</v>
      </c>
      <c r="F39" s="71">
        <f t="shared" si="1"/>
        <v>-44568</v>
      </c>
      <c r="G39" s="71">
        <f t="shared" si="2"/>
        <v>6.8269600000348873E-2</v>
      </c>
      <c r="I39" s="71">
        <f t="shared" si="4"/>
        <v>6.8269600000348873E-2</v>
      </c>
      <c r="O39" s="71">
        <f t="shared" ca="1" si="5"/>
        <v>3.1670044513257625E-2</v>
      </c>
      <c r="Q39" s="93">
        <f t="shared" si="3"/>
        <v>10686.796999999999</v>
      </c>
    </row>
    <row r="40" spans="1:35" s="71" customFormat="1" ht="12.95" customHeight="1">
      <c r="A40" s="91" t="s">
        <v>155</v>
      </c>
      <c r="B40" s="92" t="s">
        <v>90</v>
      </c>
      <c r="C40" s="91">
        <v>25714.308000000001</v>
      </c>
      <c r="D40" s="91" t="s">
        <v>141</v>
      </c>
      <c r="E40" s="71">
        <f t="shared" si="0"/>
        <v>-44552.898519869348</v>
      </c>
      <c r="F40" s="71">
        <f t="shared" si="1"/>
        <v>-44553</v>
      </c>
      <c r="G40" s="71">
        <f t="shared" si="2"/>
        <v>6.1011600002530031E-2</v>
      </c>
      <c r="I40" s="71">
        <f t="shared" si="4"/>
        <v>6.1011600002530031E-2</v>
      </c>
      <c r="O40" s="71">
        <f t="shared" ca="1" si="5"/>
        <v>3.1659914372224832E-2</v>
      </c>
      <c r="Q40" s="93">
        <f t="shared" si="3"/>
        <v>10695.808000000001</v>
      </c>
    </row>
    <row r="41" spans="1:35" s="71" customFormat="1" ht="12.95" customHeight="1">
      <c r="A41" s="91" t="s">
        <v>155</v>
      </c>
      <c r="B41" s="92" t="s">
        <v>90</v>
      </c>
      <c r="C41" s="91">
        <v>25732.350999999999</v>
      </c>
      <c r="D41" s="91" t="s">
        <v>141</v>
      </c>
      <c r="E41" s="71">
        <f t="shared" si="0"/>
        <v>-44522.887735081429</v>
      </c>
      <c r="F41" s="71">
        <f t="shared" si="1"/>
        <v>-44523</v>
      </c>
      <c r="G41" s="71">
        <f t="shared" si="2"/>
        <v>6.7495600000256673E-2</v>
      </c>
      <c r="I41" s="71">
        <f t="shared" si="4"/>
        <v>6.7495600000256673E-2</v>
      </c>
      <c r="O41" s="71">
        <f t="shared" ca="1" si="5"/>
        <v>3.1639654090159251E-2</v>
      </c>
      <c r="Q41" s="93">
        <f t="shared" si="3"/>
        <v>10713.850999999999</v>
      </c>
      <c r="AD41" s="71" t="s">
        <v>41</v>
      </c>
      <c r="AI41" s="71" t="s">
        <v>51</v>
      </c>
    </row>
    <row r="42" spans="1:35" s="71" customFormat="1" ht="12.95" customHeight="1">
      <c r="A42" s="91" t="s">
        <v>155</v>
      </c>
      <c r="B42" s="92" t="s">
        <v>90</v>
      </c>
      <c r="C42" s="91">
        <v>25881.445</v>
      </c>
      <c r="D42" s="91" t="s">
        <v>141</v>
      </c>
      <c r="E42" s="71">
        <f t="shared" si="0"/>
        <v>-44274.900817874135</v>
      </c>
      <c r="F42" s="71">
        <f t="shared" si="1"/>
        <v>-44275</v>
      </c>
      <c r="G42" s="71">
        <f t="shared" si="2"/>
        <v>5.9630000003380701E-2</v>
      </c>
      <c r="I42" s="71">
        <f t="shared" si="4"/>
        <v>5.9630000003380701E-2</v>
      </c>
      <c r="O42" s="71">
        <f t="shared" ca="1" si="5"/>
        <v>3.1472169091750407E-2</v>
      </c>
      <c r="Q42" s="93">
        <f t="shared" si="3"/>
        <v>10862.945</v>
      </c>
      <c r="AD42" s="71" t="s">
        <v>41</v>
      </c>
      <c r="AE42" s="71">
        <v>6</v>
      </c>
      <c r="AG42" s="71" t="s">
        <v>38</v>
      </c>
      <c r="AI42" s="71" t="s">
        <v>37</v>
      </c>
    </row>
    <row r="43" spans="1:35" s="71" customFormat="1" ht="12.95" customHeight="1">
      <c r="A43" s="91" t="s">
        <v>155</v>
      </c>
      <c r="B43" s="92" t="s">
        <v>90</v>
      </c>
      <c r="C43" s="91">
        <v>25884.458999999999</v>
      </c>
      <c r="D43" s="91" t="s">
        <v>141</v>
      </c>
      <c r="E43" s="71">
        <f t="shared" si="0"/>
        <v>-44269.887654578073</v>
      </c>
      <c r="F43" s="71">
        <f t="shared" si="1"/>
        <v>-44270</v>
      </c>
      <c r="G43" s="71">
        <f t="shared" si="2"/>
        <v>6.7544000001362292E-2</v>
      </c>
      <c r="I43" s="71">
        <f t="shared" si="4"/>
        <v>6.7544000001362292E-2</v>
      </c>
      <c r="O43" s="71">
        <f t="shared" ca="1" si="5"/>
        <v>3.1468792378072805E-2</v>
      </c>
      <c r="Q43" s="93">
        <f t="shared" si="3"/>
        <v>10865.958999999999</v>
      </c>
      <c r="AD43" s="71" t="s">
        <v>41</v>
      </c>
      <c r="AE43" s="71">
        <v>8</v>
      </c>
      <c r="AG43" s="71" t="s">
        <v>38</v>
      </c>
      <c r="AI43" s="71" t="s">
        <v>37</v>
      </c>
    </row>
    <row r="44" spans="1:35" s="71" customFormat="1" ht="12.95" customHeight="1">
      <c r="A44" s="91" t="s">
        <v>155</v>
      </c>
      <c r="B44" s="92" t="s">
        <v>90</v>
      </c>
      <c r="C44" s="91">
        <v>25893.475999999999</v>
      </c>
      <c r="D44" s="91" t="s">
        <v>141</v>
      </c>
      <c r="E44" s="71">
        <f t="shared" si="0"/>
        <v>-44254.889746999914</v>
      </c>
      <c r="F44" s="71">
        <f t="shared" si="1"/>
        <v>-44255</v>
      </c>
      <c r="G44" s="71">
        <f t="shared" si="2"/>
        <v>6.6286000001127832E-2</v>
      </c>
      <c r="I44" s="71">
        <f t="shared" si="4"/>
        <v>6.6286000001127832E-2</v>
      </c>
      <c r="O44" s="71">
        <f t="shared" ca="1" si="5"/>
        <v>3.1458662237040011E-2</v>
      </c>
      <c r="Q44" s="93">
        <f t="shared" si="3"/>
        <v>10874.975999999999</v>
      </c>
    </row>
    <row r="45" spans="1:35" s="71" customFormat="1" ht="12.95" customHeight="1">
      <c r="A45" s="91" t="s">
        <v>155</v>
      </c>
      <c r="B45" s="92" t="s">
        <v>90</v>
      </c>
      <c r="C45" s="91">
        <v>25951.19</v>
      </c>
      <c r="D45" s="91" t="s">
        <v>141</v>
      </c>
      <c r="E45" s="71">
        <f t="shared" si="0"/>
        <v>-44158.894489379207</v>
      </c>
      <c r="F45" s="71">
        <f t="shared" si="1"/>
        <v>-44159</v>
      </c>
      <c r="G45" s="71">
        <f t="shared" si="2"/>
        <v>6.3434800002141856E-2</v>
      </c>
      <c r="I45" s="71">
        <f t="shared" si="4"/>
        <v>6.3434800002141856E-2</v>
      </c>
      <c r="O45" s="71">
        <f t="shared" ca="1" si="5"/>
        <v>3.1393829334430141E-2</v>
      </c>
      <c r="Q45" s="93">
        <f t="shared" si="3"/>
        <v>10932.689999999999</v>
      </c>
      <c r="AD45" s="71" t="s">
        <v>41</v>
      </c>
      <c r="AE45" s="71">
        <v>9</v>
      </c>
      <c r="AG45" s="71" t="s">
        <v>38</v>
      </c>
      <c r="AI45" s="71" t="s">
        <v>37</v>
      </c>
    </row>
    <row r="46" spans="1:35" s="71" customFormat="1" ht="12.95" customHeight="1">
      <c r="A46" s="91" t="s">
        <v>155</v>
      </c>
      <c r="B46" s="92" t="s">
        <v>90</v>
      </c>
      <c r="C46" s="91">
        <v>25966.214</v>
      </c>
      <c r="D46" s="91" t="s">
        <v>141</v>
      </c>
      <c r="E46" s="71">
        <f t="shared" si="0"/>
        <v>-44133.905184349343</v>
      </c>
      <c r="F46" s="71">
        <f t="shared" si="1"/>
        <v>-44134</v>
      </c>
      <c r="G46" s="71">
        <f t="shared" si="2"/>
        <v>5.7004800004506251E-2</v>
      </c>
      <c r="I46" s="71">
        <f t="shared" si="4"/>
        <v>5.7004800004506251E-2</v>
      </c>
      <c r="O46" s="71">
        <f t="shared" ca="1" si="5"/>
        <v>3.137694576604215E-2</v>
      </c>
      <c r="Q46" s="93">
        <f t="shared" si="3"/>
        <v>10947.714</v>
      </c>
      <c r="AD46" s="71" t="s">
        <v>81</v>
      </c>
      <c r="AE46" s="71">
        <v>33</v>
      </c>
      <c r="AG46" s="71" t="s">
        <v>82</v>
      </c>
      <c r="AI46" s="71" t="s">
        <v>37</v>
      </c>
    </row>
    <row r="47" spans="1:35" s="71" customFormat="1" ht="12.95" customHeight="1">
      <c r="A47" s="91" t="s">
        <v>155</v>
      </c>
      <c r="B47" s="92" t="s">
        <v>90</v>
      </c>
      <c r="C47" s="91">
        <v>25975.234</v>
      </c>
      <c r="D47" s="91" t="s">
        <v>141</v>
      </c>
      <c r="E47" s="71">
        <f t="shared" si="0"/>
        <v>-44118.902286893979</v>
      </c>
      <c r="F47" s="71">
        <f t="shared" si="1"/>
        <v>-44119</v>
      </c>
      <c r="G47" s="71">
        <f t="shared" si="2"/>
        <v>5.8746800004882971E-2</v>
      </c>
      <c r="I47" s="71">
        <f t="shared" si="4"/>
        <v>5.8746800004882971E-2</v>
      </c>
      <c r="O47" s="71">
        <f t="shared" ca="1" si="5"/>
        <v>3.1366815625009356E-2</v>
      </c>
      <c r="Q47" s="93">
        <f t="shared" si="3"/>
        <v>10956.734</v>
      </c>
    </row>
    <row r="48" spans="1:35" s="71" customFormat="1" ht="12.95" customHeight="1">
      <c r="A48" s="91" t="s">
        <v>155</v>
      </c>
      <c r="B48" s="92" t="s">
        <v>90</v>
      </c>
      <c r="C48" s="91">
        <v>26011.31</v>
      </c>
      <c r="D48" s="91" t="s">
        <v>141</v>
      </c>
      <c r="E48" s="71">
        <f t="shared" si="0"/>
        <v>-44058.897350242136</v>
      </c>
      <c r="F48" s="71">
        <f t="shared" si="1"/>
        <v>-44059</v>
      </c>
      <c r="G48" s="71">
        <f t="shared" si="2"/>
        <v>6.1714800005574943E-2</v>
      </c>
      <c r="I48" s="71">
        <f t="shared" si="4"/>
        <v>6.1714800005574943E-2</v>
      </c>
      <c r="O48" s="71">
        <f t="shared" ca="1" si="5"/>
        <v>3.1326295060878188E-2</v>
      </c>
      <c r="Q48" s="93">
        <f t="shared" si="3"/>
        <v>10992.810000000001</v>
      </c>
    </row>
    <row r="49" spans="1:35" s="71" customFormat="1" ht="12.95" customHeight="1">
      <c r="A49" s="91" t="s">
        <v>229</v>
      </c>
      <c r="B49" s="92" t="s">
        <v>90</v>
      </c>
      <c r="C49" s="91">
        <v>28425.794999999998</v>
      </c>
      <c r="D49" s="91" t="s">
        <v>141</v>
      </c>
      <c r="E49" s="71">
        <f t="shared" si="0"/>
        <v>-40042.902797857409</v>
      </c>
      <c r="F49" s="71">
        <f t="shared" si="1"/>
        <v>-40043</v>
      </c>
      <c r="G49" s="71">
        <f t="shared" si="2"/>
        <v>5.8439600001293002E-2</v>
      </c>
      <c r="I49" s="71">
        <f t="shared" si="4"/>
        <v>5.8439600001293002E-2</v>
      </c>
      <c r="O49" s="71">
        <f t="shared" ca="1" si="5"/>
        <v>2.8614118635031761E-2</v>
      </c>
      <c r="Q49" s="93">
        <f t="shared" si="3"/>
        <v>13407.294999999998</v>
      </c>
      <c r="AD49" s="71" t="s">
        <v>41</v>
      </c>
      <c r="AE49" s="71">
        <v>6</v>
      </c>
      <c r="AG49" s="71" t="s">
        <v>43</v>
      </c>
      <c r="AI49" s="71" t="s">
        <v>37</v>
      </c>
    </row>
    <row r="50" spans="1:35" s="71" customFormat="1" ht="12.95" customHeight="1">
      <c r="A50" s="91" t="s">
        <v>229</v>
      </c>
      <c r="B50" s="92" t="s">
        <v>90</v>
      </c>
      <c r="C50" s="91">
        <v>28428.803</v>
      </c>
      <c r="D50" s="91" t="s">
        <v>141</v>
      </c>
      <c r="E50" s="71">
        <f t="shared" si="0"/>
        <v>-40037.899614315756</v>
      </c>
      <c r="F50" s="71">
        <f t="shared" si="1"/>
        <v>-40038</v>
      </c>
      <c r="G50" s="71">
        <f t="shared" si="2"/>
        <v>6.0353600001690211E-2</v>
      </c>
      <c r="I50" s="71">
        <f t="shared" si="4"/>
        <v>6.0353600001690211E-2</v>
      </c>
      <c r="O50" s="71">
        <f t="shared" ca="1" si="5"/>
        <v>2.8610741921354162E-2</v>
      </c>
      <c r="Q50" s="93">
        <f t="shared" si="3"/>
        <v>13410.303</v>
      </c>
      <c r="AD50" s="71" t="s">
        <v>41</v>
      </c>
      <c r="AE50" s="71">
        <v>6</v>
      </c>
      <c r="AG50" s="71" t="s">
        <v>43</v>
      </c>
      <c r="AI50" s="71" t="s">
        <v>37</v>
      </c>
    </row>
    <row r="51" spans="1:35" s="71" customFormat="1" ht="12.95" customHeight="1">
      <c r="A51" s="91" t="s">
        <v>229</v>
      </c>
      <c r="B51" s="92" t="s">
        <v>90</v>
      </c>
      <c r="C51" s="91">
        <v>28437.824000000001</v>
      </c>
      <c r="D51" s="91" t="s">
        <v>141</v>
      </c>
      <c r="E51" s="71">
        <f t="shared" si="0"/>
        <v>-40022.895053567991</v>
      </c>
      <c r="F51" s="71">
        <f t="shared" si="1"/>
        <v>-40023</v>
      </c>
      <c r="G51" s="71">
        <f t="shared" si="2"/>
        <v>6.3095600002270658E-2</v>
      </c>
      <c r="I51" s="71">
        <f t="shared" si="4"/>
        <v>6.3095600002270658E-2</v>
      </c>
      <c r="O51" s="71">
        <f t="shared" ca="1" si="5"/>
        <v>2.8600611780321368E-2</v>
      </c>
      <c r="Q51" s="93">
        <f t="shared" si="3"/>
        <v>13419.324000000001</v>
      </c>
      <c r="AD51" s="71" t="s">
        <v>41</v>
      </c>
      <c r="AE51" s="71">
        <v>10</v>
      </c>
      <c r="AG51" s="71" t="s">
        <v>38</v>
      </c>
      <c r="AI51" s="71" t="s">
        <v>37</v>
      </c>
    </row>
    <row r="52" spans="1:35" s="71" customFormat="1" ht="12.95" customHeight="1">
      <c r="A52" s="91" t="s">
        <v>229</v>
      </c>
      <c r="B52" s="92" t="s">
        <v>90</v>
      </c>
      <c r="C52" s="91">
        <v>28461.873</v>
      </c>
      <c r="D52" s="91" t="s">
        <v>141</v>
      </c>
      <c r="E52" s="71">
        <f t="shared" si="0"/>
        <v>-39982.894534620762</v>
      </c>
      <c r="F52" s="71">
        <f t="shared" si="1"/>
        <v>-39983</v>
      </c>
      <c r="G52" s="71">
        <f t="shared" si="2"/>
        <v>6.3407600002392428E-2</v>
      </c>
      <c r="I52" s="71">
        <f t="shared" si="4"/>
        <v>6.3407600002392428E-2</v>
      </c>
      <c r="O52" s="71">
        <f t="shared" ca="1" si="5"/>
        <v>2.857359807090059E-2</v>
      </c>
      <c r="Q52" s="93">
        <f t="shared" si="3"/>
        <v>13443.373</v>
      </c>
      <c r="AD52" s="71" t="s">
        <v>41</v>
      </c>
      <c r="AE52" s="71">
        <v>12</v>
      </c>
      <c r="AG52" s="71" t="s">
        <v>38</v>
      </c>
      <c r="AI52" s="71" t="s">
        <v>37</v>
      </c>
    </row>
    <row r="53" spans="1:35" s="71" customFormat="1" ht="12.95" customHeight="1">
      <c r="A53" s="91" t="s">
        <v>229</v>
      </c>
      <c r="B53" s="92" t="s">
        <v>90</v>
      </c>
      <c r="C53" s="91">
        <v>28484.722000000002</v>
      </c>
      <c r="D53" s="91" t="s">
        <v>141</v>
      </c>
      <c r="E53" s="71">
        <f t="shared" si="0"/>
        <v>-39944.88996655451</v>
      </c>
      <c r="F53" s="71">
        <f t="shared" si="1"/>
        <v>-39945</v>
      </c>
      <c r="G53" s="71">
        <f t="shared" ref="G53:G84" si="6">C53-(C$7+F53*C$8)</f>
        <v>6.6154000003734836E-2</v>
      </c>
      <c r="I53" s="71">
        <f t="shared" si="4"/>
        <v>6.6154000003734836E-2</v>
      </c>
      <c r="O53" s="71">
        <f t="shared" ca="1" si="5"/>
        <v>2.8547935046950846E-2</v>
      </c>
      <c r="Q53" s="93">
        <f t="shared" si="3"/>
        <v>13466.222000000002</v>
      </c>
      <c r="AD53" s="71" t="s">
        <v>41</v>
      </c>
      <c r="AE53" s="71">
        <v>8</v>
      </c>
      <c r="AG53" s="71" t="s">
        <v>38</v>
      </c>
      <c r="AI53" s="71" t="s">
        <v>37</v>
      </c>
    </row>
    <row r="54" spans="1:35" s="71" customFormat="1" ht="12.95" customHeight="1">
      <c r="A54" s="91" t="s">
        <v>229</v>
      </c>
      <c r="B54" s="92" t="s">
        <v>90</v>
      </c>
      <c r="C54" s="91">
        <v>28516.582999999999</v>
      </c>
      <c r="D54" s="91" t="s">
        <v>141</v>
      </c>
      <c r="E54" s="71">
        <f t="shared" si="0"/>
        <v>-39891.895807372108</v>
      </c>
      <c r="F54" s="71">
        <f t="shared" si="1"/>
        <v>-39892</v>
      </c>
      <c r="G54" s="71">
        <f t="shared" si="6"/>
        <v>6.2642400000186171E-2</v>
      </c>
      <c r="I54" s="71">
        <f t="shared" si="4"/>
        <v>6.2642400000186171E-2</v>
      </c>
      <c r="O54" s="71">
        <f t="shared" ca="1" si="5"/>
        <v>2.8512141881968312E-2</v>
      </c>
      <c r="Q54" s="93">
        <f t="shared" si="3"/>
        <v>13498.082999999999</v>
      </c>
      <c r="AD54" s="71" t="s">
        <v>41</v>
      </c>
      <c r="AE54" s="71">
        <v>6</v>
      </c>
      <c r="AG54" s="71" t="s">
        <v>43</v>
      </c>
      <c r="AI54" s="71" t="s">
        <v>37</v>
      </c>
    </row>
    <row r="55" spans="1:35" s="71" customFormat="1" ht="12.95" customHeight="1">
      <c r="A55" s="91" t="s">
        <v>229</v>
      </c>
      <c r="B55" s="92" t="s">
        <v>90</v>
      </c>
      <c r="C55" s="91">
        <v>28517.787</v>
      </c>
      <c r="D55" s="91" t="s">
        <v>141</v>
      </c>
      <c r="E55" s="71">
        <f t="shared" si="0"/>
        <v>-39889.893203321524</v>
      </c>
      <c r="F55" s="71">
        <f t="shared" si="1"/>
        <v>-39890</v>
      </c>
      <c r="G55" s="71">
        <f t="shared" si="6"/>
        <v>6.420800000341842E-2</v>
      </c>
      <c r="I55" s="71">
        <f t="shared" ref="I55:I86" si="7">G55</f>
        <v>6.420800000341842E-2</v>
      </c>
      <c r="O55" s="71">
        <f t="shared" ref="O55:O86" ca="1" si="8">+C$11+C$12*F55</f>
        <v>2.8510791196497274E-2</v>
      </c>
      <c r="Q55" s="93">
        <f t="shared" si="3"/>
        <v>13499.287</v>
      </c>
      <c r="AD55" s="71" t="s">
        <v>41</v>
      </c>
      <c r="AE55" s="71">
        <v>6</v>
      </c>
      <c r="AG55" s="71" t="s">
        <v>43</v>
      </c>
      <c r="AI55" s="71" t="s">
        <v>37</v>
      </c>
    </row>
    <row r="56" spans="1:35" s="71" customFormat="1" ht="12.95" customHeight="1">
      <c r="A56" s="91" t="s">
        <v>229</v>
      </c>
      <c r="B56" s="92" t="s">
        <v>90</v>
      </c>
      <c r="C56" s="91">
        <v>28576.706999999999</v>
      </c>
      <c r="D56" s="91" t="s">
        <v>141</v>
      </c>
      <c r="E56" s="71">
        <f t="shared" si="0"/>
        <v>-39791.892015065438</v>
      </c>
      <c r="F56" s="71">
        <f t="shared" si="1"/>
        <v>-39792</v>
      </c>
      <c r="G56" s="71">
        <f t="shared" si="6"/>
        <v>6.4922400000796188E-2</v>
      </c>
      <c r="I56" s="71">
        <f t="shared" si="7"/>
        <v>6.4922400000796188E-2</v>
      </c>
      <c r="O56" s="71">
        <f t="shared" ca="1" si="8"/>
        <v>2.8444607608416359E-2</v>
      </c>
      <c r="Q56" s="93">
        <f t="shared" si="3"/>
        <v>13558.206999999999</v>
      </c>
      <c r="AD56" s="71" t="s">
        <v>41</v>
      </c>
      <c r="AE56" s="71">
        <v>11</v>
      </c>
      <c r="AG56" s="71" t="s">
        <v>38</v>
      </c>
      <c r="AI56" s="71" t="s">
        <v>37</v>
      </c>
    </row>
    <row r="57" spans="1:35" s="71" customFormat="1" ht="12.95" customHeight="1">
      <c r="A57" s="91" t="s">
        <v>248</v>
      </c>
      <c r="B57" s="92" t="s">
        <v>90</v>
      </c>
      <c r="C57" s="91">
        <v>29136.44</v>
      </c>
      <c r="D57" s="91" t="s">
        <v>141</v>
      </c>
      <c r="E57" s="71">
        <f t="shared" si="0"/>
        <v>-38860.892369679372</v>
      </c>
      <c r="F57" s="71">
        <f t="shared" si="1"/>
        <v>-38861</v>
      </c>
      <c r="G57" s="71">
        <f t="shared" si="6"/>
        <v>6.4709200003562728E-2</v>
      </c>
      <c r="I57" s="71">
        <f t="shared" si="7"/>
        <v>6.4709200003562728E-2</v>
      </c>
      <c r="O57" s="71">
        <f t="shared" ca="1" si="8"/>
        <v>2.781586352164768E-2</v>
      </c>
      <c r="Q57" s="93">
        <f t="shared" si="3"/>
        <v>14117.939999999999</v>
      </c>
      <c r="AD57" s="71" t="s">
        <v>41</v>
      </c>
      <c r="AE57" s="71">
        <v>7</v>
      </c>
      <c r="AG57" s="71" t="s">
        <v>38</v>
      </c>
      <c r="AI57" s="71" t="s">
        <v>37</v>
      </c>
    </row>
    <row r="58" spans="1:35" s="71" customFormat="1" ht="12.95" customHeight="1">
      <c r="A58" s="91" t="s">
        <v>253</v>
      </c>
      <c r="B58" s="92" t="s">
        <v>90</v>
      </c>
      <c r="C58" s="91">
        <v>32206.84</v>
      </c>
      <c r="D58" s="91" t="s">
        <v>141</v>
      </c>
      <c r="E58" s="71">
        <f t="shared" si="0"/>
        <v>-33753.91938221328</v>
      </c>
      <c r="F58" s="71">
        <f t="shared" si="1"/>
        <v>-33754</v>
      </c>
      <c r="G58" s="71">
        <f t="shared" si="6"/>
        <v>4.8468800003320212E-2</v>
      </c>
      <c r="I58" s="71">
        <f t="shared" si="7"/>
        <v>4.8468800003320212E-2</v>
      </c>
      <c r="O58" s="71">
        <f t="shared" ca="1" si="8"/>
        <v>2.4366888171349448E-2</v>
      </c>
      <c r="Q58" s="93">
        <f t="shared" si="3"/>
        <v>17188.34</v>
      </c>
      <c r="AD58" s="71" t="s">
        <v>41</v>
      </c>
      <c r="AE58" s="71">
        <v>10</v>
      </c>
      <c r="AG58" s="71" t="s">
        <v>38</v>
      </c>
      <c r="AI58" s="71" t="s">
        <v>37</v>
      </c>
    </row>
    <row r="59" spans="1:35" s="71" customFormat="1" ht="12.95" customHeight="1">
      <c r="A59" s="91" t="s">
        <v>257</v>
      </c>
      <c r="B59" s="92" t="s">
        <v>90</v>
      </c>
      <c r="C59" s="91">
        <v>33359.389000000003</v>
      </c>
      <c r="D59" s="91" t="s">
        <v>141</v>
      </c>
      <c r="E59" s="71">
        <f t="shared" si="0"/>
        <v>-31836.893388944951</v>
      </c>
      <c r="F59" s="71">
        <f t="shared" si="1"/>
        <v>-31837</v>
      </c>
      <c r="G59" s="71">
        <f t="shared" si="6"/>
        <v>6.4096400004928E-2</v>
      </c>
      <c r="I59" s="71">
        <f t="shared" si="7"/>
        <v>6.4096400004928E-2</v>
      </c>
      <c r="O59" s="71">
        <f t="shared" ca="1" si="8"/>
        <v>2.3072256147358514E-2</v>
      </c>
      <c r="Q59" s="93">
        <f t="shared" si="3"/>
        <v>18340.889000000003</v>
      </c>
      <c r="AD59" s="71" t="s">
        <v>41</v>
      </c>
      <c r="AE59" s="71">
        <v>8</v>
      </c>
      <c r="AG59" s="71" t="s">
        <v>38</v>
      </c>
      <c r="AI59" s="71" t="s">
        <v>37</v>
      </c>
    </row>
    <row r="60" spans="1:35" s="71" customFormat="1" ht="12.95" customHeight="1">
      <c r="A60" s="91" t="s">
        <v>257</v>
      </c>
      <c r="B60" s="92" t="s">
        <v>90</v>
      </c>
      <c r="C60" s="91">
        <v>33568.572999999997</v>
      </c>
      <c r="D60" s="91" t="s">
        <v>141</v>
      </c>
      <c r="E60" s="71">
        <f t="shared" si="0"/>
        <v>-31488.959231372621</v>
      </c>
      <c r="F60" s="71">
        <f t="shared" si="1"/>
        <v>-31489</v>
      </c>
      <c r="G60" s="71">
        <f t="shared" si="6"/>
        <v>2.4510800001735333E-2</v>
      </c>
      <c r="I60" s="71">
        <f t="shared" si="7"/>
        <v>2.4510800001735333E-2</v>
      </c>
      <c r="O60" s="71">
        <f t="shared" ca="1" si="8"/>
        <v>2.2837236875397716E-2</v>
      </c>
      <c r="Q60" s="93">
        <f t="shared" si="3"/>
        <v>18550.072999999997</v>
      </c>
      <c r="AD60" s="71" t="s">
        <v>41</v>
      </c>
      <c r="AE60" s="71">
        <v>8</v>
      </c>
      <c r="AG60" s="71" t="s">
        <v>38</v>
      </c>
      <c r="AI60" s="71" t="s">
        <v>37</v>
      </c>
    </row>
    <row r="61" spans="1:35" s="71" customFormat="1" ht="12.95" customHeight="1">
      <c r="A61" s="91" t="s">
        <v>257</v>
      </c>
      <c r="B61" s="92" t="s">
        <v>90</v>
      </c>
      <c r="C61" s="91">
        <v>33630.502999999997</v>
      </c>
      <c r="D61" s="91" t="s">
        <v>141</v>
      </c>
      <c r="E61" s="71">
        <f t="shared" si="0"/>
        <v>-31385.951532990075</v>
      </c>
      <c r="F61" s="71">
        <f t="shared" si="1"/>
        <v>-31386</v>
      </c>
      <c r="G61" s="71">
        <f t="shared" si="6"/>
        <v>2.9139199999917764E-2</v>
      </c>
      <c r="I61" s="71">
        <f t="shared" si="7"/>
        <v>2.9139199999917764E-2</v>
      </c>
      <c r="O61" s="71">
        <f t="shared" ca="1" si="8"/>
        <v>2.2767676573639206E-2</v>
      </c>
      <c r="Q61" s="93">
        <f t="shared" si="3"/>
        <v>18612.002999999997</v>
      </c>
      <c r="AD61" s="71" t="s">
        <v>41</v>
      </c>
      <c r="AE61" s="71">
        <v>12</v>
      </c>
      <c r="AG61" s="71" t="s">
        <v>38</v>
      </c>
      <c r="AI61" s="71" t="s">
        <v>37</v>
      </c>
    </row>
    <row r="62" spans="1:35" s="71" customFormat="1" ht="12.95" customHeight="1">
      <c r="A62" s="91" t="s">
        <v>257</v>
      </c>
      <c r="B62" s="92" t="s">
        <v>90</v>
      </c>
      <c r="C62" s="91">
        <v>33924.546000000002</v>
      </c>
      <c r="D62" s="91" t="s">
        <v>141</v>
      </c>
      <c r="E62" s="71">
        <f t="shared" si="0"/>
        <v>-30896.872045576863</v>
      </c>
      <c r="F62" s="71">
        <f t="shared" si="1"/>
        <v>-30897</v>
      </c>
      <c r="G62" s="71">
        <f t="shared" si="6"/>
        <v>7.6928400005272124E-2</v>
      </c>
      <c r="I62" s="71">
        <f t="shared" si="7"/>
        <v>7.6928400005272124E-2</v>
      </c>
      <c r="O62" s="71">
        <f t="shared" ca="1" si="8"/>
        <v>2.2437433975970155E-2</v>
      </c>
      <c r="Q62" s="93">
        <f t="shared" si="3"/>
        <v>18906.046000000002</v>
      </c>
      <c r="AD62" s="71" t="s">
        <v>41</v>
      </c>
      <c r="AE62" s="71">
        <v>9</v>
      </c>
      <c r="AG62" s="71" t="s">
        <v>38</v>
      </c>
      <c r="AI62" s="71" t="s">
        <v>37</v>
      </c>
    </row>
    <row r="63" spans="1:35" s="71" customFormat="1" ht="12.95" customHeight="1">
      <c r="A63" s="91" t="s">
        <v>257</v>
      </c>
      <c r="B63" s="92" t="s">
        <v>90</v>
      </c>
      <c r="C63" s="91">
        <v>33930.580999999998</v>
      </c>
      <c r="D63" s="91" t="s">
        <v>141</v>
      </c>
      <c r="E63" s="71">
        <f t="shared" si="0"/>
        <v>-30886.834075937946</v>
      </c>
      <c r="F63" s="71">
        <f t="shared" si="1"/>
        <v>-30887</v>
      </c>
      <c r="G63" s="71">
        <f t="shared" si="6"/>
        <v>9.9756400006299373E-2</v>
      </c>
      <c r="I63" s="71">
        <f t="shared" si="7"/>
        <v>9.9756400006299373E-2</v>
      </c>
      <c r="O63" s="71">
        <f t="shared" ca="1" si="8"/>
        <v>2.243068054861496E-2</v>
      </c>
      <c r="Q63" s="93">
        <f t="shared" si="3"/>
        <v>18912.080999999998</v>
      </c>
    </row>
    <row r="64" spans="1:35" s="71" customFormat="1" ht="12.95" customHeight="1">
      <c r="A64" s="91" t="s">
        <v>257</v>
      </c>
      <c r="B64" s="92" t="s">
        <v>90</v>
      </c>
      <c r="C64" s="91">
        <v>34087.411</v>
      </c>
      <c r="D64" s="91" t="s">
        <v>141</v>
      </c>
      <c r="E64" s="71">
        <f t="shared" si="0"/>
        <v>-30625.979928717934</v>
      </c>
      <c r="F64" s="71">
        <f t="shared" si="1"/>
        <v>-30626</v>
      </c>
      <c r="G64" s="71">
        <f t="shared" si="6"/>
        <v>1.2067200004821643E-2</v>
      </c>
      <c r="I64" s="71">
        <f t="shared" si="7"/>
        <v>1.2067200004821643E-2</v>
      </c>
      <c r="O64" s="71">
        <f t="shared" ca="1" si="8"/>
        <v>2.2254416094644364E-2</v>
      </c>
      <c r="Q64" s="93">
        <f t="shared" si="3"/>
        <v>19068.911</v>
      </c>
    </row>
    <row r="65" spans="1:35" s="71" customFormat="1" ht="12.95" customHeight="1">
      <c r="A65" s="91" t="s">
        <v>257</v>
      </c>
      <c r="B65" s="92" t="s">
        <v>90</v>
      </c>
      <c r="C65" s="91">
        <v>34122.358999999997</v>
      </c>
      <c r="D65" s="91" t="s">
        <v>141</v>
      </c>
      <c r="E65" s="71">
        <f t="shared" si="0"/>
        <v>-30567.851185894215</v>
      </c>
      <c r="F65" s="71">
        <f t="shared" si="1"/>
        <v>-30568</v>
      </c>
      <c r="G65" s="71">
        <f t="shared" si="6"/>
        <v>8.946960000321269E-2</v>
      </c>
      <c r="I65" s="71">
        <f t="shared" si="7"/>
        <v>8.946960000321269E-2</v>
      </c>
      <c r="O65" s="71">
        <f t="shared" ca="1" si="8"/>
        <v>2.2215246215984231E-2</v>
      </c>
      <c r="Q65" s="93">
        <f t="shared" si="3"/>
        <v>19103.858999999997</v>
      </c>
    </row>
    <row r="66" spans="1:35" s="71" customFormat="1" ht="12.95" customHeight="1">
      <c r="A66" s="91" t="s">
        <v>257</v>
      </c>
      <c r="B66" s="92" t="s">
        <v>90</v>
      </c>
      <c r="C66" s="91">
        <v>34251.574000000001</v>
      </c>
      <c r="D66" s="91" t="s">
        <v>141</v>
      </c>
      <c r="E66" s="71">
        <f t="shared" si="0"/>
        <v>-30352.928858322743</v>
      </c>
      <c r="F66" s="71">
        <f t="shared" si="1"/>
        <v>-30353</v>
      </c>
      <c r="G66" s="71">
        <f t="shared" si="6"/>
        <v>4.2771600004925858E-2</v>
      </c>
      <c r="I66" s="71">
        <f t="shared" si="7"/>
        <v>4.2771600004925858E-2</v>
      </c>
      <c r="O66" s="71">
        <f t="shared" ca="1" si="8"/>
        <v>2.2070047527847532E-2</v>
      </c>
      <c r="Q66" s="93">
        <f t="shared" si="3"/>
        <v>19233.074000000001</v>
      </c>
    </row>
    <row r="67" spans="1:35" s="71" customFormat="1" ht="12.95" customHeight="1">
      <c r="A67" s="91" t="s">
        <v>257</v>
      </c>
      <c r="B67" s="92" t="s">
        <v>90</v>
      </c>
      <c r="C67" s="91">
        <v>34272.593000000001</v>
      </c>
      <c r="D67" s="91" t="s">
        <v>141</v>
      </c>
      <c r="E67" s="71">
        <f t="shared" si="0"/>
        <v>-30317.968115349988</v>
      </c>
      <c r="F67" s="71">
        <f t="shared" si="1"/>
        <v>-30318</v>
      </c>
      <c r="G67" s="71">
        <f t="shared" si="6"/>
        <v>1.9169600003806408E-2</v>
      </c>
      <c r="I67" s="71">
        <f t="shared" si="7"/>
        <v>1.9169600003806408E-2</v>
      </c>
      <c r="O67" s="71">
        <f t="shared" ca="1" si="8"/>
        <v>2.2046410532104349E-2</v>
      </c>
      <c r="Q67" s="93">
        <f t="shared" si="3"/>
        <v>19254.093000000001</v>
      </c>
      <c r="AD67" s="71" t="s">
        <v>41</v>
      </c>
      <c r="AE67" s="71">
        <v>9</v>
      </c>
      <c r="AG67" s="71" t="s">
        <v>38</v>
      </c>
      <c r="AI67" s="71" t="s">
        <v>37</v>
      </c>
    </row>
    <row r="68" spans="1:35" s="71" customFormat="1" ht="12.95" customHeight="1">
      <c r="A68" s="91" t="s">
        <v>257</v>
      </c>
      <c r="B68" s="92" t="s">
        <v>90</v>
      </c>
      <c r="C68" s="91">
        <v>34284.622000000003</v>
      </c>
      <c r="D68" s="91" t="s">
        <v>141</v>
      </c>
      <c r="E68" s="71">
        <f t="shared" si="0"/>
        <v>-30297.960371060566</v>
      </c>
      <c r="F68" s="71">
        <f t="shared" si="1"/>
        <v>-30298</v>
      </c>
      <c r="G68" s="71">
        <f t="shared" si="6"/>
        <v>2.3825600001146086E-2</v>
      </c>
      <c r="I68" s="71">
        <f t="shared" si="7"/>
        <v>2.3825600001146086E-2</v>
      </c>
      <c r="O68" s="71">
        <f t="shared" ca="1" si="8"/>
        <v>2.203290367739396E-2</v>
      </c>
      <c r="Q68" s="93">
        <f t="shared" si="3"/>
        <v>19266.122000000003</v>
      </c>
      <c r="AD68" s="71" t="s">
        <v>41</v>
      </c>
      <c r="AI68" s="71" t="s">
        <v>51</v>
      </c>
    </row>
    <row r="69" spans="1:35" s="71" customFormat="1" ht="12.95" customHeight="1">
      <c r="A69" s="91" t="s">
        <v>257</v>
      </c>
      <c r="B69" s="92" t="s">
        <v>90</v>
      </c>
      <c r="C69" s="91">
        <v>34298.470999999998</v>
      </c>
      <c r="D69" s="91" t="s">
        <v>141</v>
      </c>
      <c r="E69" s="71">
        <f t="shared" si="0"/>
        <v>-30274.925434601671</v>
      </c>
      <c r="F69" s="71">
        <f t="shared" si="1"/>
        <v>-30275</v>
      </c>
      <c r="G69" s="71">
        <f t="shared" si="6"/>
        <v>4.483000000618631E-2</v>
      </c>
      <c r="I69" s="71">
        <f t="shared" si="7"/>
        <v>4.483000000618631E-2</v>
      </c>
      <c r="O69" s="71">
        <f t="shared" ca="1" si="8"/>
        <v>2.201737079447701E-2</v>
      </c>
      <c r="Q69" s="93">
        <f t="shared" si="3"/>
        <v>19279.970999999998</v>
      </c>
      <c r="AD69" s="71" t="s">
        <v>41</v>
      </c>
      <c r="AI69" s="71" t="s">
        <v>51</v>
      </c>
    </row>
    <row r="70" spans="1:35" s="71" customFormat="1" ht="12.95" customHeight="1">
      <c r="A70" s="91" t="s">
        <v>257</v>
      </c>
      <c r="B70" s="92" t="s">
        <v>90</v>
      </c>
      <c r="C70" s="91">
        <v>34304.512000000002</v>
      </c>
      <c r="D70" s="91" t="s">
        <v>141</v>
      </c>
      <c r="E70" s="71">
        <f t="shared" si="0"/>
        <v>-30264.87748520833</v>
      </c>
      <c r="F70" s="71">
        <f t="shared" si="1"/>
        <v>-30265</v>
      </c>
      <c r="G70" s="71">
        <f t="shared" si="6"/>
        <v>7.365800000843592E-2</v>
      </c>
      <c r="I70" s="71">
        <f t="shared" si="7"/>
        <v>7.365800000843592E-2</v>
      </c>
      <c r="O70" s="71">
        <f t="shared" ca="1" si="8"/>
        <v>2.2010617367121815E-2</v>
      </c>
      <c r="Q70" s="93">
        <f t="shared" si="3"/>
        <v>19286.012000000002</v>
      </c>
      <c r="AD70" s="71" t="s">
        <v>41</v>
      </c>
      <c r="AE70" s="71">
        <v>8</v>
      </c>
      <c r="AG70" s="71" t="s">
        <v>38</v>
      </c>
      <c r="AI70" s="71" t="s">
        <v>37</v>
      </c>
    </row>
    <row r="71" spans="1:35" s="71" customFormat="1" ht="12.95" customHeight="1">
      <c r="A71" s="91" t="s">
        <v>257</v>
      </c>
      <c r="B71" s="92" t="s">
        <v>90</v>
      </c>
      <c r="C71" s="91">
        <v>34304.536</v>
      </c>
      <c r="D71" s="91" t="s">
        <v>141</v>
      </c>
      <c r="E71" s="71">
        <f t="shared" si="0"/>
        <v>-30264.837566190716</v>
      </c>
      <c r="F71" s="71">
        <f t="shared" si="1"/>
        <v>-30265</v>
      </c>
      <c r="G71" s="71">
        <f t="shared" si="6"/>
        <v>9.7658000006049406E-2</v>
      </c>
      <c r="I71" s="71">
        <f t="shared" si="7"/>
        <v>9.7658000006049406E-2</v>
      </c>
      <c r="O71" s="71">
        <f t="shared" ca="1" si="8"/>
        <v>2.2010617367121815E-2</v>
      </c>
      <c r="Q71" s="93">
        <f t="shared" si="3"/>
        <v>19286.036</v>
      </c>
      <c r="AD71" s="71" t="s">
        <v>41</v>
      </c>
      <c r="AE71" s="71">
        <v>8</v>
      </c>
      <c r="AG71" s="71" t="s">
        <v>38</v>
      </c>
      <c r="AI71" s="71" t="s">
        <v>37</v>
      </c>
    </row>
    <row r="72" spans="1:35" s="71" customFormat="1" ht="12.95" customHeight="1">
      <c r="A72" s="91" t="s">
        <v>257</v>
      </c>
      <c r="B72" s="92" t="s">
        <v>90</v>
      </c>
      <c r="C72" s="91">
        <v>34334.576000000001</v>
      </c>
      <c r="D72" s="91" t="s">
        <v>141</v>
      </c>
      <c r="E72" s="71">
        <f t="shared" si="0"/>
        <v>-30214.872262470195</v>
      </c>
      <c r="F72" s="71">
        <f t="shared" si="1"/>
        <v>-30215</v>
      </c>
      <c r="G72" s="71">
        <f t="shared" si="6"/>
        <v>7.6798000009148382E-2</v>
      </c>
      <c r="I72" s="71">
        <f t="shared" si="7"/>
        <v>7.6798000009148382E-2</v>
      </c>
      <c r="O72" s="71">
        <f t="shared" ca="1" si="8"/>
        <v>2.1976850230345839E-2</v>
      </c>
      <c r="Q72" s="93">
        <f t="shared" si="3"/>
        <v>19316.076000000001</v>
      </c>
      <c r="AD72" s="71" t="s">
        <v>41</v>
      </c>
      <c r="AE72" s="71">
        <v>7</v>
      </c>
      <c r="AG72" s="71" t="s">
        <v>38</v>
      </c>
      <c r="AI72" s="71" t="s">
        <v>37</v>
      </c>
    </row>
    <row r="73" spans="1:35" s="71" customFormat="1" ht="12.95" customHeight="1">
      <c r="A73" s="91" t="s">
        <v>257</v>
      </c>
      <c r="B73" s="92" t="s">
        <v>90</v>
      </c>
      <c r="C73" s="91">
        <v>34443.410000000003</v>
      </c>
      <c r="D73" s="91" t="s">
        <v>141</v>
      </c>
      <c r="E73" s="71">
        <f t="shared" si="0"/>
        <v>-30033.849497319759</v>
      </c>
      <c r="F73" s="71">
        <f t="shared" si="1"/>
        <v>-30034</v>
      </c>
      <c r="G73" s="71">
        <f t="shared" si="6"/>
        <v>9.0484800006379373E-2</v>
      </c>
      <c r="I73" s="71">
        <f t="shared" si="7"/>
        <v>9.0484800006379373E-2</v>
      </c>
      <c r="O73" s="71">
        <f t="shared" ca="1" si="8"/>
        <v>2.1854613195216803E-2</v>
      </c>
      <c r="Q73" s="93">
        <f t="shared" si="3"/>
        <v>19424.910000000003</v>
      </c>
      <c r="AD73" s="71" t="s">
        <v>41</v>
      </c>
      <c r="AE73" s="71">
        <v>7</v>
      </c>
      <c r="AG73" s="71" t="s">
        <v>38</v>
      </c>
      <c r="AI73" s="71" t="s">
        <v>37</v>
      </c>
    </row>
    <row r="74" spans="1:35" s="71" customFormat="1" ht="12.95" customHeight="1">
      <c r="A74" s="91" t="s">
        <v>257</v>
      </c>
      <c r="B74" s="92" t="s">
        <v>90</v>
      </c>
      <c r="C74" s="91">
        <v>34452.415999999997</v>
      </c>
      <c r="D74" s="91" t="s">
        <v>141</v>
      </c>
      <c r="E74" s="71">
        <f t="shared" si="0"/>
        <v>-30018.869885958018</v>
      </c>
      <c r="F74" s="71">
        <f t="shared" si="1"/>
        <v>-30019</v>
      </c>
      <c r="G74" s="71">
        <f t="shared" si="6"/>
        <v>7.8226800003903918E-2</v>
      </c>
      <c r="I74" s="71">
        <f t="shared" si="7"/>
        <v>7.8226800003903918E-2</v>
      </c>
      <c r="O74" s="71">
        <f t="shared" ca="1" si="8"/>
        <v>2.1844483054184009E-2</v>
      </c>
      <c r="Q74" s="93">
        <f t="shared" si="3"/>
        <v>19433.915999999997</v>
      </c>
      <c r="AD74" s="71" t="s">
        <v>41</v>
      </c>
      <c r="AE74" s="71">
        <v>9</v>
      </c>
      <c r="AG74" s="71" t="s">
        <v>38</v>
      </c>
      <c r="AI74" s="71" t="s">
        <v>37</v>
      </c>
    </row>
    <row r="75" spans="1:35" s="71" customFormat="1" ht="12.95" customHeight="1">
      <c r="A75" s="91" t="s">
        <v>257</v>
      </c>
      <c r="B75" s="92" t="s">
        <v>90</v>
      </c>
      <c r="C75" s="91">
        <v>34455.413</v>
      </c>
      <c r="D75" s="91" t="s">
        <v>141</v>
      </c>
      <c r="E75" s="71">
        <f t="shared" si="0"/>
        <v>-30013.884998632766</v>
      </c>
      <c r="F75" s="71">
        <f t="shared" si="1"/>
        <v>-30014</v>
      </c>
      <c r="G75" s="71">
        <f t="shared" si="6"/>
        <v>6.9140799998422153E-2</v>
      </c>
      <c r="I75" s="71">
        <f t="shared" si="7"/>
        <v>6.9140799998422153E-2</v>
      </c>
      <c r="O75" s="71">
        <f t="shared" ca="1" si="8"/>
        <v>2.1841106340506414E-2</v>
      </c>
      <c r="Q75" s="93">
        <f t="shared" si="3"/>
        <v>19436.913</v>
      </c>
      <c r="AD75" s="71" t="s">
        <v>50</v>
      </c>
      <c r="AI75" s="71" t="s">
        <v>51</v>
      </c>
    </row>
    <row r="76" spans="1:35" s="71" customFormat="1" ht="12.95" customHeight="1">
      <c r="A76" s="91" t="s">
        <v>308</v>
      </c>
      <c r="B76" s="92" t="s">
        <v>90</v>
      </c>
      <c r="C76" s="91">
        <v>35748.538</v>
      </c>
      <c r="D76" s="91" t="s">
        <v>141</v>
      </c>
      <c r="E76" s="71">
        <f t="shared" si="0"/>
        <v>-27863.040012827307</v>
      </c>
      <c r="F76" s="71">
        <f t="shared" si="1"/>
        <v>-27863</v>
      </c>
      <c r="G76" s="71">
        <f t="shared" si="6"/>
        <v>-2.4056399997789413E-2</v>
      </c>
      <c r="I76" s="71">
        <f t="shared" si="7"/>
        <v>-2.4056399997789413E-2</v>
      </c>
      <c r="O76" s="71">
        <f t="shared" ca="1" si="8"/>
        <v>2.0388444116403909E-2</v>
      </c>
      <c r="Q76" s="93">
        <f t="shared" si="3"/>
        <v>20730.038</v>
      </c>
    </row>
    <row r="77" spans="1:35" s="71" customFormat="1" ht="12.95" customHeight="1">
      <c r="A77" s="91" t="s">
        <v>308</v>
      </c>
      <c r="B77" s="92" t="s">
        <v>90</v>
      </c>
      <c r="C77" s="91">
        <v>35757.624000000003</v>
      </c>
      <c r="D77" s="91" t="s">
        <v>141</v>
      </c>
      <c r="E77" s="71">
        <f t="shared" si="0"/>
        <v>-27847.927338073485</v>
      </c>
      <c r="F77" s="71">
        <f t="shared" si="1"/>
        <v>-27848</v>
      </c>
      <c r="G77" s="71">
        <f t="shared" si="6"/>
        <v>4.3685600008757319E-2</v>
      </c>
      <c r="I77" s="71">
        <f t="shared" si="7"/>
        <v>4.3685600008757319E-2</v>
      </c>
      <c r="O77" s="71">
        <f t="shared" ca="1" si="8"/>
        <v>2.0378313975371116E-2</v>
      </c>
      <c r="Q77" s="93">
        <f t="shared" si="3"/>
        <v>20739.124000000003</v>
      </c>
      <c r="AD77" s="71" t="s">
        <v>50</v>
      </c>
      <c r="AI77" s="71" t="s">
        <v>51</v>
      </c>
    </row>
    <row r="78" spans="1:35" s="71" customFormat="1" ht="12.95" customHeight="1">
      <c r="A78" s="91" t="s">
        <v>308</v>
      </c>
      <c r="B78" s="92" t="s">
        <v>90</v>
      </c>
      <c r="C78" s="91">
        <v>35786.540999999997</v>
      </c>
      <c r="D78" s="91" t="s">
        <v>141</v>
      </c>
      <c r="E78" s="71">
        <f t="shared" si="0"/>
        <v>-27799.829911719091</v>
      </c>
      <c r="F78" s="71">
        <f t="shared" si="1"/>
        <v>-27800</v>
      </c>
      <c r="G78" s="71">
        <f t="shared" si="6"/>
        <v>0.10225999999966007</v>
      </c>
      <c r="I78" s="71">
        <f t="shared" si="7"/>
        <v>0.10225999999966007</v>
      </c>
      <c r="O78" s="71">
        <f t="shared" ca="1" si="8"/>
        <v>2.0345897524066178E-2</v>
      </c>
      <c r="Q78" s="93">
        <f t="shared" si="3"/>
        <v>20768.040999999997</v>
      </c>
    </row>
    <row r="79" spans="1:35" s="71" customFormat="1" ht="12.95" customHeight="1">
      <c r="A79" s="91" t="s">
        <v>308</v>
      </c>
      <c r="B79" s="92" t="s">
        <v>90</v>
      </c>
      <c r="C79" s="91">
        <v>35892.31</v>
      </c>
      <c r="D79" s="91" t="s">
        <v>141</v>
      </c>
      <c r="E79" s="71">
        <f t="shared" si="0"/>
        <v>-27623.905137777161</v>
      </c>
      <c r="F79" s="71">
        <f t="shared" si="1"/>
        <v>-27624</v>
      </c>
      <c r="G79" s="71">
        <f t="shared" si="6"/>
        <v>5.7032800003071316E-2</v>
      </c>
      <c r="I79" s="71">
        <f t="shared" si="7"/>
        <v>5.7032800003071316E-2</v>
      </c>
      <c r="O79" s="71">
        <f t="shared" ca="1" si="8"/>
        <v>2.0227037202614741E-2</v>
      </c>
      <c r="Q79" s="93">
        <f t="shared" si="3"/>
        <v>20873.809999999998</v>
      </c>
      <c r="AD79" s="71" t="s">
        <v>50</v>
      </c>
      <c r="AI79" s="71" t="s">
        <v>51</v>
      </c>
    </row>
    <row r="80" spans="1:35" s="71" customFormat="1" ht="12.95" customHeight="1">
      <c r="A80" s="91" t="s">
        <v>308</v>
      </c>
      <c r="B80" s="92" t="s">
        <v>90</v>
      </c>
      <c r="C80" s="91">
        <v>35931.338000000003</v>
      </c>
      <c r="D80" s="91" t="s">
        <v>141</v>
      </c>
      <c r="E80" s="71">
        <f t="shared" si="0"/>
        <v>-27558.990161958096</v>
      </c>
      <c r="F80" s="71">
        <f t="shared" si="1"/>
        <v>-27559</v>
      </c>
      <c r="G80" s="71">
        <f t="shared" si="6"/>
        <v>5.914800007303711E-3</v>
      </c>
      <c r="I80" s="71">
        <f t="shared" si="7"/>
        <v>5.914800007303711E-3</v>
      </c>
      <c r="O80" s="71">
        <f t="shared" ca="1" si="8"/>
        <v>2.0183139924805971E-2</v>
      </c>
      <c r="Q80" s="93">
        <f t="shared" si="3"/>
        <v>20912.838000000003</v>
      </c>
    </row>
    <row r="81" spans="1:35" s="71" customFormat="1" ht="12.95" customHeight="1">
      <c r="A81" s="91" t="s">
        <v>308</v>
      </c>
      <c r="B81" s="92" t="s">
        <v>90</v>
      </c>
      <c r="C81" s="91">
        <v>36287.303</v>
      </c>
      <c r="D81" s="91" t="s">
        <v>141</v>
      </c>
      <c r="E81" s="71">
        <f t="shared" si="0"/>
        <v>-26966.916282501559</v>
      </c>
      <c r="F81" s="71">
        <f t="shared" si="1"/>
        <v>-26967</v>
      </c>
      <c r="G81" s="71">
        <f t="shared" si="6"/>
        <v>5.033240000193473E-2</v>
      </c>
      <c r="I81" s="71">
        <f t="shared" si="7"/>
        <v>5.033240000193473E-2</v>
      </c>
      <c r="O81" s="71">
        <f t="shared" ca="1" si="8"/>
        <v>1.9783337025378409E-2</v>
      </c>
      <c r="Q81" s="93">
        <f t="shared" si="3"/>
        <v>21268.803</v>
      </c>
      <c r="AD81" s="71" t="s">
        <v>41</v>
      </c>
      <c r="AE81" s="71">
        <v>9</v>
      </c>
      <c r="AG81" s="71" t="s">
        <v>38</v>
      </c>
      <c r="AI81" s="71" t="s">
        <v>37</v>
      </c>
    </row>
    <row r="82" spans="1:35" s="71" customFormat="1" ht="12.95" customHeight="1">
      <c r="A82" s="91" t="s">
        <v>308</v>
      </c>
      <c r="B82" s="92" t="s">
        <v>90</v>
      </c>
      <c r="C82" s="91">
        <v>36287.324999999997</v>
      </c>
      <c r="D82" s="91" t="s">
        <v>141</v>
      </c>
      <c r="E82" s="71">
        <f t="shared" si="0"/>
        <v>-26966.879690068748</v>
      </c>
      <c r="F82" s="71">
        <f t="shared" si="1"/>
        <v>-26967</v>
      </c>
      <c r="G82" s="71">
        <f t="shared" si="6"/>
        <v>7.2332399999140762E-2</v>
      </c>
      <c r="I82" s="71">
        <f t="shared" si="7"/>
        <v>7.2332399999140762E-2</v>
      </c>
      <c r="O82" s="71">
        <f t="shared" ca="1" si="8"/>
        <v>1.9783337025378409E-2</v>
      </c>
      <c r="Q82" s="93">
        <f t="shared" si="3"/>
        <v>21268.824999999997</v>
      </c>
      <c r="AD82" s="71" t="s">
        <v>58</v>
      </c>
      <c r="AI82" s="71" t="s">
        <v>51</v>
      </c>
    </row>
    <row r="83" spans="1:35" s="71" customFormat="1" ht="12.95" customHeight="1">
      <c r="A83" s="91" t="s">
        <v>308</v>
      </c>
      <c r="B83" s="92" t="s">
        <v>90</v>
      </c>
      <c r="C83" s="91">
        <v>36526.582000000002</v>
      </c>
      <c r="D83" s="91" t="s">
        <v>141</v>
      </c>
      <c r="E83" s="71">
        <f t="shared" si="0"/>
        <v>-26568.925340126654</v>
      </c>
      <c r="F83" s="71">
        <f t="shared" si="1"/>
        <v>-26569</v>
      </c>
      <c r="G83" s="71">
        <f t="shared" si="6"/>
        <v>4.4886800002132077E-2</v>
      </c>
      <c r="I83" s="71">
        <f t="shared" si="7"/>
        <v>4.4886800002132077E-2</v>
      </c>
      <c r="O83" s="71">
        <f t="shared" ca="1" si="8"/>
        <v>1.9514550616641639E-2</v>
      </c>
      <c r="Q83" s="93">
        <f t="shared" si="3"/>
        <v>21508.082000000002</v>
      </c>
      <c r="AD83" s="71" t="s">
        <v>41</v>
      </c>
      <c r="AE83" s="71">
        <v>6</v>
      </c>
      <c r="AG83" s="71" t="s">
        <v>38</v>
      </c>
      <c r="AI83" s="71" t="s">
        <v>37</v>
      </c>
    </row>
    <row r="84" spans="1:35" s="71" customFormat="1" ht="12.95" customHeight="1">
      <c r="A84" s="91" t="s">
        <v>308</v>
      </c>
      <c r="B84" s="92" t="s">
        <v>90</v>
      </c>
      <c r="C84" s="91">
        <v>36526.616999999998</v>
      </c>
      <c r="D84" s="91" t="s">
        <v>141</v>
      </c>
      <c r="E84" s="71">
        <f t="shared" si="0"/>
        <v>-26568.867124892633</v>
      </c>
      <c r="F84" s="71">
        <f t="shared" si="1"/>
        <v>-26569</v>
      </c>
      <c r="G84" s="71">
        <f t="shared" si="6"/>
        <v>7.9886799998348579E-2</v>
      </c>
      <c r="I84" s="71">
        <f t="shared" si="7"/>
        <v>7.9886799998348579E-2</v>
      </c>
      <c r="O84" s="71">
        <f t="shared" ca="1" si="8"/>
        <v>1.9514550616641639E-2</v>
      </c>
      <c r="Q84" s="93">
        <f t="shared" si="3"/>
        <v>21508.116999999998</v>
      </c>
      <c r="AD84" s="71" t="s">
        <v>41</v>
      </c>
      <c r="AE84" s="71">
        <v>9</v>
      </c>
      <c r="AG84" s="71" t="s">
        <v>38</v>
      </c>
      <c r="AI84" s="71" t="s">
        <v>37</v>
      </c>
    </row>
    <row r="85" spans="1:35" s="71" customFormat="1" ht="12.95" customHeight="1">
      <c r="A85" s="91" t="s">
        <v>308</v>
      </c>
      <c r="B85" s="92" t="s">
        <v>90</v>
      </c>
      <c r="C85" s="91">
        <v>36596.362000000001</v>
      </c>
      <c r="D85" s="91" t="s">
        <v>141</v>
      </c>
      <c r="E85" s="71">
        <f t="shared" ref="E85:E148" si="9">(C85-C$7)/C$8</f>
        <v>-26452.860796397701</v>
      </c>
      <c r="F85" s="71">
        <f t="shared" ref="F85:F148" si="10">ROUND(2*E85,0)/2</f>
        <v>-26453</v>
      </c>
      <c r="G85" s="71">
        <f t="shared" ref="G85:G105" si="11">C85-(C$7+F85*C$8)</f>
        <v>8.3691600004385691E-2</v>
      </c>
      <c r="I85" s="71">
        <f t="shared" si="7"/>
        <v>8.3691600004385691E-2</v>
      </c>
      <c r="O85" s="71">
        <f t="shared" ca="1" si="8"/>
        <v>1.9436210859321373E-2</v>
      </c>
      <c r="Q85" s="93">
        <f t="shared" ref="Q85:Q148" si="12">C85-15018.5</f>
        <v>21577.862000000001</v>
      </c>
      <c r="AD85" s="71" t="s">
        <v>41</v>
      </c>
      <c r="AE85" s="71">
        <v>7</v>
      </c>
      <c r="AG85" s="71" t="s">
        <v>38</v>
      </c>
      <c r="AI85" s="71" t="s">
        <v>37</v>
      </c>
    </row>
    <row r="86" spans="1:35" s="71" customFormat="1" ht="12.95" customHeight="1">
      <c r="A86" s="91" t="s">
        <v>308</v>
      </c>
      <c r="B86" s="92" t="s">
        <v>90</v>
      </c>
      <c r="C86" s="91">
        <v>36602.358</v>
      </c>
      <c r="D86" s="91" t="s">
        <v>141</v>
      </c>
      <c r="E86" s="71">
        <f t="shared" si="9"/>
        <v>-26442.887695162408</v>
      </c>
      <c r="F86" s="71">
        <f t="shared" si="10"/>
        <v>-26443</v>
      </c>
      <c r="G86" s="71">
        <f t="shared" si="11"/>
        <v>6.7519600001105573E-2</v>
      </c>
      <c r="I86" s="71">
        <f t="shared" si="7"/>
        <v>6.7519600001105573E-2</v>
      </c>
      <c r="O86" s="71">
        <f t="shared" ca="1" si="8"/>
        <v>1.9429457431966179E-2</v>
      </c>
      <c r="Q86" s="93">
        <f t="shared" si="12"/>
        <v>21583.858</v>
      </c>
      <c r="AD86" s="71" t="s">
        <v>41</v>
      </c>
      <c r="AI86" s="71" t="s">
        <v>51</v>
      </c>
    </row>
    <row r="87" spans="1:35" s="71" customFormat="1" ht="12.95" customHeight="1">
      <c r="A87" s="91" t="s">
        <v>308</v>
      </c>
      <c r="B87" s="92" t="s">
        <v>89</v>
      </c>
      <c r="C87" s="91">
        <v>36607.447</v>
      </c>
      <c r="D87" s="91" t="s">
        <v>141</v>
      </c>
      <c r="E87" s="71">
        <f t="shared" si="9"/>
        <v>-26434.423200134654</v>
      </c>
      <c r="F87" s="71">
        <f t="shared" si="10"/>
        <v>-26434.5</v>
      </c>
      <c r="G87" s="71">
        <f t="shared" si="11"/>
        <v>4.6173400005500298E-2</v>
      </c>
      <c r="I87" s="71">
        <f t="shared" ref="I87:I105" si="13">G87</f>
        <v>4.6173400005500298E-2</v>
      </c>
      <c r="O87" s="71">
        <f t="shared" ref="O87:O150" ca="1" si="14">+C$11+C$12*F87</f>
        <v>1.9423717018714263E-2</v>
      </c>
      <c r="Q87" s="93">
        <f t="shared" si="12"/>
        <v>21588.947</v>
      </c>
      <c r="AD87" s="71" t="s">
        <v>41</v>
      </c>
      <c r="AE87" s="71">
        <v>7</v>
      </c>
      <c r="AG87" s="71" t="s">
        <v>38</v>
      </c>
      <c r="AI87" s="71" t="s">
        <v>37</v>
      </c>
    </row>
    <row r="88" spans="1:35" s="71" customFormat="1" ht="12.95" customHeight="1">
      <c r="A88" s="91" t="s">
        <v>308</v>
      </c>
      <c r="B88" s="92" t="s">
        <v>90</v>
      </c>
      <c r="C88" s="91">
        <v>36608.345999999998</v>
      </c>
      <c r="D88" s="91" t="s">
        <v>141</v>
      </c>
      <c r="E88" s="71">
        <f t="shared" si="9"/>
        <v>-26432.927900266324</v>
      </c>
      <c r="F88" s="71">
        <f t="shared" si="10"/>
        <v>-26433</v>
      </c>
      <c r="G88" s="71">
        <f t="shared" si="11"/>
        <v>4.3347600003471598E-2</v>
      </c>
      <c r="I88" s="71">
        <f t="shared" si="13"/>
        <v>4.3347600003471598E-2</v>
      </c>
      <c r="O88" s="71">
        <f t="shared" ca="1" si="14"/>
        <v>1.9422704004610984E-2</v>
      </c>
      <c r="Q88" s="93">
        <f t="shared" si="12"/>
        <v>21589.845999999998</v>
      </c>
      <c r="AD88" s="71" t="s">
        <v>41</v>
      </c>
      <c r="AE88" s="71">
        <v>9</v>
      </c>
      <c r="AG88" s="71" t="s">
        <v>38</v>
      </c>
      <c r="AI88" s="71" t="s">
        <v>37</v>
      </c>
    </row>
    <row r="89" spans="1:35" s="71" customFormat="1" ht="12.95" customHeight="1">
      <c r="A89" s="91" t="s">
        <v>308</v>
      </c>
      <c r="B89" s="92" t="s">
        <v>90</v>
      </c>
      <c r="C89" s="91">
        <v>36608.387999999999</v>
      </c>
      <c r="D89" s="91" t="s">
        <v>58</v>
      </c>
      <c r="E89" s="71">
        <f t="shared" si="9"/>
        <v>-26432.858041985488</v>
      </c>
      <c r="F89" s="71">
        <f t="shared" si="10"/>
        <v>-26433</v>
      </c>
      <c r="G89" s="71">
        <f t="shared" si="11"/>
        <v>8.5347600004752167E-2</v>
      </c>
      <c r="I89" s="71">
        <f t="shared" si="13"/>
        <v>8.5347600004752167E-2</v>
      </c>
      <c r="O89" s="71">
        <f t="shared" ca="1" si="14"/>
        <v>1.9422704004610984E-2</v>
      </c>
      <c r="Q89" s="93">
        <f t="shared" si="12"/>
        <v>21589.887999999999</v>
      </c>
      <c r="AD89" s="71" t="s">
        <v>41</v>
      </c>
      <c r="AE89" s="71">
        <v>12</v>
      </c>
      <c r="AG89" s="71" t="s">
        <v>38</v>
      </c>
      <c r="AI89" s="71" t="s">
        <v>37</v>
      </c>
    </row>
    <row r="90" spans="1:35" s="71" customFormat="1" ht="12.95" customHeight="1">
      <c r="A90" s="91" t="s">
        <v>308</v>
      </c>
      <c r="B90" s="92" t="s">
        <v>90</v>
      </c>
      <c r="C90" s="91">
        <v>36611.307999999997</v>
      </c>
      <c r="D90" s="91" t="s">
        <v>58</v>
      </c>
      <c r="E90" s="71">
        <f t="shared" si="9"/>
        <v>-26428.001228175108</v>
      </c>
      <c r="F90" s="71">
        <f t="shared" si="10"/>
        <v>-26428</v>
      </c>
      <c r="G90" s="71">
        <f t="shared" si="11"/>
        <v>-7.3839999822666869E-4</v>
      </c>
      <c r="I90" s="71">
        <f t="shared" si="13"/>
        <v>-7.3839999822666869E-4</v>
      </c>
      <c r="O90" s="71">
        <f t="shared" ca="1" si="14"/>
        <v>1.9419327290933385E-2</v>
      </c>
      <c r="Q90" s="93">
        <f t="shared" si="12"/>
        <v>21592.807999999997</v>
      </c>
      <c r="AD90" s="71" t="s">
        <v>41</v>
      </c>
      <c r="AI90" s="71" t="s">
        <v>51</v>
      </c>
    </row>
    <row r="91" spans="1:35" s="71" customFormat="1" ht="12.95" customHeight="1">
      <c r="A91" s="91" t="s">
        <v>308</v>
      </c>
      <c r="B91" s="92" t="s">
        <v>90</v>
      </c>
      <c r="C91" s="91">
        <v>36626.411999999997</v>
      </c>
      <c r="D91" s="91" t="s">
        <v>58</v>
      </c>
      <c r="E91" s="71">
        <f t="shared" si="9"/>
        <v>-26402.878859753182</v>
      </c>
      <c r="F91" s="71">
        <f t="shared" si="10"/>
        <v>-26403</v>
      </c>
      <c r="G91" s="71">
        <f t="shared" si="11"/>
        <v>7.2831600002245978E-2</v>
      </c>
      <c r="I91" s="71">
        <f t="shared" si="13"/>
        <v>7.2831600002245978E-2</v>
      </c>
      <c r="O91" s="71">
        <f t="shared" ca="1" si="14"/>
        <v>1.9402443722545397E-2</v>
      </c>
      <c r="Q91" s="93">
        <f t="shared" si="12"/>
        <v>21607.911999999997</v>
      </c>
      <c r="AD91" s="71" t="s">
        <v>41</v>
      </c>
      <c r="AE91" s="71">
        <v>7</v>
      </c>
      <c r="AG91" s="71" t="s">
        <v>38</v>
      </c>
      <c r="AI91" s="71" t="s">
        <v>37</v>
      </c>
    </row>
    <row r="92" spans="1:35" s="71" customFormat="1" ht="12.95" customHeight="1">
      <c r="A92" s="91" t="s">
        <v>308</v>
      </c>
      <c r="B92" s="92" t="s">
        <v>89</v>
      </c>
      <c r="C92" s="91">
        <v>36660.332000000002</v>
      </c>
      <c r="D92" s="91" t="s">
        <v>58</v>
      </c>
      <c r="E92" s="71">
        <f t="shared" si="9"/>
        <v>-26346.459981517488</v>
      </c>
      <c r="F92" s="71">
        <f t="shared" si="10"/>
        <v>-26346.5</v>
      </c>
      <c r="G92" s="71">
        <f t="shared" si="11"/>
        <v>2.4059800001850817E-2</v>
      </c>
      <c r="I92" s="71">
        <f t="shared" si="13"/>
        <v>2.4059800001850817E-2</v>
      </c>
      <c r="O92" s="71">
        <f t="shared" ca="1" si="14"/>
        <v>1.9364286857988543E-2</v>
      </c>
      <c r="Q92" s="93">
        <f t="shared" si="12"/>
        <v>21641.832000000002</v>
      </c>
      <c r="AD92" s="71" t="s">
        <v>41</v>
      </c>
      <c r="AE92" s="71">
        <v>7</v>
      </c>
      <c r="AG92" s="71" t="s">
        <v>38</v>
      </c>
      <c r="AI92" s="71" t="s">
        <v>37</v>
      </c>
    </row>
    <row r="93" spans="1:35" s="71" customFormat="1" ht="12.95" customHeight="1">
      <c r="A93" s="91" t="s">
        <v>308</v>
      </c>
      <c r="B93" s="92" t="s">
        <v>90</v>
      </c>
      <c r="C93" s="91">
        <v>36817.612000000001</v>
      </c>
      <c r="D93" s="91" t="s">
        <v>58</v>
      </c>
      <c r="E93" s="71">
        <f t="shared" si="9"/>
        <v>-26084.857352717114</v>
      </c>
      <c r="F93" s="71">
        <f t="shared" si="10"/>
        <v>-26085</v>
      </c>
      <c r="G93" s="71">
        <f t="shared" si="11"/>
        <v>8.5762000002432615E-2</v>
      </c>
      <c r="I93" s="71">
        <f t="shared" si="13"/>
        <v>8.5762000002432615E-2</v>
      </c>
      <c r="O93" s="71">
        <f t="shared" ca="1" si="14"/>
        <v>1.9187684732650187E-2</v>
      </c>
      <c r="Q93" s="93">
        <f t="shared" si="12"/>
        <v>21799.112000000001</v>
      </c>
      <c r="AD93" s="71" t="s">
        <v>41</v>
      </c>
      <c r="AE93" s="71">
        <v>8</v>
      </c>
      <c r="AG93" s="71" t="s">
        <v>38</v>
      </c>
      <c r="AI93" s="71" t="s">
        <v>37</v>
      </c>
    </row>
    <row r="94" spans="1:35" s="71" customFormat="1" ht="12.95" customHeight="1">
      <c r="A94" s="91" t="s">
        <v>308</v>
      </c>
      <c r="B94" s="92" t="s">
        <v>90</v>
      </c>
      <c r="C94" s="91">
        <v>36820.614999999998</v>
      </c>
      <c r="D94" s="91" t="s">
        <v>141</v>
      </c>
      <c r="E94" s="71">
        <f t="shared" si="9"/>
        <v>-26079.86248563747</v>
      </c>
      <c r="F94" s="71">
        <f t="shared" si="10"/>
        <v>-26080</v>
      </c>
      <c r="G94" s="71">
        <f t="shared" si="11"/>
        <v>8.2675999998173211E-2</v>
      </c>
      <c r="I94" s="71">
        <f t="shared" si="13"/>
        <v>8.2675999998173211E-2</v>
      </c>
      <c r="O94" s="71">
        <f t="shared" ca="1" si="14"/>
        <v>1.9184308018972588E-2</v>
      </c>
      <c r="Q94" s="93">
        <f t="shared" si="12"/>
        <v>21802.114999999998</v>
      </c>
      <c r="AD94" s="71" t="s">
        <v>41</v>
      </c>
      <c r="AE94" s="71">
        <v>8</v>
      </c>
      <c r="AG94" s="71" t="s">
        <v>38</v>
      </c>
      <c r="AI94" s="71" t="s">
        <v>37</v>
      </c>
    </row>
    <row r="95" spans="1:35" s="71" customFormat="1" ht="12.95" customHeight="1">
      <c r="A95" s="91" t="s">
        <v>308</v>
      </c>
      <c r="B95" s="92" t="s">
        <v>90</v>
      </c>
      <c r="C95" s="91">
        <v>36841.593000000001</v>
      </c>
      <c r="D95" s="91" t="s">
        <v>141</v>
      </c>
      <c r="E95" s="71">
        <f t="shared" si="9"/>
        <v>-26044.969937653143</v>
      </c>
      <c r="F95" s="71">
        <f t="shared" si="10"/>
        <v>-26045</v>
      </c>
      <c r="G95" s="71">
        <f t="shared" si="11"/>
        <v>1.8073999999614898E-2</v>
      </c>
      <c r="I95" s="71">
        <f t="shared" si="13"/>
        <v>1.8073999999614898E-2</v>
      </c>
      <c r="O95" s="71">
        <f t="shared" ca="1" si="14"/>
        <v>1.9160671023229405E-2</v>
      </c>
      <c r="Q95" s="93">
        <f t="shared" si="12"/>
        <v>21823.093000000001</v>
      </c>
      <c r="AD95" s="71" t="s">
        <v>58</v>
      </c>
      <c r="AI95" s="71" t="s">
        <v>51</v>
      </c>
    </row>
    <row r="96" spans="1:35" s="71" customFormat="1" ht="12.95" customHeight="1">
      <c r="A96" s="91" t="s">
        <v>308</v>
      </c>
      <c r="B96" s="92" t="s">
        <v>89</v>
      </c>
      <c r="C96" s="91">
        <v>36842.571000000004</v>
      </c>
      <c r="D96" s="91" t="s">
        <v>141</v>
      </c>
      <c r="E96" s="71">
        <f t="shared" si="9"/>
        <v>-26043.343237685138</v>
      </c>
      <c r="F96" s="71">
        <f t="shared" si="10"/>
        <v>-26043.5</v>
      </c>
      <c r="G96" s="71">
        <f t="shared" si="11"/>
        <v>9.424820000276668E-2</v>
      </c>
      <c r="I96" s="71">
        <f t="shared" si="13"/>
        <v>9.424820000276668E-2</v>
      </c>
      <c r="O96" s="71">
        <f t="shared" ca="1" si="14"/>
        <v>1.9159658009126126E-2</v>
      </c>
      <c r="Q96" s="93">
        <f t="shared" si="12"/>
        <v>21824.071000000004</v>
      </c>
      <c r="AD96" s="71" t="s">
        <v>58</v>
      </c>
      <c r="AI96" s="71" t="s">
        <v>51</v>
      </c>
    </row>
    <row r="97" spans="1:35" s="71" customFormat="1" ht="12.95" customHeight="1">
      <c r="A97" s="91" t="s">
        <v>308</v>
      </c>
      <c r="B97" s="92" t="s">
        <v>89</v>
      </c>
      <c r="C97" s="91">
        <v>36848.588000000003</v>
      </c>
      <c r="D97" s="91" t="s">
        <v>141</v>
      </c>
      <c r="E97" s="71">
        <f t="shared" si="9"/>
        <v>-26033.335207309428</v>
      </c>
      <c r="F97" s="71">
        <f t="shared" si="10"/>
        <v>-26033.5</v>
      </c>
      <c r="G97" s="71">
        <f t="shared" si="11"/>
        <v>9.9076200007402804E-2</v>
      </c>
      <c r="I97" s="71">
        <f t="shared" si="13"/>
        <v>9.9076200007402804E-2</v>
      </c>
      <c r="O97" s="71">
        <f t="shared" ca="1" si="14"/>
        <v>1.9152904581770932E-2</v>
      </c>
      <c r="Q97" s="93">
        <f t="shared" si="12"/>
        <v>21830.088000000003</v>
      </c>
      <c r="AD97" s="71" t="s">
        <v>41</v>
      </c>
      <c r="AE97" s="71">
        <v>8</v>
      </c>
      <c r="AG97" s="71" t="s">
        <v>38</v>
      </c>
      <c r="AI97" s="71" t="s">
        <v>37</v>
      </c>
    </row>
    <row r="98" spans="1:35" s="71" customFormat="1" ht="12.95" customHeight="1">
      <c r="A98" s="91" t="s">
        <v>308</v>
      </c>
      <c r="B98" s="92" t="s">
        <v>90</v>
      </c>
      <c r="C98" s="91">
        <v>36903.523999999998</v>
      </c>
      <c r="D98" s="91" t="s">
        <v>141</v>
      </c>
      <c r="E98" s="71">
        <f t="shared" si="9"/>
        <v>-25941.960575978199</v>
      </c>
      <c r="F98" s="71">
        <f t="shared" si="10"/>
        <v>-25942</v>
      </c>
      <c r="G98" s="71">
        <f t="shared" si="11"/>
        <v>2.3702400001639035E-2</v>
      </c>
      <c r="I98" s="71">
        <f t="shared" si="13"/>
        <v>2.3702400001639035E-2</v>
      </c>
      <c r="O98" s="71">
        <f t="shared" ca="1" si="14"/>
        <v>1.9091110721470895E-2</v>
      </c>
      <c r="Q98" s="93">
        <f t="shared" si="12"/>
        <v>21885.023999999998</v>
      </c>
      <c r="AD98" s="71" t="s">
        <v>58</v>
      </c>
      <c r="AI98" s="71" t="s">
        <v>51</v>
      </c>
    </row>
    <row r="99" spans="1:35" s="71" customFormat="1" ht="12.95" customHeight="1">
      <c r="A99" s="91" t="s">
        <v>308</v>
      </c>
      <c r="B99" s="92" t="s">
        <v>89</v>
      </c>
      <c r="C99" s="91">
        <v>36904.444000000003</v>
      </c>
      <c r="D99" s="91" t="s">
        <v>141</v>
      </c>
      <c r="E99" s="71">
        <f t="shared" si="9"/>
        <v>-25940.430346969439</v>
      </c>
      <c r="F99" s="71">
        <f t="shared" si="10"/>
        <v>-25940.5</v>
      </c>
      <c r="G99" s="71">
        <f t="shared" si="11"/>
        <v>4.1876600007526577E-2</v>
      </c>
      <c r="I99" s="71">
        <f t="shared" si="13"/>
        <v>4.1876600007526577E-2</v>
      </c>
      <c r="O99" s="71">
        <f t="shared" ca="1" si="14"/>
        <v>1.9090097707367616E-2</v>
      </c>
      <c r="Q99" s="93">
        <f t="shared" si="12"/>
        <v>21885.944000000003</v>
      </c>
      <c r="AD99" s="71" t="s">
        <v>58</v>
      </c>
      <c r="AI99" s="71" t="s">
        <v>51</v>
      </c>
    </row>
    <row r="100" spans="1:35" s="71" customFormat="1" ht="12.95" customHeight="1">
      <c r="A100" s="91" t="s">
        <v>308</v>
      </c>
      <c r="B100" s="92" t="s">
        <v>89</v>
      </c>
      <c r="C100" s="91">
        <v>36993.472999999998</v>
      </c>
      <c r="D100" s="91" t="s">
        <v>141</v>
      </c>
      <c r="E100" s="71">
        <f t="shared" si="9"/>
        <v>-25792.34908781718</v>
      </c>
      <c r="F100" s="71">
        <f t="shared" si="10"/>
        <v>-25792.5</v>
      </c>
      <c r="G100" s="71">
        <f t="shared" si="11"/>
        <v>9.0731000003870577E-2</v>
      </c>
      <c r="I100" s="71">
        <f t="shared" si="13"/>
        <v>9.0731000003870577E-2</v>
      </c>
      <c r="O100" s="71">
        <f t="shared" ca="1" si="14"/>
        <v>1.8990146982510725E-2</v>
      </c>
      <c r="Q100" s="93">
        <f t="shared" si="12"/>
        <v>21974.972999999998</v>
      </c>
      <c r="AD100" s="71" t="s">
        <v>41</v>
      </c>
      <c r="AE100" s="71">
        <v>8</v>
      </c>
      <c r="AG100" s="71" t="s">
        <v>38</v>
      </c>
      <c r="AI100" s="71" t="s">
        <v>37</v>
      </c>
    </row>
    <row r="101" spans="1:35" s="71" customFormat="1" ht="12.95" customHeight="1">
      <c r="A101" s="71" t="s">
        <v>36</v>
      </c>
      <c r="B101" s="82"/>
      <c r="C101" s="94">
        <v>42453.349000000002</v>
      </c>
      <c r="D101" s="94"/>
      <c r="E101" s="71">
        <f t="shared" si="9"/>
        <v>-16710.978827618364</v>
      </c>
      <c r="F101" s="71">
        <f t="shared" si="10"/>
        <v>-16711</v>
      </c>
      <c r="G101" s="71">
        <f t="shared" si="11"/>
        <v>1.2729200003377628E-2</v>
      </c>
      <c r="I101" s="71">
        <f t="shared" si="13"/>
        <v>1.2729200003377628E-2</v>
      </c>
      <c r="O101" s="71">
        <f t="shared" ca="1" si="14"/>
        <v>1.2857021929890132E-2</v>
      </c>
      <c r="Q101" s="93">
        <f t="shared" si="12"/>
        <v>27434.849000000002</v>
      </c>
    </row>
    <row r="102" spans="1:35" s="71" customFormat="1" ht="12.95" customHeight="1">
      <c r="A102" s="71" t="s">
        <v>39</v>
      </c>
      <c r="B102" s="82"/>
      <c r="C102" s="94">
        <v>42866.387999999999</v>
      </c>
      <c r="D102" s="94"/>
      <c r="E102" s="71">
        <f t="shared" si="9"/>
        <v>-16023.97419767764</v>
      </c>
      <c r="F102" s="71">
        <f t="shared" si="10"/>
        <v>-16024</v>
      </c>
      <c r="G102" s="71">
        <f t="shared" si="11"/>
        <v>1.5512800004216842E-2</v>
      </c>
      <c r="I102" s="71">
        <f t="shared" si="13"/>
        <v>1.5512800004216842E-2</v>
      </c>
      <c r="O102" s="71">
        <f t="shared" ca="1" si="14"/>
        <v>1.2393061470588216E-2</v>
      </c>
      <c r="Q102" s="93">
        <f t="shared" si="12"/>
        <v>27847.887999999999</v>
      </c>
    </row>
    <row r="103" spans="1:35" s="71" customFormat="1" ht="12.95" customHeight="1">
      <c r="A103" s="71" t="s">
        <v>39</v>
      </c>
      <c r="B103" s="82"/>
      <c r="C103" s="94">
        <v>42869.392999999996</v>
      </c>
      <c r="D103" s="94"/>
      <c r="E103" s="71">
        <f t="shared" si="9"/>
        <v>-16018.976004013193</v>
      </c>
      <c r="F103" s="71">
        <f t="shared" si="10"/>
        <v>-16019</v>
      </c>
      <c r="G103" s="71">
        <f t="shared" si="11"/>
        <v>1.4426800000364892E-2</v>
      </c>
      <c r="I103" s="71">
        <f t="shared" si="13"/>
        <v>1.4426800000364892E-2</v>
      </c>
      <c r="O103" s="71">
        <f t="shared" ca="1" si="14"/>
        <v>1.2389684756910619E-2</v>
      </c>
      <c r="Q103" s="93">
        <f t="shared" si="12"/>
        <v>27850.892999999996</v>
      </c>
    </row>
    <row r="104" spans="1:35" s="71" customFormat="1" ht="12.95" customHeight="1">
      <c r="A104" s="71" t="s">
        <v>39</v>
      </c>
      <c r="B104" s="82"/>
      <c r="C104" s="94">
        <v>42872.394</v>
      </c>
      <c r="D104" s="94"/>
      <c r="E104" s="71">
        <f t="shared" si="9"/>
        <v>-16013.984463518336</v>
      </c>
      <c r="F104" s="71">
        <f t="shared" si="10"/>
        <v>-16014</v>
      </c>
      <c r="G104" s="71">
        <f t="shared" si="11"/>
        <v>9.3408000029739924E-3</v>
      </c>
      <c r="I104" s="71">
        <f t="shared" si="13"/>
        <v>9.3408000029739924E-3</v>
      </c>
      <c r="O104" s="71">
        <f t="shared" ca="1" si="14"/>
        <v>1.2386308043233022E-2</v>
      </c>
      <c r="Q104" s="93">
        <f t="shared" si="12"/>
        <v>27853.894</v>
      </c>
    </row>
    <row r="105" spans="1:35" s="71" customFormat="1" ht="12.95" customHeight="1">
      <c r="A105" s="91" t="s">
        <v>391</v>
      </c>
      <c r="B105" s="92" t="s">
        <v>90</v>
      </c>
      <c r="C105" s="91">
        <v>43213.288999999997</v>
      </c>
      <c r="D105" s="91" t="s">
        <v>141</v>
      </c>
      <c r="E105" s="71">
        <f t="shared" si="9"/>
        <v>-15446.9764005421</v>
      </c>
      <c r="F105" s="71">
        <f t="shared" si="10"/>
        <v>-15447</v>
      </c>
      <c r="G105" s="71">
        <f t="shared" si="11"/>
        <v>1.4188399996783119E-2</v>
      </c>
      <c r="I105" s="71">
        <f t="shared" si="13"/>
        <v>1.4188399996783119E-2</v>
      </c>
      <c r="O105" s="71">
        <f t="shared" ca="1" si="14"/>
        <v>1.2003388712193449E-2</v>
      </c>
      <c r="Q105" s="93">
        <f t="shared" si="12"/>
        <v>28194.788999999997</v>
      </c>
      <c r="AE105" s="71">
        <v>8</v>
      </c>
      <c r="AG105" s="71" t="s">
        <v>38</v>
      </c>
      <c r="AI105" s="71" t="s">
        <v>37</v>
      </c>
    </row>
    <row r="106" spans="1:35" s="71" customFormat="1" ht="12.95" customHeight="1">
      <c r="A106" s="55" t="s">
        <v>40</v>
      </c>
      <c r="B106" s="82"/>
      <c r="C106" s="94">
        <v>43213.389000000003</v>
      </c>
      <c r="D106" s="94"/>
      <c r="E106" s="71">
        <f t="shared" si="9"/>
        <v>-15446.810071302009</v>
      </c>
      <c r="F106" s="71">
        <f t="shared" si="10"/>
        <v>-15447</v>
      </c>
      <c r="I106" s="87">
        <v>0.10249860000476474</v>
      </c>
      <c r="O106" s="71">
        <f t="shared" ca="1" si="14"/>
        <v>1.2003388712193449E-2</v>
      </c>
      <c r="Q106" s="93">
        <f t="shared" si="12"/>
        <v>28194.889000000003</v>
      </c>
    </row>
    <row r="107" spans="1:35" s="71" customFormat="1" ht="12.95" customHeight="1">
      <c r="A107" s="55" t="s">
        <v>42</v>
      </c>
      <c r="B107" s="82"/>
      <c r="C107" s="94">
        <v>43929.338000000003</v>
      </c>
      <c r="D107" s="94"/>
      <c r="E107" s="71">
        <f t="shared" si="9"/>
        <v>-14255.977540230042</v>
      </c>
      <c r="F107" s="71">
        <f t="shared" si="10"/>
        <v>-14256</v>
      </c>
      <c r="G107" s="71">
        <f t="shared" ref="G107:G138" si="15">C107-(C$7+F107*C$8)</f>
        <v>1.3503200010745786E-2</v>
      </c>
      <c r="I107" s="71">
        <f t="shared" ref="I107:I120" si="16">G107</f>
        <v>1.3503200010745786E-2</v>
      </c>
      <c r="O107" s="71">
        <f t="shared" ca="1" si="14"/>
        <v>1.119905551418969E-2</v>
      </c>
      <c r="Q107" s="93">
        <f t="shared" si="12"/>
        <v>28910.838000000003</v>
      </c>
    </row>
    <row r="108" spans="1:35" s="71" customFormat="1" ht="12.95" customHeight="1">
      <c r="A108" s="55" t="s">
        <v>42</v>
      </c>
      <c r="B108" s="82"/>
      <c r="C108" s="94">
        <v>43941.368000000002</v>
      </c>
      <c r="D108" s="94"/>
      <c r="E108" s="71">
        <f t="shared" si="9"/>
        <v>-14235.968132648226</v>
      </c>
      <c r="F108" s="71">
        <f t="shared" si="10"/>
        <v>-14236</v>
      </c>
      <c r="G108" s="71">
        <f t="shared" si="15"/>
        <v>1.9159200004651211E-2</v>
      </c>
      <c r="I108" s="71">
        <f t="shared" si="16"/>
        <v>1.9159200004651211E-2</v>
      </c>
      <c r="O108" s="71">
        <f t="shared" ca="1" si="14"/>
        <v>1.1185548659479299E-2</v>
      </c>
      <c r="Q108" s="93">
        <f t="shared" si="12"/>
        <v>28922.868000000002</v>
      </c>
    </row>
    <row r="109" spans="1:35" s="71" customFormat="1" ht="12.95" customHeight="1">
      <c r="A109" s="55" t="s">
        <v>44</v>
      </c>
      <c r="B109" s="82"/>
      <c r="C109" s="94">
        <v>44208.31</v>
      </c>
      <c r="D109" s="94"/>
      <c r="E109" s="71">
        <f t="shared" si="9"/>
        <v>-13791.965532589553</v>
      </c>
      <c r="F109" s="71">
        <f t="shared" si="10"/>
        <v>-13792</v>
      </c>
      <c r="G109" s="71">
        <f t="shared" si="15"/>
        <v>2.072240000416059E-2</v>
      </c>
      <c r="I109" s="71">
        <f t="shared" si="16"/>
        <v>2.072240000416059E-2</v>
      </c>
      <c r="O109" s="71">
        <f t="shared" ca="1" si="14"/>
        <v>1.0885696484908629E-2</v>
      </c>
      <c r="Q109" s="93">
        <f t="shared" si="12"/>
        <v>29189.809999999998</v>
      </c>
    </row>
    <row r="110" spans="1:35" s="71" customFormat="1" ht="12.95" customHeight="1">
      <c r="A110" s="55" t="s">
        <v>45</v>
      </c>
      <c r="B110" s="82"/>
      <c r="C110" s="94">
        <v>44247.385999999999</v>
      </c>
      <c r="D110" s="94"/>
      <c r="E110" s="71">
        <f t="shared" si="9"/>
        <v>-13726.970718735256</v>
      </c>
      <c r="F110" s="71">
        <f t="shared" si="10"/>
        <v>-13727</v>
      </c>
      <c r="G110" s="71">
        <f t="shared" si="15"/>
        <v>1.7604400003619958E-2</v>
      </c>
      <c r="I110" s="71">
        <f t="shared" si="16"/>
        <v>1.7604400003619958E-2</v>
      </c>
      <c r="O110" s="71">
        <f t="shared" ca="1" si="14"/>
        <v>1.0841799207099861E-2</v>
      </c>
      <c r="Q110" s="93">
        <f t="shared" si="12"/>
        <v>29228.885999999999</v>
      </c>
    </row>
    <row r="111" spans="1:35" s="71" customFormat="1" ht="12.95" customHeight="1">
      <c r="A111" s="55" t="s">
        <v>46</v>
      </c>
      <c r="B111" s="82"/>
      <c r="C111" s="94">
        <v>44336.368000000002</v>
      </c>
      <c r="D111" s="94"/>
      <c r="E111" s="71">
        <f t="shared" si="9"/>
        <v>-13578.967634325822</v>
      </c>
      <c r="F111" s="71">
        <f t="shared" si="10"/>
        <v>-13579</v>
      </c>
      <c r="G111" s="71">
        <f t="shared" si="15"/>
        <v>1.9458800001302734E-2</v>
      </c>
      <c r="I111" s="71">
        <f t="shared" si="16"/>
        <v>1.9458800001302734E-2</v>
      </c>
      <c r="O111" s="71">
        <f t="shared" ca="1" si="14"/>
        <v>1.074184848224297E-2</v>
      </c>
      <c r="Q111" s="93">
        <f t="shared" si="12"/>
        <v>29317.868000000002</v>
      </c>
    </row>
    <row r="112" spans="1:35" s="71" customFormat="1" ht="12.95" customHeight="1">
      <c r="A112" s="55" t="s">
        <v>46</v>
      </c>
      <c r="B112" s="82"/>
      <c r="C112" s="94">
        <v>44339.37</v>
      </c>
      <c r="D112" s="94"/>
      <c r="E112" s="71">
        <f t="shared" si="9"/>
        <v>-13573.974430538572</v>
      </c>
      <c r="F112" s="71">
        <f t="shared" si="10"/>
        <v>-13574</v>
      </c>
      <c r="G112" s="71">
        <f t="shared" si="15"/>
        <v>1.537280000775354E-2</v>
      </c>
      <c r="I112" s="71">
        <f t="shared" si="16"/>
        <v>1.537280000775354E-2</v>
      </c>
      <c r="O112" s="71">
        <f t="shared" ca="1" si="14"/>
        <v>1.0738471768565372E-2</v>
      </c>
      <c r="Q112" s="93">
        <f t="shared" si="12"/>
        <v>29320.870000000003</v>
      </c>
    </row>
    <row r="113" spans="1:17" s="71" customFormat="1" ht="12.95" customHeight="1">
      <c r="A113" s="55" t="s">
        <v>46</v>
      </c>
      <c r="B113" s="82"/>
      <c r="C113" s="94">
        <v>44342.373</v>
      </c>
      <c r="D113" s="94"/>
      <c r="E113" s="71">
        <f t="shared" si="9"/>
        <v>-13568.979563458925</v>
      </c>
      <c r="F113" s="71">
        <f t="shared" si="10"/>
        <v>-13569</v>
      </c>
      <c r="G113" s="71">
        <f t="shared" si="15"/>
        <v>1.2286800003494136E-2</v>
      </c>
      <c r="I113" s="71">
        <f t="shared" si="16"/>
        <v>1.2286800003494136E-2</v>
      </c>
      <c r="O113" s="71">
        <f t="shared" ca="1" si="14"/>
        <v>1.0735095054887775E-2</v>
      </c>
      <c r="Q113" s="93">
        <f t="shared" si="12"/>
        <v>29323.873</v>
      </c>
    </row>
    <row r="114" spans="1:17" s="71" customFormat="1" ht="12.95" customHeight="1">
      <c r="A114" s="55" t="s">
        <v>47</v>
      </c>
      <c r="B114" s="82"/>
      <c r="C114" s="94">
        <v>44453.591999999997</v>
      </c>
      <c r="D114" s="94"/>
      <c r="E114" s="71">
        <f t="shared" si="9"/>
        <v>-13383.989845932552</v>
      </c>
      <c r="F114" s="71">
        <f t="shared" si="10"/>
        <v>-13384</v>
      </c>
      <c r="G114" s="71">
        <f t="shared" si="15"/>
        <v>6.1047999988659285E-3</v>
      </c>
      <c r="I114" s="71">
        <f t="shared" si="16"/>
        <v>6.1047999988659285E-3</v>
      </c>
      <c r="O114" s="71">
        <f t="shared" ca="1" si="14"/>
        <v>1.0610156648816663E-2</v>
      </c>
      <c r="Q114" s="93">
        <f t="shared" si="12"/>
        <v>29435.091999999997</v>
      </c>
    </row>
    <row r="115" spans="1:17" s="71" customFormat="1" ht="12.95" customHeight="1">
      <c r="A115" s="55" t="s">
        <v>47</v>
      </c>
      <c r="B115" s="82"/>
      <c r="C115" s="94">
        <v>44462.608</v>
      </c>
      <c r="D115" s="94"/>
      <c r="E115" s="71">
        <f t="shared" si="9"/>
        <v>-13368.993601646787</v>
      </c>
      <c r="F115" s="71">
        <f t="shared" si="10"/>
        <v>-13369</v>
      </c>
      <c r="G115" s="71">
        <f t="shared" si="15"/>
        <v>3.8468000057036988E-3</v>
      </c>
      <c r="I115" s="71">
        <f t="shared" si="16"/>
        <v>3.8468000057036988E-3</v>
      </c>
      <c r="O115" s="71">
        <f t="shared" ca="1" si="14"/>
        <v>1.0600026507783869E-2</v>
      </c>
      <c r="Q115" s="93">
        <f t="shared" si="12"/>
        <v>29444.108</v>
      </c>
    </row>
    <row r="116" spans="1:17" s="71" customFormat="1" ht="12.95" customHeight="1">
      <c r="A116" s="55" t="s">
        <v>48</v>
      </c>
      <c r="B116" s="82"/>
      <c r="C116" s="94">
        <v>44583.462</v>
      </c>
      <c r="D116" s="94"/>
      <c r="E116" s="71">
        <f t="shared" si="9"/>
        <v>-13167.978061838547</v>
      </c>
      <c r="F116" s="71">
        <f t="shared" si="10"/>
        <v>-13168</v>
      </c>
      <c r="G116" s="71">
        <f t="shared" si="15"/>
        <v>1.3189600002078805E-2</v>
      </c>
      <c r="I116" s="71">
        <f t="shared" si="16"/>
        <v>1.3189600002078805E-2</v>
      </c>
      <c r="O116" s="71">
        <f t="shared" ca="1" si="14"/>
        <v>1.0464282617944444E-2</v>
      </c>
      <c r="Q116" s="93">
        <f t="shared" si="12"/>
        <v>29564.962</v>
      </c>
    </row>
    <row r="117" spans="1:17" s="71" customFormat="1" ht="12.95" customHeight="1">
      <c r="A117" s="55" t="s">
        <v>48</v>
      </c>
      <c r="B117" s="82"/>
      <c r="C117" s="94">
        <v>44627.351999999999</v>
      </c>
      <c r="D117" s="94"/>
      <c r="E117" s="71">
        <f t="shared" si="9"/>
        <v>-13094.976158366724</v>
      </c>
      <c r="F117" s="71">
        <f t="shared" si="10"/>
        <v>-13095</v>
      </c>
      <c r="G117" s="71">
        <f t="shared" si="15"/>
        <v>1.4333999999507796E-2</v>
      </c>
      <c r="I117" s="71">
        <f t="shared" si="16"/>
        <v>1.4333999999507796E-2</v>
      </c>
      <c r="O117" s="71">
        <f t="shared" ca="1" si="14"/>
        <v>1.0414982598251517E-2</v>
      </c>
      <c r="Q117" s="93">
        <f t="shared" si="12"/>
        <v>29608.851999999999</v>
      </c>
    </row>
    <row r="118" spans="1:17" s="71" customFormat="1" ht="12.95" customHeight="1">
      <c r="A118" s="55" t="s">
        <v>48</v>
      </c>
      <c r="B118" s="82"/>
      <c r="C118" s="94">
        <v>44633.36</v>
      </c>
      <c r="D118" s="94"/>
      <c r="E118" s="71">
        <f t="shared" si="9"/>
        <v>-13084.983097622617</v>
      </c>
      <c r="F118" s="71">
        <f t="shared" si="10"/>
        <v>-13085</v>
      </c>
      <c r="G118" s="71">
        <f t="shared" si="15"/>
        <v>1.0162000005948357E-2</v>
      </c>
      <c r="I118" s="71">
        <f t="shared" si="16"/>
        <v>1.0162000005948357E-2</v>
      </c>
      <c r="O118" s="71">
        <f t="shared" ca="1" si="14"/>
        <v>1.0408229170896323E-2</v>
      </c>
      <c r="Q118" s="93">
        <f t="shared" si="12"/>
        <v>29614.86</v>
      </c>
    </row>
    <row r="119" spans="1:17" s="71" customFormat="1" ht="12.95" customHeight="1">
      <c r="A119" s="55" t="s">
        <v>48</v>
      </c>
      <c r="B119" s="82"/>
      <c r="C119" s="94">
        <v>44636.370999999999</v>
      </c>
      <c r="D119" s="94"/>
      <c r="E119" s="71">
        <f t="shared" si="9"/>
        <v>-13079.974924203761</v>
      </c>
      <c r="F119" s="71">
        <f t="shared" si="10"/>
        <v>-13080</v>
      </c>
      <c r="G119" s="71">
        <f t="shared" si="15"/>
        <v>1.5076000003318768E-2</v>
      </c>
      <c r="I119" s="71">
        <f t="shared" si="16"/>
        <v>1.5076000003318768E-2</v>
      </c>
      <c r="O119" s="71">
        <f t="shared" ca="1" si="14"/>
        <v>1.0404852457218726E-2</v>
      </c>
      <c r="Q119" s="93">
        <f t="shared" si="12"/>
        <v>29617.870999999999</v>
      </c>
    </row>
    <row r="120" spans="1:17" s="71" customFormat="1" ht="12.95" customHeight="1">
      <c r="A120" s="55" t="s">
        <v>49</v>
      </c>
      <c r="B120" s="82"/>
      <c r="C120" s="94">
        <v>44660.419000000002</v>
      </c>
      <c r="D120" s="94"/>
      <c r="E120" s="71">
        <f t="shared" si="9"/>
        <v>-13039.976068548929</v>
      </c>
      <c r="F120" s="71">
        <f t="shared" si="10"/>
        <v>-13040</v>
      </c>
      <c r="G120" s="71">
        <f t="shared" si="15"/>
        <v>1.4388000003236812E-2</v>
      </c>
      <c r="I120" s="71">
        <f t="shared" si="16"/>
        <v>1.4388000003236812E-2</v>
      </c>
      <c r="O120" s="71">
        <f t="shared" ca="1" si="14"/>
        <v>1.0377838747797944E-2</v>
      </c>
      <c r="Q120" s="93">
        <f t="shared" si="12"/>
        <v>29641.919000000002</v>
      </c>
    </row>
    <row r="121" spans="1:17" s="71" customFormat="1" ht="12.95" customHeight="1">
      <c r="A121" s="14" t="s">
        <v>24</v>
      </c>
      <c r="B121" s="11" t="s">
        <v>90</v>
      </c>
      <c r="C121" s="18">
        <v>44962.222099999999</v>
      </c>
      <c r="D121" s="18">
        <v>5.9999999999999995E-4</v>
      </c>
      <c r="E121" s="71">
        <f t="shared" si="9"/>
        <v>-12537.989265776159</v>
      </c>
      <c r="F121" s="71">
        <f t="shared" si="10"/>
        <v>-12538</v>
      </c>
      <c r="G121" s="71">
        <f t="shared" si="15"/>
        <v>6.4535999990766868E-3</v>
      </c>
      <c r="J121" s="71">
        <f>G121</f>
        <v>6.4535999990766868E-3</v>
      </c>
      <c r="O121" s="71">
        <f t="shared" ca="1" si="14"/>
        <v>1.0038816694567141E-2</v>
      </c>
      <c r="Q121" s="93">
        <f t="shared" si="12"/>
        <v>29943.722099999999</v>
      </c>
    </row>
    <row r="122" spans="1:17" s="71" customFormat="1" ht="12.95" customHeight="1">
      <c r="A122" s="14" t="s">
        <v>24</v>
      </c>
      <c r="B122" s="11" t="s">
        <v>89</v>
      </c>
      <c r="C122" s="18">
        <v>44963.124900000003</v>
      </c>
      <c r="D122" s="18">
        <v>8.0000000000000004E-4</v>
      </c>
      <c r="E122" s="71">
        <f t="shared" si="9"/>
        <v>-12536.487645396695</v>
      </c>
      <c r="F122" s="71">
        <f t="shared" si="10"/>
        <v>-12536.5</v>
      </c>
      <c r="G122" s="71">
        <f t="shared" si="15"/>
        <v>7.4278000029153191E-3</v>
      </c>
      <c r="J122" s="71">
        <f>G122</f>
        <v>7.4278000029153191E-3</v>
      </c>
      <c r="O122" s="71">
        <f t="shared" ca="1" si="14"/>
        <v>1.0037803680463862E-2</v>
      </c>
      <c r="Q122" s="93">
        <f t="shared" si="12"/>
        <v>29944.624900000003</v>
      </c>
    </row>
    <row r="123" spans="1:17" s="71" customFormat="1" ht="12.95" customHeight="1">
      <c r="A123" s="14" t="s">
        <v>24</v>
      </c>
      <c r="B123" s="11" t="s">
        <v>90</v>
      </c>
      <c r="C123" s="18">
        <v>44965.228199999998</v>
      </c>
      <c r="D123" s="18">
        <v>4.0000000000000002E-4</v>
      </c>
      <c r="E123" s="71">
        <f t="shared" si="9"/>
        <v>-12532.989242490068</v>
      </c>
      <c r="F123" s="71">
        <f t="shared" si="10"/>
        <v>-12533</v>
      </c>
      <c r="G123" s="71">
        <f t="shared" si="15"/>
        <v>6.4676000038161874E-3</v>
      </c>
      <c r="J123" s="71">
        <f>G123</f>
        <v>6.4676000038161874E-3</v>
      </c>
      <c r="O123" s="71">
        <f t="shared" ca="1" si="14"/>
        <v>1.0035439980889543E-2</v>
      </c>
      <c r="Q123" s="93">
        <f t="shared" si="12"/>
        <v>29946.728199999998</v>
      </c>
    </row>
    <row r="124" spans="1:17" s="71" customFormat="1" ht="12.95" customHeight="1">
      <c r="A124" s="14" t="s">
        <v>24</v>
      </c>
      <c r="B124" s="11" t="s">
        <v>89</v>
      </c>
      <c r="C124" s="18">
        <v>44966.133000000002</v>
      </c>
      <c r="D124" s="18">
        <v>8.9999999999999998E-4</v>
      </c>
      <c r="E124" s="71">
        <f t="shared" si="9"/>
        <v>-12531.484295525803</v>
      </c>
      <c r="F124" s="71">
        <f t="shared" si="10"/>
        <v>-12531.5</v>
      </c>
      <c r="G124" s="71">
        <f t="shared" si="15"/>
        <v>9.4418000080622733E-3</v>
      </c>
      <c r="J124" s="71">
        <f>G124</f>
        <v>9.4418000080622733E-3</v>
      </c>
      <c r="O124" s="71">
        <f t="shared" ca="1" si="14"/>
        <v>1.0034426966786265E-2</v>
      </c>
      <c r="Q124" s="93">
        <f t="shared" si="12"/>
        <v>29947.633000000002</v>
      </c>
    </row>
    <row r="125" spans="1:17" s="71" customFormat="1" ht="12.95" customHeight="1">
      <c r="A125" s="55" t="s">
        <v>52</v>
      </c>
      <c r="B125" s="82"/>
      <c r="C125" s="94">
        <v>45013.324999999997</v>
      </c>
      <c r="D125" s="94"/>
      <c r="E125" s="71">
        <f t="shared" si="9"/>
        <v>-12452.990200546492</v>
      </c>
      <c r="F125" s="71">
        <f t="shared" si="10"/>
        <v>-12453</v>
      </c>
      <c r="G125" s="71">
        <f t="shared" si="15"/>
        <v>5.89159999799449E-3</v>
      </c>
      <c r="I125" s="71">
        <f t="shared" ref="I125:I132" si="17">G125</f>
        <v>5.89159999799449E-3</v>
      </c>
      <c r="O125" s="71">
        <f t="shared" ca="1" si="14"/>
        <v>9.9814125620479813E-3</v>
      </c>
      <c r="Q125" s="93">
        <f t="shared" si="12"/>
        <v>29994.824999999997</v>
      </c>
    </row>
    <row r="126" spans="1:17" s="71" customFormat="1" ht="12.95" customHeight="1">
      <c r="A126" s="55" t="s">
        <v>53</v>
      </c>
      <c r="B126" s="82"/>
      <c r="C126" s="94">
        <v>45022.351000000002</v>
      </c>
      <c r="D126" s="94"/>
      <c r="E126" s="71">
        <f t="shared" si="9"/>
        <v>-12437.977323336716</v>
      </c>
      <c r="F126" s="71">
        <f t="shared" si="10"/>
        <v>-12438</v>
      </c>
      <c r="G126" s="71">
        <f t="shared" si="15"/>
        <v>1.3633600006869528E-2</v>
      </c>
      <c r="I126" s="71">
        <f t="shared" si="17"/>
        <v>1.3633600006869528E-2</v>
      </c>
      <c r="O126" s="71">
        <f t="shared" ca="1" si="14"/>
        <v>9.9712824210151877E-3</v>
      </c>
      <c r="Q126" s="93">
        <f t="shared" si="12"/>
        <v>30003.851000000002</v>
      </c>
    </row>
    <row r="127" spans="1:17" s="71" customFormat="1" ht="12.95" customHeight="1">
      <c r="A127" s="55" t="s">
        <v>53</v>
      </c>
      <c r="B127" s="82"/>
      <c r="C127" s="94">
        <v>45022.351999999999</v>
      </c>
      <c r="D127" s="94"/>
      <c r="E127" s="71">
        <f t="shared" si="9"/>
        <v>-12437.97566004432</v>
      </c>
      <c r="F127" s="71">
        <f t="shared" si="10"/>
        <v>-12438</v>
      </c>
      <c r="G127" s="71">
        <f t="shared" si="15"/>
        <v>1.4633600003435276E-2</v>
      </c>
      <c r="I127" s="71">
        <f t="shared" si="17"/>
        <v>1.4633600003435276E-2</v>
      </c>
      <c r="O127" s="71">
        <f t="shared" ca="1" si="14"/>
        <v>9.9712824210151877E-3</v>
      </c>
      <c r="Q127" s="93">
        <f t="shared" si="12"/>
        <v>30003.851999999999</v>
      </c>
    </row>
    <row r="128" spans="1:17" s="71" customFormat="1" ht="12.95" customHeight="1">
      <c r="A128" s="55" t="s">
        <v>54</v>
      </c>
      <c r="B128" s="82"/>
      <c r="C128" s="94">
        <v>45346.409</v>
      </c>
      <c r="D128" s="94"/>
      <c r="E128" s="71">
        <f t="shared" si="9"/>
        <v>-11898.974114513021</v>
      </c>
      <c r="F128" s="71">
        <f t="shared" si="10"/>
        <v>-11899</v>
      </c>
      <c r="G128" s="71">
        <f t="shared" si="15"/>
        <v>1.5562800006591715E-2</v>
      </c>
      <c r="I128" s="71">
        <f t="shared" si="17"/>
        <v>1.5562800006591715E-2</v>
      </c>
      <c r="O128" s="71">
        <f t="shared" ca="1" si="14"/>
        <v>9.6072726865701619E-3</v>
      </c>
      <c r="Q128" s="93">
        <f t="shared" si="12"/>
        <v>30327.909</v>
      </c>
    </row>
    <row r="129" spans="1:17" s="71" customFormat="1" ht="12.95" customHeight="1">
      <c r="A129" s="55" t="s">
        <v>54</v>
      </c>
      <c r="B129" s="82"/>
      <c r="C129" s="94">
        <v>45357.237999999998</v>
      </c>
      <c r="D129" s="94"/>
      <c r="E129" s="71">
        <f t="shared" si="9"/>
        <v>-11880.962321104585</v>
      </c>
      <c r="F129" s="71">
        <f t="shared" si="10"/>
        <v>-11881</v>
      </c>
      <c r="G129" s="71">
        <f t="shared" si="15"/>
        <v>2.2653200001514051E-2</v>
      </c>
      <c r="I129" s="71">
        <f t="shared" si="17"/>
        <v>2.2653200001514051E-2</v>
      </c>
      <c r="O129" s="71">
        <f t="shared" ca="1" si="14"/>
        <v>9.5951165173308109E-3</v>
      </c>
      <c r="Q129" s="93">
        <f t="shared" si="12"/>
        <v>30338.737999999998</v>
      </c>
    </row>
    <row r="130" spans="1:17" s="71" customFormat="1" ht="12.95" customHeight="1">
      <c r="A130" s="55" t="s">
        <v>55</v>
      </c>
      <c r="B130" s="82"/>
      <c r="C130" s="94">
        <v>45384.277000000002</v>
      </c>
      <c r="D130" s="94"/>
      <c r="E130" s="71">
        <f t="shared" si="9"/>
        <v>-11835.988557878909</v>
      </c>
      <c r="F130" s="71">
        <f t="shared" si="10"/>
        <v>-11836</v>
      </c>
      <c r="G130" s="71">
        <f t="shared" si="15"/>
        <v>6.8792000020039268E-3</v>
      </c>
      <c r="I130" s="71">
        <f t="shared" si="17"/>
        <v>6.8792000020039268E-3</v>
      </c>
      <c r="O130" s="71">
        <f t="shared" ca="1" si="14"/>
        <v>9.5647260942324317E-3</v>
      </c>
      <c r="Q130" s="93">
        <f t="shared" si="12"/>
        <v>30365.777000000002</v>
      </c>
    </row>
    <row r="131" spans="1:17" s="71" customFormat="1" ht="12.95" customHeight="1">
      <c r="A131" s="55" t="s">
        <v>55</v>
      </c>
      <c r="B131" s="82"/>
      <c r="C131" s="94">
        <v>45399.31</v>
      </c>
      <c r="D131" s="94"/>
      <c r="E131" s="71">
        <f t="shared" si="9"/>
        <v>-11810.984283217445</v>
      </c>
      <c r="F131" s="71">
        <f t="shared" si="10"/>
        <v>-11811</v>
      </c>
      <c r="G131" s="71">
        <f t="shared" si="15"/>
        <v>9.4491999989259057E-3</v>
      </c>
      <c r="I131" s="71">
        <f t="shared" si="17"/>
        <v>9.4491999989259057E-3</v>
      </c>
      <c r="O131" s="71">
        <f t="shared" ca="1" si="14"/>
        <v>9.5478425258444435E-3</v>
      </c>
      <c r="Q131" s="93">
        <f t="shared" si="12"/>
        <v>30380.809999999998</v>
      </c>
    </row>
    <row r="132" spans="1:17" s="71" customFormat="1" ht="12.95" customHeight="1">
      <c r="A132" s="55" t="s">
        <v>55</v>
      </c>
      <c r="B132" s="82"/>
      <c r="C132" s="94">
        <v>45402.317000000003</v>
      </c>
      <c r="D132" s="94"/>
      <c r="E132" s="71">
        <f t="shared" si="9"/>
        <v>-11805.982762968182</v>
      </c>
      <c r="F132" s="71">
        <f t="shared" si="10"/>
        <v>-11806</v>
      </c>
      <c r="G132" s="71">
        <f t="shared" si="15"/>
        <v>1.0363200002757367E-2</v>
      </c>
      <c r="I132" s="71">
        <f t="shared" si="17"/>
        <v>1.0363200002757367E-2</v>
      </c>
      <c r="O132" s="71">
        <f t="shared" ca="1" si="14"/>
        <v>9.5444658121668462E-3</v>
      </c>
      <c r="Q132" s="93">
        <f t="shared" si="12"/>
        <v>30383.817000000003</v>
      </c>
    </row>
    <row r="133" spans="1:17" s="71" customFormat="1" ht="12.95" customHeight="1">
      <c r="A133" s="55" t="s">
        <v>31</v>
      </c>
      <c r="B133" s="82"/>
      <c r="C133" s="94">
        <v>45635.890899999999</v>
      </c>
      <c r="D133" s="94"/>
      <c r="E133" s="71">
        <f t="shared" si="9"/>
        <v>-11417.481070069183</v>
      </c>
      <c r="F133" s="71">
        <f t="shared" si="10"/>
        <v>-11417.5</v>
      </c>
      <c r="G133" s="71">
        <f t="shared" si="15"/>
        <v>1.138100000389386E-2</v>
      </c>
      <c r="J133" s="71">
        <f t="shared" ref="J133:J138" si="18">G133</f>
        <v>1.138100000389386E-2</v>
      </c>
      <c r="O133" s="71">
        <f t="shared" ca="1" si="14"/>
        <v>9.2820951594175093E-3</v>
      </c>
      <c r="Q133" s="93">
        <f t="shared" si="12"/>
        <v>30617.390899999999</v>
      </c>
    </row>
    <row r="134" spans="1:17" s="71" customFormat="1" ht="12.95" customHeight="1">
      <c r="A134" s="55" t="s">
        <v>56</v>
      </c>
      <c r="B134" s="82" t="s">
        <v>89</v>
      </c>
      <c r="C134" s="94">
        <v>45635.890899999999</v>
      </c>
      <c r="D134" s="94"/>
      <c r="E134" s="71">
        <f t="shared" si="9"/>
        <v>-11417.481070069183</v>
      </c>
      <c r="F134" s="71">
        <f t="shared" si="10"/>
        <v>-11417.5</v>
      </c>
      <c r="G134" s="71">
        <f t="shared" si="15"/>
        <v>1.138100000389386E-2</v>
      </c>
      <c r="J134" s="71">
        <f t="shared" si="18"/>
        <v>1.138100000389386E-2</v>
      </c>
      <c r="O134" s="71">
        <f t="shared" ca="1" si="14"/>
        <v>9.2820951594175093E-3</v>
      </c>
      <c r="Q134" s="93">
        <f t="shared" si="12"/>
        <v>30617.390899999999</v>
      </c>
    </row>
    <row r="135" spans="1:17" s="71" customFormat="1" ht="12.95" customHeight="1">
      <c r="A135" s="55" t="s">
        <v>31</v>
      </c>
      <c r="B135" s="82"/>
      <c r="C135" s="94">
        <v>46024.8724</v>
      </c>
      <c r="D135" s="94"/>
      <c r="E135" s="71">
        <f t="shared" si="9"/>
        <v>-10770.491097061091</v>
      </c>
      <c r="F135" s="71">
        <f t="shared" si="10"/>
        <v>-10770.5</v>
      </c>
      <c r="G135" s="71">
        <f t="shared" si="15"/>
        <v>5.3526000046986155E-3</v>
      </c>
      <c r="J135" s="71">
        <f t="shared" si="18"/>
        <v>5.3526000046986155E-3</v>
      </c>
      <c r="O135" s="71">
        <f t="shared" ca="1" si="14"/>
        <v>8.8451484095363742E-3</v>
      </c>
      <c r="Q135" s="93">
        <f t="shared" si="12"/>
        <v>31006.3724</v>
      </c>
    </row>
    <row r="136" spans="1:17" s="71" customFormat="1" ht="12.95" customHeight="1">
      <c r="A136" s="55" t="s">
        <v>56</v>
      </c>
      <c r="B136" s="82" t="s">
        <v>89</v>
      </c>
      <c r="C136" s="94">
        <v>46024.8724</v>
      </c>
      <c r="D136" s="94"/>
      <c r="E136" s="71">
        <f t="shared" si="9"/>
        <v>-10770.491097061091</v>
      </c>
      <c r="F136" s="71">
        <f t="shared" si="10"/>
        <v>-10770.5</v>
      </c>
      <c r="G136" s="71">
        <f t="shared" si="15"/>
        <v>5.3526000046986155E-3</v>
      </c>
      <c r="J136" s="71">
        <f t="shared" si="18"/>
        <v>5.3526000046986155E-3</v>
      </c>
      <c r="O136" s="71">
        <f t="shared" ca="1" si="14"/>
        <v>8.8451484095363742E-3</v>
      </c>
      <c r="Q136" s="93">
        <f t="shared" si="12"/>
        <v>31006.3724</v>
      </c>
    </row>
    <row r="137" spans="1:17" s="71" customFormat="1" ht="12.95" customHeight="1">
      <c r="A137" s="55" t="s">
        <v>31</v>
      </c>
      <c r="B137" s="82"/>
      <c r="C137" s="94">
        <v>46079.586799999997</v>
      </c>
      <c r="D137" s="94"/>
      <c r="E137" s="71">
        <f t="shared" si="9"/>
        <v>-10679.485051325877</v>
      </c>
      <c r="F137" s="71">
        <f t="shared" si="10"/>
        <v>-10679.5</v>
      </c>
      <c r="G137" s="71">
        <f t="shared" si="15"/>
        <v>8.9874000041163526E-3</v>
      </c>
      <c r="J137" s="71">
        <f t="shared" si="18"/>
        <v>8.9874000041163526E-3</v>
      </c>
      <c r="O137" s="71">
        <f t="shared" ca="1" si="14"/>
        <v>8.7836922206040984E-3</v>
      </c>
      <c r="Q137" s="93">
        <f t="shared" si="12"/>
        <v>31061.086799999997</v>
      </c>
    </row>
    <row r="138" spans="1:17" s="71" customFormat="1" ht="12.95" customHeight="1">
      <c r="A138" s="55" t="s">
        <v>56</v>
      </c>
      <c r="B138" s="82" t="s">
        <v>89</v>
      </c>
      <c r="C138" s="94">
        <v>46079.586799999997</v>
      </c>
      <c r="D138" s="94"/>
      <c r="E138" s="71">
        <f t="shared" si="9"/>
        <v>-10679.485051325877</v>
      </c>
      <c r="F138" s="71">
        <f t="shared" si="10"/>
        <v>-10679.5</v>
      </c>
      <c r="G138" s="71">
        <f t="shared" si="15"/>
        <v>8.9874000041163526E-3</v>
      </c>
      <c r="J138" s="71">
        <f t="shared" si="18"/>
        <v>8.9874000041163526E-3</v>
      </c>
      <c r="O138" s="71">
        <f t="shared" ca="1" si="14"/>
        <v>8.7836922206040984E-3</v>
      </c>
      <c r="Q138" s="93">
        <f t="shared" si="12"/>
        <v>31061.086799999997</v>
      </c>
    </row>
    <row r="139" spans="1:17" s="71" customFormat="1" ht="12.95" customHeight="1">
      <c r="A139" s="55" t="s">
        <v>57</v>
      </c>
      <c r="B139" s="82"/>
      <c r="C139" s="94">
        <v>46350.442000000003</v>
      </c>
      <c r="D139" s="94"/>
      <c r="E139" s="71">
        <f t="shared" si="9"/>
        <v>-10228.973655444312</v>
      </c>
      <c r="F139" s="71">
        <f t="shared" si="10"/>
        <v>-10229</v>
      </c>
      <c r="G139" s="71">
        <f t="shared" ref="G139:G170" si="19">C139-(C$7+F139*C$8)</f>
        <v>1.5838800005440135E-2</v>
      </c>
      <c r="I139" s="71">
        <f t="shared" ref="I139:I173" si="20">G139</f>
        <v>1.5838800005440135E-2</v>
      </c>
      <c r="O139" s="71">
        <f t="shared" ca="1" si="14"/>
        <v>8.4794503182525505E-3</v>
      </c>
      <c r="Q139" s="93">
        <f t="shared" si="12"/>
        <v>31331.942000000003</v>
      </c>
    </row>
    <row r="140" spans="1:17" s="71" customFormat="1" ht="12.95" customHeight="1">
      <c r="A140" s="55" t="s">
        <v>59</v>
      </c>
      <c r="B140" s="82" t="s">
        <v>89</v>
      </c>
      <c r="C140" s="94">
        <v>46708.472000000002</v>
      </c>
      <c r="D140" s="94"/>
      <c r="E140" s="71">
        <f t="shared" si="9"/>
        <v>-9633.4650771800862</v>
      </c>
      <c r="F140" s="71">
        <f t="shared" si="10"/>
        <v>-9633.5</v>
      </c>
      <c r="G140" s="71">
        <f t="shared" si="19"/>
        <v>2.099620000080904E-2</v>
      </c>
      <c r="I140" s="71">
        <f t="shared" si="20"/>
        <v>2.099620000080904E-2</v>
      </c>
      <c r="O140" s="71">
        <f t="shared" ca="1" si="14"/>
        <v>8.0772837192506705E-3</v>
      </c>
      <c r="Q140" s="93">
        <f t="shared" si="12"/>
        <v>31689.972000000002</v>
      </c>
    </row>
    <row r="141" spans="1:17" s="71" customFormat="1" ht="12.95" customHeight="1">
      <c r="A141" s="55" t="s">
        <v>60</v>
      </c>
      <c r="B141" s="82"/>
      <c r="C141" s="94">
        <v>46816.366000000002</v>
      </c>
      <c r="D141" s="94"/>
      <c r="E141" s="71">
        <f t="shared" si="9"/>
        <v>-9454.0058068864219</v>
      </c>
      <c r="F141" s="71">
        <f t="shared" si="10"/>
        <v>-9454</v>
      </c>
      <c r="G141" s="71">
        <f t="shared" si="19"/>
        <v>-3.4911999973701313E-3</v>
      </c>
      <c r="I141" s="71">
        <f t="shared" si="20"/>
        <v>-3.4911999973701313E-3</v>
      </c>
      <c r="O141" s="71">
        <f t="shared" ca="1" si="14"/>
        <v>7.9560596982249168E-3</v>
      </c>
      <c r="Q141" s="93">
        <f t="shared" si="12"/>
        <v>31797.866000000002</v>
      </c>
    </row>
    <row r="142" spans="1:17" s="71" customFormat="1" ht="12.95" customHeight="1">
      <c r="A142" s="55" t="s">
        <v>60</v>
      </c>
      <c r="B142" s="82"/>
      <c r="C142" s="94">
        <v>46819.398999999998</v>
      </c>
      <c r="D142" s="94"/>
      <c r="E142" s="71">
        <f t="shared" si="9"/>
        <v>-9448.9610410347541</v>
      </c>
      <c r="F142" s="71">
        <f t="shared" si="10"/>
        <v>-9449</v>
      </c>
      <c r="G142" s="71">
        <f t="shared" si="19"/>
        <v>2.3422799997206312E-2</v>
      </c>
      <c r="I142" s="71">
        <f t="shared" si="20"/>
        <v>2.3422799997206312E-2</v>
      </c>
      <c r="O142" s="71">
        <f t="shared" ca="1" si="14"/>
        <v>7.9526829845473178E-3</v>
      </c>
      <c r="Q142" s="93">
        <f t="shared" si="12"/>
        <v>31800.898999999998</v>
      </c>
    </row>
    <row r="143" spans="1:17" s="71" customFormat="1" ht="12.95" customHeight="1">
      <c r="A143" s="55" t="s">
        <v>60</v>
      </c>
      <c r="B143" s="82"/>
      <c r="C143" s="94">
        <v>46825.396999999997</v>
      </c>
      <c r="D143" s="94"/>
      <c r="E143" s="71">
        <f t="shared" si="9"/>
        <v>-9438.9846132146577</v>
      </c>
      <c r="F143" s="71">
        <f t="shared" si="10"/>
        <v>-9439</v>
      </c>
      <c r="G143" s="71">
        <f t="shared" si="19"/>
        <v>9.2508000016096048E-3</v>
      </c>
      <c r="I143" s="71">
        <f t="shared" si="20"/>
        <v>9.2508000016096048E-3</v>
      </c>
      <c r="O143" s="71">
        <f t="shared" ca="1" si="14"/>
        <v>7.9459295571921232E-3</v>
      </c>
      <c r="Q143" s="93">
        <f t="shared" si="12"/>
        <v>31806.896999999997</v>
      </c>
    </row>
    <row r="144" spans="1:17" s="71" customFormat="1" ht="12.95" customHeight="1">
      <c r="A144" s="55" t="s">
        <v>61</v>
      </c>
      <c r="B144" s="82"/>
      <c r="C144" s="94">
        <v>47202.355000000003</v>
      </c>
      <c r="D144" s="94"/>
      <c r="E144" s="71">
        <f t="shared" si="9"/>
        <v>-8811.9932363877706</v>
      </c>
      <c r="F144" s="71">
        <f t="shared" si="10"/>
        <v>-8812</v>
      </c>
      <c r="G144" s="71">
        <f t="shared" si="19"/>
        <v>4.0664000043761916E-3</v>
      </c>
      <c r="I144" s="71">
        <f t="shared" si="20"/>
        <v>4.0664000043761916E-3</v>
      </c>
      <c r="O144" s="71">
        <f t="shared" ca="1" si="14"/>
        <v>7.5224896620213789E-3</v>
      </c>
      <c r="Q144" s="93">
        <f t="shared" si="12"/>
        <v>32183.855000000003</v>
      </c>
    </row>
    <row r="145" spans="1:17" s="71" customFormat="1" ht="12.95" customHeight="1">
      <c r="A145" s="55" t="s">
        <v>62</v>
      </c>
      <c r="B145" s="82"/>
      <c r="C145" s="94">
        <v>47208.377999999997</v>
      </c>
      <c r="D145" s="94"/>
      <c r="E145" s="71">
        <f t="shared" si="9"/>
        <v>-8801.9752262576658</v>
      </c>
      <c r="F145" s="71">
        <f t="shared" si="10"/>
        <v>-8802</v>
      </c>
      <c r="G145" s="71">
        <f t="shared" si="19"/>
        <v>1.4894400002958719E-2</v>
      </c>
      <c r="I145" s="71">
        <f t="shared" si="20"/>
        <v>1.4894400002958719E-2</v>
      </c>
      <c r="O145" s="71">
        <f t="shared" ca="1" si="14"/>
        <v>7.5157362346661843E-3</v>
      </c>
      <c r="Q145" s="93">
        <f t="shared" si="12"/>
        <v>32189.877999999997</v>
      </c>
    </row>
    <row r="146" spans="1:17" s="71" customFormat="1" ht="12.95" customHeight="1">
      <c r="A146" s="55" t="s">
        <v>62</v>
      </c>
      <c r="B146" s="82"/>
      <c r="C146" s="94">
        <v>47214.394</v>
      </c>
      <c r="D146" s="94"/>
      <c r="E146" s="71">
        <f t="shared" si="9"/>
        <v>-8791.9688591743488</v>
      </c>
      <c r="F146" s="71">
        <f t="shared" si="10"/>
        <v>-8792</v>
      </c>
      <c r="G146" s="71">
        <f t="shared" si="19"/>
        <v>1.8722400003753137E-2</v>
      </c>
      <c r="I146" s="71">
        <f t="shared" si="20"/>
        <v>1.8722400003753137E-2</v>
      </c>
      <c r="O146" s="71">
        <f t="shared" ca="1" si="14"/>
        <v>7.508982807310988E-3</v>
      </c>
      <c r="Q146" s="93">
        <f t="shared" si="12"/>
        <v>32195.894</v>
      </c>
    </row>
    <row r="147" spans="1:17" s="71" customFormat="1" ht="12.95" customHeight="1">
      <c r="A147" s="55" t="s">
        <v>63</v>
      </c>
      <c r="B147" s="82"/>
      <c r="C147" s="94">
        <v>47232.425999999999</v>
      </c>
      <c r="D147" s="94"/>
      <c r="E147" s="71">
        <f t="shared" si="9"/>
        <v>-8761.9763706028334</v>
      </c>
      <c r="F147" s="71">
        <f t="shared" si="10"/>
        <v>-8762</v>
      </c>
      <c r="G147" s="71">
        <f t="shared" si="19"/>
        <v>1.4206400002876762E-2</v>
      </c>
      <c r="I147" s="71">
        <f t="shared" si="20"/>
        <v>1.4206400002876762E-2</v>
      </c>
      <c r="O147" s="71">
        <f t="shared" ca="1" si="14"/>
        <v>7.4887225252454025E-3</v>
      </c>
      <c r="Q147" s="93">
        <f t="shared" si="12"/>
        <v>32213.925999999999</v>
      </c>
    </row>
    <row r="148" spans="1:17" s="71" customFormat="1" ht="12.95" customHeight="1">
      <c r="A148" s="55" t="s">
        <v>61</v>
      </c>
      <c r="B148" s="82"/>
      <c r="C148" s="94">
        <v>47476.51</v>
      </c>
      <c r="D148" s="94"/>
      <c r="E148" s="71">
        <f t="shared" si="9"/>
        <v>-8355.9933082420048</v>
      </c>
      <c r="F148" s="71">
        <f t="shared" si="10"/>
        <v>-8356</v>
      </c>
      <c r="G148" s="71">
        <f t="shared" si="19"/>
        <v>4.0232000028481707E-3</v>
      </c>
      <c r="I148" s="71">
        <f t="shared" si="20"/>
        <v>4.0232000028481707E-3</v>
      </c>
      <c r="O148" s="71">
        <f t="shared" ca="1" si="14"/>
        <v>7.2145333746244742E-3</v>
      </c>
      <c r="Q148" s="93">
        <f t="shared" si="12"/>
        <v>32458.010000000002</v>
      </c>
    </row>
    <row r="149" spans="1:17" s="71" customFormat="1" ht="12.95" customHeight="1">
      <c r="A149" s="55" t="s">
        <v>64</v>
      </c>
      <c r="B149" s="82"/>
      <c r="C149" s="94">
        <v>47535.428999999996</v>
      </c>
      <c r="D149" s="94"/>
      <c r="E149" s="71">
        <f t="shared" ref="E149:E212" si="21">(C149-C$7)/C$8</f>
        <v>-8257.9937832783235</v>
      </c>
      <c r="F149" s="71">
        <f t="shared" ref="F149:F212" si="22">ROUND(2*E149,0)/2</f>
        <v>-8258</v>
      </c>
      <c r="G149" s="71">
        <f t="shared" si="19"/>
        <v>3.7375999963842332E-3</v>
      </c>
      <c r="I149" s="71">
        <f t="shared" si="20"/>
        <v>3.7375999963842332E-3</v>
      </c>
      <c r="O149" s="71">
        <f t="shared" ca="1" si="14"/>
        <v>7.1483497865435612E-3</v>
      </c>
      <c r="Q149" s="93">
        <f t="shared" ref="Q149:Q212" si="23">C149-15018.5</f>
        <v>32516.928999999996</v>
      </c>
    </row>
    <row r="150" spans="1:17" s="71" customFormat="1" ht="12.95" customHeight="1">
      <c r="A150" s="55" t="s">
        <v>64</v>
      </c>
      <c r="B150" s="82"/>
      <c r="C150" s="94">
        <v>47553.47</v>
      </c>
      <c r="D150" s="94"/>
      <c r="E150" s="71">
        <f t="shared" si="21"/>
        <v>-8227.9863250751914</v>
      </c>
      <c r="F150" s="71">
        <f t="shared" si="22"/>
        <v>-8228</v>
      </c>
      <c r="G150" s="71">
        <f t="shared" si="19"/>
        <v>8.2216000009793788E-3</v>
      </c>
      <c r="I150" s="71">
        <f t="shared" si="20"/>
        <v>8.2216000009793788E-3</v>
      </c>
      <c r="O150" s="71">
        <f t="shared" ca="1" si="14"/>
        <v>7.1280895044779739E-3</v>
      </c>
      <c r="Q150" s="93">
        <f t="shared" si="23"/>
        <v>32534.97</v>
      </c>
    </row>
    <row r="151" spans="1:17" s="71" customFormat="1" ht="12.95" customHeight="1">
      <c r="A151" s="55" t="s">
        <v>64</v>
      </c>
      <c r="B151" s="82"/>
      <c r="C151" s="94">
        <v>47564.303</v>
      </c>
      <c r="D151" s="94"/>
      <c r="E151" s="71">
        <f t="shared" si="21"/>
        <v>-8209.9678784971511</v>
      </c>
      <c r="F151" s="71">
        <f t="shared" si="22"/>
        <v>-8210</v>
      </c>
      <c r="G151" s="71">
        <f t="shared" si="19"/>
        <v>1.931200000399258E-2</v>
      </c>
      <c r="I151" s="71">
        <f t="shared" si="20"/>
        <v>1.931200000399258E-2</v>
      </c>
      <c r="O151" s="71">
        <f t="shared" ref="O151:O211" ca="1" si="24">+C$11+C$12*F151</f>
        <v>7.115933335238623E-3</v>
      </c>
      <c r="Q151" s="93">
        <f t="shared" si="23"/>
        <v>32545.803</v>
      </c>
    </row>
    <row r="152" spans="1:17" s="71" customFormat="1" ht="12.95" customHeight="1">
      <c r="A152" s="55" t="s">
        <v>64</v>
      </c>
      <c r="B152" s="82"/>
      <c r="C152" s="94">
        <v>47597.364000000001</v>
      </c>
      <c r="D152" s="94"/>
      <c r="E152" s="71">
        <f t="shared" si="21"/>
        <v>-8154.9777684337632</v>
      </c>
      <c r="F152" s="71">
        <f t="shared" si="22"/>
        <v>-8155</v>
      </c>
      <c r="G152" s="71">
        <f t="shared" si="19"/>
        <v>1.3366000006499235E-2</v>
      </c>
      <c r="I152" s="71">
        <f t="shared" si="20"/>
        <v>1.3366000006499235E-2</v>
      </c>
      <c r="O152" s="71">
        <f t="shared" ca="1" si="24"/>
        <v>7.0787894847850492E-3</v>
      </c>
      <c r="Q152" s="93">
        <f t="shared" si="23"/>
        <v>32578.864000000001</v>
      </c>
    </row>
    <row r="153" spans="1:17" s="71" customFormat="1" ht="12.95" customHeight="1">
      <c r="A153" s="91" t="s">
        <v>524</v>
      </c>
      <c r="B153" s="92" t="s">
        <v>90</v>
      </c>
      <c r="C153" s="91">
        <v>47597.375999999997</v>
      </c>
      <c r="D153" s="91" t="s">
        <v>141</v>
      </c>
      <c r="E153" s="71">
        <f t="shared" si="21"/>
        <v>-8154.9578089249617</v>
      </c>
      <c r="F153" s="71">
        <f t="shared" si="22"/>
        <v>-8155</v>
      </c>
      <c r="G153" s="71">
        <f t="shared" si="19"/>
        <v>2.5366000001667999E-2</v>
      </c>
      <c r="I153" s="71">
        <f t="shared" si="20"/>
        <v>2.5366000001667999E-2</v>
      </c>
      <c r="O153" s="71">
        <f t="shared" ca="1" si="24"/>
        <v>7.0787894847850492E-3</v>
      </c>
      <c r="Q153" s="93">
        <f t="shared" si="23"/>
        <v>32578.875999999997</v>
      </c>
    </row>
    <row r="154" spans="1:17" s="71" customFormat="1" ht="12.95" customHeight="1">
      <c r="A154" s="91" t="s">
        <v>524</v>
      </c>
      <c r="B154" s="92" t="s">
        <v>90</v>
      </c>
      <c r="C154" s="91">
        <v>47603.372000000003</v>
      </c>
      <c r="D154" s="91" t="s">
        <v>141</v>
      </c>
      <c r="E154" s="71">
        <f t="shared" si="21"/>
        <v>-8144.9847076896567</v>
      </c>
      <c r="F154" s="71">
        <f t="shared" si="22"/>
        <v>-8145</v>
      </c>
      <c r="G154" s="71">
        <f t="shared" si="19"/>
        <v>9.1940000056638382E-3</v>
      </c>
      <c r="I154" s="71">
        <f t="shared" si="20"/>
        <v>9.1940000056638382E-3</v>
      </c>
      <c r="O154" s="71">
        <f t="shared" ca="1" si="24"/>
        <v>7.0720360574298546E-3</v>
      </c>
      <c r="Q154" s="93">
        <f t="shared" si="23"/>
        <v>32584.872000000003</v>
      </c>
    </row>
    <row r="155" spans="1:17" s="71" customFormat="1" ht="12.95" customHeight="1">
      <c r="A155" s="55" t="s">
        <v>65</v>
      </c>
      <c r="B155" s="82" t="s">
        <v>89</v>
      </c>
      <c r="C155" s="94">
        <v>47822.517999999996</v>
      </c>
      <c r="D155" s="94"/>
      <c r="E155" s="71">
        <f t="shared" si="21"/>
        <v>-7780.4808312203986</v>
      </c>
      <c r="F155" s="71">
        <f t="shared" si="22"/>
        <v>-7780.5</v>
      </c>
      <c r="G155" s="71">
        <f t="shared" si="19"/>
        <v>1.1524599998665508E-2</v>
      </c>
      <c r="I155" s="71">
        <f t="shared" si="20"/>
        <v>1.1524599998665508E-2</v>
      </c>
      <c r="O155" s="71">
        <f t="shared" ca="1" si="24"/>
        <v>6.8258736303329851E-3</v>
      </c>
      <c r="Q155" s="93">
        <f t="shared" si="23"/>
        <v>32804.017999999996</v>
      </c>
    </row>
    <row r="156" spans="1:17" s="71" customFormat="1" ht="12.95" customHeight="1">
      <c r="A156" s="55" t="s">
        <v>65</v>
      </c>
      <c r="B156" s="82"/>
      <c r="C156" s="94">
        <v>47823.415999999997</v>
      </c>
      <c r="D156" s="94"/>
      <c r="E156" s="71">
        <f t="shared" si="21"/>
        <v>-7778.9871946444637</v>
      </c>
      <c r="F156" s="71">
        <f t="shared" si="22"/>
        <v>-7779</v>
      </c>
      <c r="G156" s="71">
        <f t="shared" si="19"/>
        <v>7.6988000000710599E-3</v>
      </c>
      <c r="I156" s="71">
        <f t="shared" si="20"/>
        <v>7.6988000000710599E-3</v>
      </c>
      <c r="O156" s="71">
        <f t="shared" ca="1" si="24"/>
        <v>6.8248606162297065E-3</v>
      </c>
      <c r="Q156" s="93">
        <f t="shared" si="23"/>
        <v>32804.915999999997</v>
      </c>
    </row>
    <row r="157" spans="1:17" s="71" customFormat="1" ht="12.95" customHeight="1">
      <c r="A157" s="55" t="s">
        <v>66</v>
      </c>
      <c r="B157" s="82"/>
      <c r="C157" s="94">
        <v>47823.42</v>
      </c>
      <c r="D157" s="94"/>
      <c r="E157" s="71">
        <f t="shared" si="21"/>
        <v>-7778.9805414748589</v>
      </c>
      <c r="F157" s="71">
        <f t="shared" si="22"/>
        <v>-7779</v>
      </c>
      <c r="G157" s="71">
        <f t="shared" si="19"/>
        <v>1.1698800000885967E-2</v>
      </c>
      <c r="I157" s="71">
        <f t="shared" si="20"/>
        <v>1.1698800000885967E-2</v>
      </c>
      <c r="O157" s="71">
        <f t="shared" ca="1" si="24"/>
        <v>6.8248606162297065E-3</v>
      </c>
      <c r="Q157" s="93">
        <f t="shared" si="23"/>
        <v>32804.92</v>
      </c>
    </row>
    <row r="158" spans="1:17" s="71" customFormat="1" ht="12.95" customHeight="1">
      <c r="A158" s="55" t="s">
        <v>65</v>
      </c>
      <c r="B158" s="82"/>
      <c r="C158" s="94">
        <v>47847.485000000001</v>
      </c>
      <c r="D158" s="94"/>
      <c r="E158" s="71">
        <f t="shared" si="21"/>
        <v>-7738.9534098492131</v>
      </c>
      <c r="F158" s="71">
        <f t="shared" si="22"/>
        <v>-7739</v>
      </c>
      <c r="G158" s="71">
        <f t="shared" si="19"/>
        <v>2.8010800000629388E-2</v>
      </c>
      <c r="I158" s="71">
        <f t="shared" si="20"/>
        <v>2.8010800000629388E-2</v>
      </c>
      <c r="O158" s="71">
        <f t="shared" ca="1" si="24"/>
        <v>6.7978469068089246E-3</v>
      </c>
      <c r="Q158" s="93">
        <f t="shared" si="23"/>
        <v>32828.985000000001</v>
      </c>
    </row>
    <row r="159" spans="1:17" s="71" customFormat="1" ht="12.95" customHeight="1">
      <c r="A159" s="55" t="s">
        <v>65</v>
      </c>
      <c r="B159" s="82"/>
      <c r="C159" s="94">
        <v>47850.472000000002</v>
      </c>
      <c r="D159" s="94"/>
      <c r="E159" s="71">
        <f t="shared" si="21"/>
        <v>-7733.9851554479737</v>
      </c>
      <c r="F159" s="71">
        <f t="shared" si="22"/>
        <v>-7734</v>
      </c>
      <c r="G159" s="71">
        <f t="shared" si="19"/>
        <v>8.9248000076622702E-3</v>
      </c>
      <c r="I159" s="71">
        <f t="shared" si="20"/>
        <v>8.9248000076622702E-3</v>
      </c>
      <c r="O159" s="71">
        <f t="shared" ca="1" si="24"/>
        <v>6.7944701931313273E-3</v>
      </c>
      <c r="Q159" s="93">
        <f t="shared" si="23"/>
        <v>32831.972000000002</v>
      </c>
    </row>
    <row r="160" spans="1:17" s="71" customFormat="1" ht="12.95" customHeight="1">
      <c r="A160" s="55" t="s">
        <v>67</v>
      </c>
      <c r="B160" s="82"/>
      <c r="C160" s="94">
        <v>47894.368000000002</v>
      </c>
      <c r="D160" s="94"/>
      <c r="E160" s="71">
        <f t="shared" si="21"/>
        <v>-7660.9732722217441</v>
      </c>
      <c r="F160" s="71">
        <f t="shared" si="22"/>
        <v>-7661</v>
      </c>
      <c r="G160" s="71">
        <f t="shared" si="19"/>
        <v>1.6069200006313622E-2</v>
      </c>
      <c r="I160" s="71">
        <f t="shared" si="20"/>
        <v>1.6069200006313622E-2</v>
      </c>
      <c r="O160" s="71">
        <f t="shared" ca="1" si="24"/>
        <v>6.7451701734384025E-3</v>
      </c>
      <c r="Q160" s="93">
        <f t="shared" si="23"/>
        <v>32875.868000000002</v>
      </c>
    </row>
    <row r="161" spans="1:35" s="71" customFormat="1" ht="12.95" customHeight="1">
      <c r="A161" s="55" t="s">
        <v>67</v>
      </c>
      <c r="B161" s="82"/>
      <c r="C161" s="94">
        <v>47897.368000000002</v>
      </c>
      <c r="D161" s="94"/>
      <c r="E161" s="71">
        <f t="shared" si="21"/>
        <v>-7655.983395019296</v>
      </c>
      <c r="F161" s="71">
        <f t="shared" si="22"/>
        <v>-7656</v>
      </c>
      <c r="G161" s="71">
        <f t="shared" si="19"/>
        <v>9.9832000050810166E-3</v>
      </c>
      <c r="I161" s="71">
        <f t="shared" si="20"/>
        <v>9.9832000050810166E-3</v>
      </c>
      <c r="O161" s="71">
        <f t="shared" ca="1" si="24"/>
        <v>6.7417934597608052E-3</v>
      </c>
      <c r="Q161" s="93">
        <f t="shared" si="23"/>
        <v>32878.868000000002</v>
      </c>
    </row>
    <row r="162" spans="1:35" s="71" customFormat="1" ht="12.95" customHeight="1">
      <c r="A162" s="55" t="s">
        <v>67</v>
      </c>
      <c r="B162" s="82"/>
      <c r="C162" s="94">
        <v>47924.421000000002</v>
      </c>
      <c r="D162" s="94"/>
      <c r="E162" s="71">
        <f t="shared" si="21"/>
        <v>-7610.9863457000147</v>
      </c>
      <c r="F162" s="71">
        <f t="shared" si="22"/>
        <v>-7611</v>
      </c>
      <c r="G162" s="71">
        <f t="shared" si="19"/>
        <v>8.2092000084230676E-3</v>
      </c>
      <c r="I162" s="71">
        <f t="shared" si="20"/>
        <v>8.2092000084230676E-3</v>
      </c>
      <c r="O162" s="71">
        <f t="shared" ca="1" si="24"/>
        <v>6.711403036662426E-3</v>
      </c>
      <c r="Q162" s="93">
        <f t="shared" si="23"/>
        <v>32905.921000000002</v>
      </c>
    </row>
    <row r="163" spans="1:35" s="71" customFormat="1" ht="12.95" customHeight="1">
      <c r="A163" s="55" t="s">
        <v>67</v>
      </c>
      <c r="B163" s="82"/>
      <c r="C163" s="94">
        <v>47968.315999999999</v>
      </c>
      <c r="D163" s="94"/>
      <c r="E163" s="71">
        <f t="shared" si="21"/>
        <v>-7537.976125766193</v>
      </c>
      <c r="F163" s="71">
        <f t="shared" si="22"/>
        <v>-7538</v>
      </c>
      <c r="G163" s="71">
        <f t="shared" si="19"/>
        <v>1.4353600003232714E-2</v>
      </c>
      <c r="I163" s="71">
        <f t="shared" si="20"/>
        <v>1.4353600003232714E-2</v>
      </c>
      <c r="O163" s="71">
        <f t="shared" ca="1" si="24"/>
        <v>6.6621030169694995E-3</v>
      </c>
      <c r="Q163" s="93">
        <f t="shared" si="23"/>
        <v>32949.815999999999</v>
      </c>
    </row>
    <row r="164" spans="1:35" s="71" customFormat="1" ht="12.95" customHeight="1">
      <c r="A164" s="55" t="s">
        <v>68</v>
      </c>
      <c r="B164" s="82"/>
      <c r="C164" s="94">
        <v>47983.341</v>
      </c>
      <c r="D164" s="94"/>
      <c r="E164" s="71">
        <f t="shared" si="21"/>
        <v>-7512.9851574439263</v>
      </c>
      <c r="F164" s="71">
        <f t="shared" si="22"/>
        <v>-7513</v>
      </c>
      <c r="G164" s="71">
        <f t="shared" si="19"/>
        <v>8.9236000058008358E-3</v>
      </c>
      <c r="I164" s="71">
        <f t="shared" si="20"/>
        <v>8.9236000058008358E-3</v>
      </c>
      <c r="O164" s="71">
        <f t="shared" ca="1" si="24"/>
        <v>6.6452194485815113E-3</v>
      </c>
      <c r="Q164" s="93">
        <f t="shared" si="23"/>
        <v>32964.841</v>
      </c>
    </row>
    <row r="165" spans="1:35" s="71" customFormat="1" ht="12.95" customHeight="1">
      <c r="A165" s="55" t="s">
        <v>65</v>
      </c>
      <c r="B165" s="82" t="s">
        <v>89</v>
      </c>
      <c r="C165" s="94">
        <v>48187.447</v>
      </c>
      <c r="D165" s="94"/>
      <c r="E165" s="71">
        <f t="shared" si="21"/>
        <v>-7173.4971986829332</v>
      </c>
      <c r="F165" s="71">
        <f t="shared" si="22"/>
        <v>-7173.5</v>
      </c>
      <c r="G165" s="71">
        <f t="shared" si="19"/>
        <v>1.6842000040924177E-3</v>
      </c>
      <c r="I165" s="71">
        <f t="shared" si="20"/>
        <v>1.6842000040924177E-3</v>
      </c>
      <c r="O165" s="71">
        <f t="shared" ca="1" si="24"/>
        <v>6.4159405898726318E-3</v>
      </c>
      <c r="Q165" s="93">
        <f t="shared" si="23"/>
        <v>33168.947</v>
      </c>
    </row>
    <row r="166" spans="1:35" s="71" customFormat="1" ht="12.95" customHeight="1">
      <c r="A166" s="55" t="s">
        <v>69</v>
      </c>
      <c r="B166" s="82"/>
      <c r="C166" s="94">
        <v>48292.366999999998</v>
      </c>
      <c r="D166" s="94"/>
      <c r="E166" s="71">
        <f t="shared" si="21"/>
        <v>-6998.9845599892997</v>
      </c>
      <c r="F166" s="71">
        <f t="shared" si="22"/>
        <v>-6999</v>
      </c>
      <c r="G166" s="71">
        <f t="shared" si="19"/>
        <v>9.2828000051667914E-3</v>
      </c>
      <c r="I166" s="71">
        <f t="shared" si="20"/>
        <v>9.2828000051667914E-3</v>
      </c>
      <c r="O166" s="71">
        <f t="shared" ca="1" si="24"/>
        <v>6.2980932825244737E-3</v>
      </c>
      <c r="Q166" s="93">
        <f t="shared" si="23"/>
        <v>33273.866999999998</v>
      </c>
    </row>
    <row r="167" spans="1:35" s="71" customFormat="1" ht="12.95" customHeight="1">
      <c r="A167" s="55" t="s">
        <v>70</v>
      </c>
      <c r="B167" s="82"/>
      <c r="C167" s="94">
        <v>48539.462</v>
      </c>
      <c r="D167" s="94">
        <v>5.0000000000000001E-3</v>
      </c>
      <c r="E167" s="71">
        <f t="shared" si="21"/>
        <v>-6587.9933242096158</v>
      </c>
      <c r="F167" s="71">
        <f t="shared" si="22"/>
        <v>-6588</v>
      </c>
      <c r="G167" s="71">
        <f t="shared" si="19"/>
        <v>4.0136000025086105E-3</v>
      </c>
      <c r="I167" s="71">
        <f t="shared" si="20"/>
        <v>4.0136000025086105E-3</v>
      </c>
      <c r="O167" s="71">
        <f t="shared" ca="1" si="24"/>
        <v>6.0205274182259481E-3</v>
      </c>
      <c r="Q167" s="93">
        <f t="shared" si="23"/>
        <v>33520.962</v>
      </c>
    </row>
    <row r="168" spans="1:35" s="71" customFormat="1" ht="12.95" customHeight="1">
      <c r="A168" s="55" t="s">
        <v>70</v>
      </c>
      <c r="B168" s="82"/>
      <c r="C168" s="94">
        <v>48586.364999999998</v>
      </c>
      <c r="D168" s="94">
        <v>5.0000000000000001E-3</v>
      </c>
      <c r="E168" s="71">
        <f t="shared" si="21"/>
        <v>-6509.9799207341357</v>
      </c>
      <c r="F168" s="71">
        <f t="shared" si="22"/>
        <v>-6510</v>
      </c>
      <c r="G168" s="71">
        <f t="shared" si="19"/>
        <v>1.2071999997715466E-2</v>
      </c>
      <c r="I168" s="71">
        <f t="shared" si="20"/>
        <v>1.2071999997715466E-2</v>
      </c>
      <c r="O168" s="71">
        <f t="shared" ca="1" si="24"/>
        <v>5.9678506848554261E-3</v>
      </c>
      <c r="Q168" s="93">
        <f t="shared" si="23"/>
        <v>33567.864999999998</v>
      </c>
    </row>
    <row r="169" spans="1:35" s="71" customFormat="1" ht="12.95" customHeight="1">
      <c r="A169" s="55" t="s">
        <v>71</v>
      </c>
      <c r="B169" s="82"/>
      <c r="C169" s="94">
        <v>48636.27</v>
      </c>
      <c r="D169" s="94">
        <v>5.0000000000000001E-3</v>
      </c>
      <c r="E169" s="71">
        <f t="shared" si="21"/>
        <v>-6426.9733134714052</v>
      </c>
      <c r="F169" s="71">
        <f t="shared" si="22"/>
        <v>-6427</v>
      </c>
      <c r="G169" s="71">
        <f t="shared" si="19"/>
        <v>1.6044399999373127E-2</v>
      </c>
      <c r="I169" s="71">
        <f t="shared" si="20"/>
        <v>1.6044399999373127E-2</v>
      </c>
      <c r="O169" s="71">
        <f t="shared" ca="1" si="24"/>
        <v>5.911797237807305E-3</v>
      </c>
      <c r="Q169" s="93">
        <f t="shared" si="23"/>
        <v>33617.769999999997</v>
      </c>
    </row>
    <row r="170" spans="1:35" s="71" customFormat="1" ht="12.95" customHeight="1">
      <c r="A170" s="55" t="s">
        <v>72</v>
      </c>
      <c r="B170" s="82" t="s">
        <v>89</v>
      </c>
      <c r="C170" s="94">
        <v>48686.476000000002</v>
      </c>
      <c r="D170" s="94"/>
      <c r="E170" s="71">
        <f t="shared" si="21"/>
        <v>-6343.4660551960169</v>
      </c>
      <c r="F170" s="71">
        <f t="shared" si="22"/>
        <v>-6343.5</v>
      </c>
      <c r="G170" s="71">
        <f t="shared" si="19"/>
        <v>2.0408200005476829E-2</v>
      </c>
      <c r="I170" s="71">
        <f t="shared" si="20"/>
        <v>2.0408200005476829E-2</v>
      </c>
      <c r="O170" s="71">
        <f t="shared" ca="1" si="24"/>
        <v>5.8554061193914243E-3</v>
      </c>
      <c r="Q170" s="93">
        <f t="shared" si="23"/>
        <v>33667.976000000002</v>
      </c>
    </row>
    <row r="171" spans="1:35" s="71" customFormat="1" ht="12.95" customHeight="1">
      <c r="A171" s="55" t="s">
        <v>73</v>
      </c>
      <c r="B171" s="82"/>
      <c r="C171" s="94">
        <v>48699.385000000002</v>
      </c>
      <c r="D171" s="94">
        <v>4.0000000000000001E-3</v>
      </c>
      <c r="E171" s="71">
        <f t="shared" si="21"/>
        <v>-6321.9946135938808</v>
      </c>
      <c r="F171" s="71">
        <f t="shared" si="22"/>
        <v>-6322</v>
      </c>
      <c r="G171" s="71">
        <f t="shared" ref="G171:G202" si="25">C171-(C$7+F171*C$8)</f>
        <v>3.2384000078309327E-3</v>
      </c>
      <c r="I171" s="71">
        <f t="shared" si="20"/>
        <v>3.2384000078309327E-3</v>
      </c>
      <c r="O171" s="71">
        <f t="shared" ca="1" si="24"/>
        <v>5.8408862505777547E-3</v>
      </c>
      <c r="Q171" s="93">
        <f t="shared" si="23"/>
        <v>33680.885000000002</v>
      </c>
    </row>
    <row r="172" spans="1:35" s="71" customFormat="1" ht="12.95" customHeight="1">
      <c r="A172" s="55" t="s">
        <v>74</v>
      </c>
      <c r="B172" s="82"/>
      <c r="C172" s="94">
        <v>49043.29</v>
      </c>
      <c r="D172" s="94">
        <v>5.0000000000000001E-3</v>
      </c>
      <c r="E172" s="71">
        <f t="shared" si="21"/>
        <v>-5749.9800404911839</v>
      </c>
      <c r="F172" s="71">
        <f t="shared" si="22"/>
        <v>-5750</v>
      </c>
      <c r="G172" s="71">
        <f t="shared" si="25"/>
        <v>1.2000000002444722E-2</v>
      </c>
      <c r="I172" s="71">
        <f t="shared" si="20"/>
        <v>1.2000000002444722E-2</v>
      </c>
      <c r="O172" s="71">
        <f t="shared" ca="1" si="24"/>
        <v>5.4545902058605843E-3</v>
      </c>
      <c r="Q172" s="93">
        <f t="shared" si="23"/>
        <v>34024.79</v>
      </c>
    </row>
    <row r="173" spans="1:35" s="71" customFormat="1" ht="12.95" customHeight="1">
      <c r="A173" s="55" t="s">
        <v>74</v>
      </c>
      <c r="B173" s="82"/>
      <c r="C173" s="94">
        <v>49058.32</v>
      </c>
      <c r="D173" s="94">
        <v>4.0000000000000001E-3</v>
      </c>
      <c r="E173" s="71">
        <f t="shared" si="21"/>
        <v>-5724.980755706918</v>
      </c>
      <c r="F173" s="71">
        <f t="shared" si="22"/>
        <v>-5725</v>
      </c>
      <c r="G173" s="71">
        <f t="shared" si="25"/>
        <v>1.1570000002393499E-2</v>
      </c>
      <c r="I173" s="71">
        <f t="shared" si="20"/>
        <v>1.1570000002393499E-2</v>
      </c>
      <c r="O173" s="71">
        <f t="shared" ca="1" si="24"/>
        <v>5.437706637472596E-3</v>
      </c>
      <c r="Q173" s="93">
        <f t="shared" si="23"/>
        <v>34039.82</v>
      </c>
    </row>
    <row r="174" spans="1:35" s="71" customFormat="1" ht="12.95" customHeight="1">
      <c r="A174" s="91" t="s">
        <v>583</v>
      </c>
      <c r="B174" s="92" t="s">
        <v>90</v>
      </c>
      <c r="C174" s="91">
        <v>49771.350200000001</v>
      </c>
      <c r="D174" s="91" t="s">
        <v>141</v>
      </c>
      <c r="E174" s="71">
        <f t="shared" si="21"/>
        <v>-4539.0030424944534</v>
      </c>
      <c r="F174" s="71">
        <f t="shared" si="22"/>
        <v>-4539</v>
      </c>
      <c r="G174" s="71">
        <f t="shared" si="25"/>
        <v>-1.8291999949724413E-3</v>
      </c>
      <c r="J174" s="71">
        <f>G174</f>
        <v>-1.8291999949724413E-3</v>
      </c>
      <c r="O174" s="71">
        <f t="shared" ca="1" si="24"/>
        <v>4.636750153146435E-3</v>
      </c>
      <c r="Q174" s="93">
        <f t="shared" si="23"/>
        <v>34752.850200000001</v>
      </c>
      <c r="AD174" s="71" t="s">
        <v>41</v>
      </c>
      <c r="AE174" s="71">
        <v>6</v>
      </c>
      <c r="AG174" s="71" t="s">
        <v>38</v>
      </c>
      <c r="AI174" s="71" t="s">
        <v>37</v>
      </c>
    </row>
    <row r="175" spans="1:35" s="71" customFormat="1" ht="12.95" customHeight="1">
      <c r="A175" s="55" t="s">
        <v>75</v>
      </c>
      <c r="B175" s="82"/>
      <c r="C175" s="94">
        <v>49786.394</v>
      </c>
      <c r="D175" s="94">
        <v>5.0000000000000001E-3</v>
      </c>
      <c r="E175" s="71">
        <f t="shared" si="21"/>
        <v>-4513.9808042750556</v>
      </c>
      <c r="F175" s="71">
        <f t="shared" si="22"/>
        <v>-4514</v>
      </c>
      <c r="G175" s="71">
        <f t="shared" si="25"/>
        <v>1.1540800005604979E-2</v>
      </c>
      <c r="I175" s="71">
        <f>G175</f>
        <v>1.1540800005604979E-2</v>
      </c>
      <c r="O175" s="71">
        <f t="shared" ca="1" si="24"/>
        <v>4.6198665847584468E-3</v>
      </c>
      <c r="Q175" s="93">
        <f t="shared" si="23"/>
        <v>34767.894</v>
      </c>
    </row>
    <row r="176" spans="1:35" s="71" customFormat="1" ht="12.95" customHeight="1">
      <c r="A176" s="55" t="s">
        <v>76</v>
      </c>
      <c r="B176" s="82"/>
      <c r="C176" s="94">
        <v>50151.341</v>
      </c>
      <c r="D176" s="94">
        <v>5.0000000000000001E-3</v>
      </c>
      <c r="E176" s="71">
        <f t="shared" si="21"/>
        <v>-3906.9672324743815</v>
      </c>
      <c r="F176" s="71">
        <f t="shared" si="22"/>
        <v>-3907</v>
      </c>
      <c r="G176" s="71">
        <f t="shared" si="25"/>
        <v>1.9700400000147056E-2</v>
      </c>
      <c r="I176" s="71">
        <f>G176</f>
        <v>1.9700400000147056E-2</v>
      </c>
      <c r="O176" s="71">
        <f t="shared" ca="1" si="24"/>
        <v>4.2099335442980935E-3</v>
      </c>
      <c r="Q176" s="93">
        <f t="shared" si="23"/>
        <v>35132.841</v>
      </c>
    </row>
    <row r="177" spans="1:35" s="71" customFormat="1" ht="12.95" customHeight="1">
      <c r="A177" s="14" t="s">
        <v>32</v>
      </c>
      <c r="B177" s="11" t="s">
        <v>90</v>
      </c>
      <c r="C177" s="18">
        <v>50423.6777</v>
      </c>
      <c r="D177" s="18">
        <v>2.9999999999999997E-4</v>
      </c>
      <c r="E177" s="71">
        <f t="shared" si="21"/>
        <v>-3453.9916689010174</v>
      </c>
      <c r="F177" s="71">
        <f t="shared" si="22"/>
        <v>-3454</v>
      </c>
      <c r="G177" s="71">
        <f t="shared" si="25"/>
        <v>5.008800006180536E-3</v>
      </c>
      <c r="J177" s="71">
        <f>G177</f>
        <v>5.008800006180536E-3</v>
      </c>
      <c r="O177" s="71">
        <f t="shared" ca="1" si="24"/>
        <v>3.9040032851077474E-3</v>
      </c>
      <c r="Q177" s="93">
        <f t="shared" si="23"/>
        <v>35405.1777</v>
      </c>
    </row>
    <row r="178" spans="1:35" s="71" customFormat="1" ht="12.95" customHeight="1">
      <c r="A178" s="55" t="s">
        <v>77</v>
      </c>
      <c r="B178" s="82"/>
      <c r="C178" s="94">
        <v>50433.305</v>
      </c>
      <c r="D178" s="94">
        <v>4.0000000000000001E-3</v>
      </c>
      <c r="E178" s="71">
        <f t="shared" si="21"/>
        <v>-3437.9786539706397</v>
      </c>
      <c r="F178" s="71">
        <f t="shared" si="22"/>
        <v>-3438</v>
      </c>
      <c r="G178" s="71">
        <f t="shared" si="25"/>
        <v>1.2833600005251355E-2</v>
      </c>
      <c r="I178" s="71">
        <f>G178</f>
        <v>1.2833600005251355E-2</v>
      </c>
      <c r="O178" s="71">
        <f t="shared" ca="1" si="24"/>
        <v>3.8931978013394351E-3</v>
      </c>
      <c r="Q178" s="93">
        <f t="shared" si="23"/>
        <v>35414.805</v>
      </c>
    </row>
    <row r="179" spans="1:35" s="71" customFormat="1" ht="12.95" customHeight="1">
      <c r="A179" s="14" t="s">
        <v>32</v>
      </c>
      <c r="B179" s="11" t="s">
        <v>90</v>
      </c>
      <c r="C179" s="18">
        <v>50457.348100000003</v>
      </c>
      <c r="D179" s="18">
        <v>2.9999999999999997E-4</v>
      </c>
      <c r="E179" s="71">
        <f t="shared" si="21"/>
        <v>-3397.9879484485709</v>
      </c>
      <c r="F179" s="71">
        <f t="shared" si="22"/>
        <v>-3398</v>
      </c>
      <c r="G179" s="71">
        <f t="shared" si="25"/>
        <v>7.2456000052625313E-3</v>
      </c>
      <c r="J179" s="71">
        <f>G179</f>
        <v>7.2456000052625313E-3</v>
      </c>
      <c r="O179" s="71">
        <f t="shared" ca="1" si="24"/>
        <v>3.8661840919186536E-3</v>
      </c>
      <c r="Q179" s="93">
        <f t="shared" si="23"/>
        <v>35438.848100000003</v>
      </c>
    </row>
    <row r="180" spans="1:35" s="71" customFormat="1" ht="12.95" customHeight="1">
      <c r="A180" s="14" t="s">
        <v>32</v>
      </c>
      <c r="B180" s="11" t="s">
        <v>89</v>
      </c>
      <c r="C180" s="18">
        <v>50458.264000000003</v>
      </c>
      <c r="D180" s="18">
        <v>1.1999999999999999E-3</v>
      </c>
      <c r="E180" s="71">
        <f t="shared" si="21"/>
        <v>-3396.4645389386633</v>
      </c>
      <c r="F180" s="71">
        <f t="shared" si="22"/>
        <v>-3396.5</v>
      </c>
      <c r="G180" s="71">
        <f t="shared" si="25"/>
        <v>2.1319800005585421E-2</v>
      </c>
      <c r="J180" s="71">
        <f>G180</f>
        <v>2.1319800005585421E-2</v>
      </c>
      <c r="O180" s="71">
        <f t="shared" ca="1" si="24"/>
        <v>3.8651710778153745E-3</v>
      </c>
      <c r="Q180" s="93">
        <f t="shared" si="23"/>
        <v>35439.764000000003</v>
      </c>
    </row>
    <row r="181" spans="1:35" s="71" customFormat="1" ht="12.95" customHeight="1">
      <c r="A181" s="91" t="s">
        <v>607</v>
      </c>
      <c r="B181" s="92" t="s">
        <v>90</v>
      </c>
      <c r="C181" s="91">
        <v>50459.152999999998</v>
      </c>
      <c r="D181" s="91" t="s">
        <v>141</v>
      </c>
      <c r="E181" s="71">
        <f t="shared" si="21"/>
        <v>-3394.9858719943454</v>
      </c>
      <c r="F181" s="71">
        <f t="shared" si="22"/>
        <v>-3395</v>
      </c>
      <c r="G181" s="71">
        <f t="shared" si="25"/>
        <v>8.4940000015194528E-3</v>
      </c>
      <c r="I181" s="71">
        <f ca="1">+C$11+C$12*F181</f>
        <v>3.864158063712095E-3</v>
      </c>
      <c r="O181" s="71">
        <f t="shared" ca="1" si="24"/>
        <v>3.864158063712095E-3</v>
      </c>
      <c r="Q181" s="93">
        <f t="shared" si="23"/>
        <v>35440.652999999998</v>
      </c>
    </row>
    <row r="182" spans="1:35" s="71" customFormat="1" ht="12.95" customHeight="1">
      <c r="A182" s="91" t="s">
        <v>613</v>
      </c>
      <c r="B182" s="92" t="s">
        <v>90</v>
      </c>
      <c r="C182" s="91">
        <v>50473.582000000002</v>
      </c>
      <c r="D182" s="91" t="s">
        <v>141</v>
      </c>
      <c r="E182" s="71">
        <f t="shared" si="21"/>
        <v>-3370.9862259429619</v>
      </c>
      <c r="F182" s="71">
        <f t="shared" si="22"/>
        <v>-3371</v>
      </c>
      <c r="G182" s="71">
        <f t="shared" si="25"/>
        <v>8.2812000036938116E-3</v>
      </c>
      <c r="I182" s="71">
        <f>G182</f>
        <v>8.2812000036938116E-3</v>
      </c>
      <c r="O182" s="71">
        <f t="shared" ca="1" si="24"/>
        <v>3.8479498380596267E-3</v>
      </c>
      <c r="Q182" s="93">
        <f t="shared" si="23"/>
        <v>35455.082000000002</v>
      </c>
      <c r="AE182" s="71">
        <v>7</v>
      </c>
      <c r="AG182" s="71" t="s">
        <v>35</v>
      </c>
      <c r="AI182" s="71" t="s">
        <v>37</v>
      </c>
    </row>
    <row r="183" spans="1:35" s="71" customFormat="1" ht="12.95" customHeight="1">
      <c r="A183" s="55" t="s">
        <v>78</v>
      </c>
      <c r="B183" s="82"/>
      <c r="C183" s="94">
        <v>50487.396999999997</v>
      </c>
      <c r="D183" s="94"/>
      <c r="E183" s="71">
        <f t="shared" si="21"/>
        <v>-3348.0078414256941</v>
      </c>
      <c r="F183" s="71">
        <f t="shared" si="22"/>
        <v>-3348</v>
      </c>
      <c r="G183" s="71">
        <f t="shared" si="25"/>
        <v>-4.7143999981926754E-3</v>
      </c>
      <c r="I183" s="71">
        <f>G183</f>
        <v>-4.7143999981926754E-3</v>
      </c>
      <c r="O183" s="71">
        <f t="shared" ca="1" si="24"/>
        <v>3.8324169551426776E-3</v>
      </c>
      <c r="Q183" s="93">
        <f t="shared" si="23"/>
        <v>35468.896999999997</v>
      </c>
    </row>
    <row r="184" spans="1:35" s="71" customFormat="1" ht="12.95" customHeight="1">
      <c r="A184" s="55" t="s">
        <v>77</v>
      </c>
      <c r="B184" s="82"/>
      <c r="C184" s="94">
        <v>50487.411999999997</v>
      </c>
      <c r="D184" s="94">
        <v>4.0000000000000001E-3</v>
      </c>
      <c r="E184" s="71">
        <f t="shared" si="21"/>
        <v>-3347.9828920396831</v>
      </c>
      <c r="F184" s="71">
        <f t="shared" si="22"/>
        <v>-3348</v>
      </c>
      <c r="G184" s="71">
        <f t="shared" si="25"/>
        <v>1.0285600001225248E-2</v>
      </c>
      <c r="I184" s="71">
        <f>G184</f>
        <v>1.0285600001225248E-2</v>
      </c>
      <c r="O184" s="71">
        <f t="shared" ca="1" si="24"/>
        <v>3.8324169551426776E-3</v>
      </c>
      <c r="Q184" s="93">
        <f t="shared" si="23"/>
        <v>35468.911999999997</v>
      </c>
    </row>
    <row r="185" spans="1:35" s="71" customFormat="1" ht="12.95" customHeight="1">
      <c r="A185" s="55" t="s">
        <v>79</v>
      </c>
      <c r="B185" s="82"/>
      <c r="C185" s="94">
        <v>50555.349000000002</v>
      </c>
      <c r="D185" s="94">
        <v>5.0000000000000001E-3</v>
      </c>
      <c r="E185" s="71">
        <f t="shared" si="21"/>
        <v>-3234.983796205423</v>
      </c>
      <c r="F185" s="71">
        <f t="shared" si="22"/>
        <v>-3235</v>
      </c>
      <c r="G185" s="71">
        <f t="shared" si="25"/>
        <v>9.7420000020065345E-3</v>
      </c>
      <c r="I185" s="71">
        <f>G185</f>
        <v>9.7420000020065345E-3</v>
      </c>
      <c r="O185" s="71">
        <f t="shared" ca="1" si="24"/>
        <v>3.7561032260289705E-3</v>
      </c>
      <c r="Q185" s="93">
        <f t="shared" si="23"/>
        <v>35536.849000000002</v>
      </c>
    </row>
    <row r="186" spans="1:35" s="71" customFormat="1" ht="12.95" customHeight="1">
      <c r="A186" s="55" t="s">
        <v>33</v>
      </c>
      <c r="B186" s="82" t="s">
        <v>90</v>
      </c>
      <c r="C186" s="95">
        <v>50800.641000000003</v>
      </c>
      <c r="D186" s="96">
        <v>1.6E-2</v>
      </c>
      <c r="E186" s="71">
        <f t="shared" si="21"/>
        <v>-2826.991476624411</v>
      </c>
      <c r="F186" s="71">
        <f t="shared" si="22"/>
        <v>-2827</v>
      </c>
      <c r="G186" s="71">
        <f t="shared" si="25"/>
        <v>5.1244000060250983E-3</v>
      </c>
      <c r="J186" s="71">
        <f>G186</f>
        <v>5.1244000060250983E-3</v>
      </c>
      <c r="O186" s="71">
        <f t="shared" ca="1" si="24"/>
        <v>3.4805633899370031E-3</v>
      </c>
      <c r="Q186" s="93">
        <f t="shared" si="23"/>
        <v>35782.141000000003</v>
      </c>
    </row>
    <row r="187" spans="1:35" s="71" customFormat="1" ht="12.95" customHeight="1">
      <c r="A187" s="55" t="s">
        <v>80</v>
      </c>
      <c r="B187" s="82"/>
      <c r="C187" s="94">
        <v>50825.294999999998</v>
      </c>
      <c r="D187" s="94">
        <v>6.0000000000000001E-3</v>
      </c>
      <c r="E187" s="71">
        <f t="shared" si="21"/>
        <v>-2785.9846657746966</v>
      </c>
      <c r="F187" s="71">
        <f t="shared" si="22"/>
        <v>-2786</v>
      </c>
      <c r="G187" s="71">
        <f t="shared" si="25"/>
        <v>9.2192000010982156E-3</v>
      </c>
      <c r="I187" s="71">
        <f>G187</f>
        <v>9.2192000010982156E-3</v>
      </c>
      <c r="O187" s="71">
        <f t="shared" ca="1" si="24"/>
        <v>3.4528743377807026E-3</v>
      </c>
      <c r="Q187" s="93">
        <f t="shared" si="23"/>
        <v>35806.794999999998</v>
      </c>
    </row>
    <row r="188" spans="1:35" s="71" customFormat="1" ht="12.95" customHeight="1">
      <c r="A188" s="55" t="s">
        <v>80</v>
      </c>
      <c r="B188" s="82"/>
      <c r="C188" s="94">
        <v>50825.2952</v>
      </c>
      <c r="D188" s="94">
        <v>8.9999999999999998E-4</v>
      </c>
      <c r="E188" s="71">
        <f t="shared" si="21"/>
        <v>-2785.9843331162124</v>
      </c>
      <c r="F188" s="71">
        <f t="shared" si="22"/>
        <v>-2786</v>
      </c>
      <c r="G188" s="71">
        <f t="shared" si="25"/>
        <v>9.4192000033217482E-3</v>
      </c>
      <c r="J188" s="71">
        <f>G188</f>
        <v>9.4192000033217482E-3</v>
      </c>
      <c r="O188" s="71">
        <f t="shared" ca="1" si="24"/>
        <v>3.4528743377807026E-3</v>
      </c>
      <c r="Q188" s="93">
        <f t="shared" si="23"/>
        <v>35806.7952</v>
      </c>
    </row>
    <row r="189" spans="1:35" s="71" customFormat="1" ht="12.95" customHeight="1">
      <c r="A189" s="91" t="s">
        <v>613</v>
      </c>
      <c r="B189" s="92" t="s">
        <v>90</v>
      </c>
      <c r="C189" s="91">
        <v>50836.714</v>
      </c>
      <c r="D189" s="91" t="s">
        <v>141</v>
      </c>
      <c r="E189" s="71">
        <f t="shared" si="21"/>
        <v>-2766.9915298497735</v>
      </c>
      <c r="F189" s="71">
        <f t="shared" si="22"/>
        <v>-2767</v>
      </c>
      <c r="G189" s="71">
        <f t="shared" si="25"/>
        <v>5.0924000024679117E-3</v>
      </c>
      <c r="I189" s="71">
        <f>G189</f>
        <v>5.0924000024679117E-3</v>
      </c>
      <c r="O189" s="71">
        <f t="shared" ca="1" si="24"/>
        <v>3.4400428258058316E-3</v>
      </c>
      <c r="Q189" s="93">
        <f t="shared" si="23"/>
        <v>35818.214</v>
      </c>
      <c r="AE189" s="71">
        <v>10</v>
      </c>
      <c r="AG189" s="71" t="s">
        <v>38</v>
      </c>
      <c r="AI189" s="71" t="s">
        <v>37</v>
      </c>
    </row>
    <row r="190" spans="1:35" s="71" customFormat="1" ht="12.95" customHeight="1">
      <c r="A190" s="55" t="s">
        <v>33</v>
      </c>
      <c r="B190" s="82" t="s">
        <v>90</v>
      </c>
      <c r="C190" s="94">
        <v>51111.467600000004</v>
      </c>
      <c r="D190" s="97">
        <v>2.0000000000000001E-4</v>
      </c>
      <c r="E190" s="71">
        <f t="shared" si="21"/>
        <v>-2309.9959548728702</v>
      </c>
      <c r="F190" s="71">
        <f t="shared" si="22"/>
        <v>-2310</v>
      </c>
      <c r="G190" s="71">
        <f t="shared" si="25"/>
        <v>2.4320000084117055E-3</v>
      </c>
      <c r="J190" s="71">
        <f>G190</f>
        <v>2.4320000084117055E-3</v>
      </c>
      <c r="O190" s="71">
        <f t="shared" ca="1" si="24"/>
        <v>3.1314111956734069E-3</v>
      </c>
      <c r="Q190" s="93">
        <f t="shared" si="23"/>
        <v>36092.967600000004</v>
      </c>
    </row>
    <row r="191" spans="1:35" s="71" customFormat="1" ht="12.95" customHeight="1">
      <c r="A191" s="55" t="s">
        <v>33</v>
      </c>
      <c r="B191" s="82" t="s">
        <v>89</v>
      </c>
      <c r="C191" s="94">
        <v>51147.544300000001</v>
      </c>
      <c r="D191" s="97">
        <v>2E-3</v>
      </c>
      <c r="E191" s="71">
        <f t="shared" si="21"/>
        <v>-2249.9898539163478</v>
      </c>
      <c r="F191" s="71">
        <f t="shared" si="22"/>
        <v>-2250</v>
      </c>
      <c r="G191" s="71">
        <f t="shared" si="25"/>
        <v>6.100000005972106E-3</v>
      </c>
      <c r="J191" s="71">
        <f>G191</f>
        <v>6.100000005972106E-3</v>
      </c>
      <c r="O191" s="71">
        <f t="shared" ca="1" si="24"/>
        <v>3.0908906315422354E-3</v>
      </c>
      <c r="Q191" s="93">
        <f t="shared" si="23"/>
        <v>36129.044300000001</v>
      </c>
    </row>
    <row r="192" spans="1:35" s="71" customFormat="1" ht="12.95" customHeight="1">
      <c r="A192" s="91" t="s">
        <v>607</v>
      </c>
      <c r="B192" s="92" t="s">
        <v>90</v>
      </c>
      <c r="C192" s="91">
        <v>51160.173999999999</v>
      </c>
      <c r="D192" s="91" t="s">
        <v>141</v>
      </c>
      <c r="E192" s="71">
        <f t="shared" si="21"/>
        <v>-2228.9829698817634</v>
      </c>
      <c r="F192" s="71">
        <f t="shared" si="22"/>
        <v>-2229</v>
      </c>
      <c r="G192" s="71">
        <f t="shared" si="25"/>
        <v>1.0238800001388881E-2</v>
      </c>
      <c r="I192" s="71">
        <f ca="1">+C$11+C$12*F192</f>
        <v>3.0767084340963253E-3</v>
      </c>
      <c r="O192" s="71">
        <f t="shared" ca="1" si="24"/>
        <v>3.0767084340963253E-3</v>
      </c>
      <c r="Q192" s="93">
        <f t="shared" si="23"/>
        <v>36141.673999999999</v>
      </c>
    </row>
    <row r="193" spans="1:35" s="71" customFormat="1" ht="12.95" customHeight="1">
      <c r="A193" s="14" t="s">
        <v>34</v>
      </c>
      <c r="B193" s="53"/>
      <c r="C193" s="14">
        <v>51262.374900000003</v>
      </c>
      <c r="D193" s="14">
        <v>2.0000000000000001E-4</v>
      </c>
      <c r="E193" s="71">
        <f t="shared" si="21"/>
        <v>-2058.99298955518</v>
      </c>
      <c r="F193" s="71">
        <f t="shared" si="22"/>
        <v>-2059</v>
      </c>
      <c r="G193" s="71">
        <f t="shared" si="25"/>
        <v>4.2148000065935776E-3</v>
      </c>
      <c r="J193" s="71">
        <f>G193</f>
        <v>4.2148000065935776E-3</v>
      </c>
      <c r="O193" s="71">
        <f t="shared" ca="1" si="24"/>
        <v>2.9619001690580054E-3</v>
      </c>
      <c r="Q193" s="93">
        <f t="shared" si="23"/>
        <v>36243.874900000003</v>
      </c>
    </row>
    <row r="194" spans="1:35" s="71" customFormat="1" ht="12.95" customHeight="1">
      <c r="A194" s="14" t="s">
        <v>88</v>
      </c>
      <c r="B194" s="53"/>
      <c r="C194" s="14">
        <v>51601.460200000001</v>
      </c>
      <c r="D194" s="14">
        <v>2.9999999999999997E-4</v>
      </c>
      <c r="E194" s="71">
        <f t="shared" si="21"/>
        <v>-1494.9949868366969</v>
      </c>
      <c r="F194" s="71">
        <f t="shared" si="22"/>
        <v>-1495</v>
      </c>
      <c r="G194" s="71">
        <f t="shared" si="25"/>
        <v>3.0140000017127022E-3</v>
      </c>
      <c r="J194" s="71">
        <f>G194</f>
        <v>3.0140000017127022E-3</v>
      </c>
      <c r="O194" s="71">
        <f t="shared" ca="1" si="24"/>
        <v>2.5810068662249917E-3</v>
      </c>
      <c r="Q194" s="93">
        <f t="shared" si="23"/>
        <v>36582.960200000001</v>
      </c>
    </row>
    <row r="195" spans="1:35" s="71" customFormat="1" ht="12.95" customHeight="1">
      <c r="A195" s="54" t="s">
        <v>120</v>
      </c>
      <c r="B195" s="52" t="s">
        <v>90</v>
      </c>
      <c r="C195" s="69">
        <v>51814.891000000003</v>
      </c>
      <c r="D195" s="14">
        <v>6.0000000000000002E-5</v>
      </c>
      <c r="E195" s="71">
        <f t="shared" si="21"/>
        <v>-1139.9971590965692</v>
      </c>
      <c r="F195" s="71">
        <f t="shared" si="22"/>
        <v>-1140</v>
      </c>
      <c r="G195" s="71">
        <f t="shared" si="25"/>
        <v>1.7080000034184195E-3</v>
      </c>
      <c r="K195" s="71">
        <f>G195</f>
        <v>1.7080000034184195E-3</v>
      </c>
      <c r="O195" s="71">
        <f t="shared" ca="1" si="24"/>
        <v>2.3412601951155595E-3</v>
      </c>
      <c r="Q195" s="93">
        <f t="shared" si="23"/>
        <v>36796.391000000003</v>
      </c>
      <c r="R195" s="71">
        <f ca="1">(O195-G195)^2</f>
        <v>4.0101847038829852E-7</v>
      </c>
    </row>
    <row r="196" spans="1:35" s="71" customFormat="1" ht="12.95" customHeight="1">
      <c r="A196" s="91" t="s">
        <v>664</v>
      </c>
      <c r="B196" s="92" t="s">
        <v>90</v>
      </c>
      <c r="C196" s="91">
        <v>51901.462399999997</v>
      </c>
      <c r="D196" s="91" t="s">
        <v>141</v>
      </c>
      <c r="E196" s="71">
        <f t="shared" si="21"/>
        <v>-996.00360734855951</v>
      </c>
      <c r="F196" s="71">
        <f t="shared" si="22"/>
        <v>-996</v>
      </c>
      <c r="G196" s="71">
        <f t="shared" si="25"/>
        <v>-2.1687999978894368E-3</v>
      </c>
      <c r="K196" s="71">
        <f>G196</f>
        <v>-2.1687999978894368E-3</v>
      </c>
      <c r="O196" s="71">
        <f t="shared" ca="1" si="24"/>
        <v>2.2440108412007474E-3</v>
      </c>
      <c r="Q196" s="93">
        <f t="shared" si="23"/>
        <v>36882.962399999997</v>
      </c>
      <c r="AE196" s="71">
        <v>9</v>
      </c>
      <c r="AG196" s="71" t="s">
        <v>38</v>
      </c>
      <c r="AI196" s="71" t="s">
        <v>37</v>
      </c>
    </row>
    <row r="197" spans="1:35" s="71" customFormat="1" ht="12.95" customHeight="1">
      <c r="A197" s="14" t="s">
        <v>88</v>
      </c>
      <c r="B197" s="53"/>
      <c r="C197" s="14">
        <v>51975.416700000002</v>
      </c>
      <c r="D197" s="14">
        <v>2.0000000000000001E-4</v>
      </c>
      <c r="E197" s="71">
        <f t="shared" si="21"/>
        <v>-872.99598215086917</v>
      </c>
      <c r="F197" s="71">
        <f t="shared" si="22"/>
        <v>-873</v>
      </c>
      <c r="G197" s="71">
        <f t="shared" si="25"/>
        <v>2.4156000072252937E-3</v>
      </c>
      <c r="J197" s="71">
        <f>G197</f>
        <v>2.4156000072252937E-3</v>
      </c>
      <c r="O197" s="71">
        <f t="shared" ca="1" si="24"/>
        <v>2.1609436847318452E-3</v>
      </c>
      <c r="Q197" s="93">
        <f t="shared" si="23"/>
        <v>36956.916700000002</v>
      </c>
    </row>
    <row r="198" spans="1:35" s="71" customFormat="1" ht="12.95" customHeight="1">
      <c r="A198" s="14" t="s">
        <v>88</v>
      </c>
      <c r="B198" s="53"/>
      <c r="C198" s="14">
        <v>52337.347800000003</v>
      </c>
      <c r="D198" s="14">
        <v>2.9999999999999997E-4</v>
      </c>
      <c r="E198" s="71">
        <f t="shared" si="21"/>
        <v>-270.99873390181438</v>
      </c>
      <c r="F198" s="71">
        <f t="shared" si="22"/>
        <v>-271</v>
      </c>
      <c r="G198" s="71">
        <f t="shared" si="25"/>
        <v>7.612000044900924E-4</v>
      </c>
      <c r="J198" s="71">
        <f>G198</f>
        <v>7.612000044900924E-4</v>
      </c>
      <c r="O198" s="71">
        <f t="shared" ca="1" si="24"/>
        <v>1.7543873579490893E-3</v>
      </c>
      <c r="Q198" s="93">
        <f t="shared" si="23"/>
        <v>37318.847800000003</v>
      </c>
    </row>
    <row r="199" spans="1:35" s="71" customFormat="1" ht="12.95" customHeight="1">
      <c r="A199" s="55" t="s">
        <v>96</v>
      </c>
      <c r="B199" s="52" t="s">
        <v>90</v>
      </c>
      <c r="C199" s="14">
        <v>52622.323700000001</v>
      </c>
      <c r="D199" s="14">
        <v>2.9999999999999997E-4</v>
      </c>
      <c r="E199" s="71">
        <f t="shared" si="21"/>
        <v>202.99951498394211</v>
      </c>
      <c r="F199" s="71">
        <f t="shared" si="22"/>
        <v>203</v>
      </c>
      <c r="G199" s="71">
        <f t="shared" si="25"/>
        <v>-2.9159999394323677E-4</v>
      </c>
      <c r="J199" s="71">
        <f>G199</f>
        <v>-2.9159999394323677E-4</v>
      </c>
      <c r="O199" s="71">
        <f t="shared" ca="1" si="24"/>
        <v>1.4342749013128331E-3</v>
      </c>
      <c r="Q199" s="93">
        <f t="shared" si="23"/>
        <v>37603.823700000001</v>
      </c>
    </row>
    <row r="200" spans="1:35" s="71" customFormat="1" ht="12.95" customHeight="1">
      <c r="A200" s="98" t="s">
        <v>87</v>
      </c>
      <c r="B200" s="52"/>
      <c r="C200" s="14">
        <v>52633.747300000003</v>
      </c>
      <c r="D200" s="14">
        <v>1E-4</v>
      </c>
      <c r="E200" s="71">
        <f t="shared" si="21"/>
        <v>222.00030205390931</v>
      </c>
      <c r="F200" s="71">
        <f t="shared" si="22"/>
        <v>222</v>
      </c>
      <c r="G200" s="71">
        <f t="shared" si="25"/>
        <v>1.8160000763600692E-4</v>
      </c>
      <c r="K200" s="71">
        <f>G200</f>
        <v>1.8160000763600692E-4</v>
      </c>
      <c r="O200" s="71">
        <f t="shared" ca="1" si="24"/>
        <v>1.4214433893379619E-3</v>
      </c>
      <c r="Q200" s="93">
        <f t="shared" si="23"/>
        <v>37615.247300000003</v>
      </c>
      <c r="R200" s="71">
        <f ca="1">(O200-G200)^2</f>
        <v>1.5372116111501397E-6</v>
      </c>
    </row>
    <row r="201" spans="1:35" s="71" customFormat="1" ht="12.95" customHeight="1">
      <c r="A201" s="91" t="s">
        <v>683</v>
      </c>
      <c r="B201" s="92" t="s">
        <v>90</v>
      </c>
      <c r="C201" s="91">
        <v>52646.972699999998</v>
      </c>
      <c r="D201" s="91" t="s">
        <v>141</v>
      </c>
      <c r="E201" s="71">
        <f t="shared" si="21"/>
        <v>243.99800937165691</v>
      </c>
      <c r="F201" s="71">
        <f t="shared" si="22"/>
        <v>244</v>
      </c>
      <c r="G201" s="71">
        <f t="shared" si="25"/>
        <v>-1.1967999962507747E-3</v>
      </c>
      <c r="K201" s="71">
        <f ca="1">+C$11+C$12*F201</f>
        <v>1.4065858491565323E-3</v>
      </c>
      <c r="O201" s="71">
        <f t="shared" ca="1" si="24"/>
        <v>1.4065858491565323E-3</v>
      </c>
      <c r="Q201" s="93">
        <f t="shared" si="23"/>
        <v>37628.472699999998</v>
      </c>
    </row>
    <row r="202" spans="1:35" s="71" customFormat="1" ht="12.95" customHeight="1">
      <c r="A202" s="91" t="s">
        <v>613</v>
      </c>
      <c r="B202" s="92" t="s">
        <v>90</v>
      </c>
      <c r="C202" s="91">
        <v>52657.796999999999</v>
      </c>
      <c r="D202" s="91" t="s">
        <v>141</v>
      </c>
      <c r="E202" s="71">
        <f t="shared" si="21"/>
        <v>262.00198530581218</v>
      </c>
      <c r="F202" s="71">
        <f t="shared" si="22"/>
        <v>262</v>
      </c>
      <c r="G202" s="71">
        <f t="shared" si="25"/>
        <v>1.1936000009882264E-3</v>
      </c>
      <c r="I202" s="71">
        <f>G202</f>
        <v>1.1936000009882264E-3</v>
      </c>
      <c r="O202" s="71">
        <f t="shared" ca="1" si="24"/>
        <v>1.3944296799171809E-3</v>
      </c>
      <c r="Q202" s="93">
        <f t="shared" si="23"/>
        <v>37639.296999999999</v>
      </c>
      <c r="AE202" s="71">
        <v>10</v>
      </c>
      <c r="AG202" s="71" t="s">
        <v>38</v>
      </c>
      <c r="AI202" s="71" t="s">
        <v>37</v>
      </c>
    </row>
    <row r="203" spans="1:35" s="71" customFormat="1" ht="12.95" customHeight="1">
      <c r="A203" s="55" t="s">
        <v>92</v>
      </c>
      <c r="B203" s="52" t="s">
        <v>89</v>
      </c>
      <c r="C203" s="14">
        <v>53081.357799999998</v>
      </c>
      <c r="D203" s="14">
        <v>5.9999999999999995E-4</v>
      </c>
      <c r="E203" s="71">
        <f t="shared" si="21"/>
        <v>966.50744522944592</v>
      </c>
      <c r="F203" s="71">
        <f t="shared" si="22"/>
        <v>966.5</v>
      </c>
      <c r="G203" s="71">
        <f t="shared" ref="G203:G234" si="26">C203-(C$7+F203*C$8)</f>
        <v>4.4762000034097582E-3</v>
      </c>
      <c r="J203" s="71">
        <f>G203</f>
        <v>4.4762000034097582E-3</v>
      </c>
      <c r="O203" s="71">
        <f t="shared" ca="1" si="24"/>
        <v>9.1865072274367331E-4</v>
      </c>
      <c r="Q203" s="93">
        <f t="shared" si="23"/>
        <v>38062.857799999998</v>
      </c>
    </row>
    <row r="204" spans="1:35" s="71" customFormat="1" ht="12.95" customHeight="1">
      <c r="A204" s="54" t="s">
        <v>93</v>
      </c>
      <c r="B204" s="52"/>
      <c r="C204" s="14">
        <v>53385.868999999999</v>
      </c>
      <c r="D204" s="14">
        <v>1E-4</v>
      </c>
      <c r="E204" s="71">
        <f t="shared" si="21"/>
        <v>1472.9986101528725</v>
      </c>
      <c r="F204" s="71">
        <f t="shared" si="22"/>
        <v>1473</v>
      </c>
      <c r="G204" s="71">
        <f t="shared" si="26"/>
        <v>-8.3559999620774761E-4</v>
      </c>
      <c r="K204" s="71">
        <f>G204</f>
        <v>-8.3559999620774761E-4</v>
      </c>
      <c r="O204" s="71">
        <f t="shared" ca="1" si="24"/>
        <v>5.7658962720303231E-4</v>
      </c>
      <c r="Q204" s="93">
        <f t="shared" si="23"/>
        <v>38367.368999999999</v>
      </c>
      <c r="R204" s="71">
        <f ca="1">(O204-G204)^2</f>
        <v>1.9942795324690805E-6</v>
      </c>
    </row>
    <row r="205" spans="1:35" s="71" customFormat="1" ht="12.95" customHeight="1">
      <c r="A205" s="55" t="s">
        <v>97</v>
      </c>
      <c r="B205" s="52" t="s">
        <v>90</v>
      </c>
      <c r="C205" s="14">
        <v>53388.2739</v>
      </c>
      <c r="D205" s="14">
        <v>4.0000000000000002E-4</v>
      </c>
      <c r="E205" s="71">
        <f t="shared" si="21"/>
        <v>1476.9986620475977</v>
      </c>
      <c r="F205" s="71">
        <f t="shared" si="22"/>
        <v>1477</v>
      </c>
      <c r="G205" s="71">
        <f t="shared" si="26"/>
        <v>-8.0439999874215573E-4</v>
      </c>
      <c r="K205" s="71">
        <f>G205</f>
        <v>-8.0439999874215573E-4</v>
      </c>
      <c r="O205" s="71">
        <f t="shared" ca="1" si="24"/>
        <v>5.7388825626095413E-4</v>
      </c>
      <c r="Q205" s="93">
        <f t="shared" si="23"/>
        <v>38369.7739</v>
      </c>
    </row>
    <row r="206" spans="1:35" s="71" customFormat="1" ht="12.95" customHeight="1">
      <c r="A206" s="14" t="s">
        <v>121</v>
      </c>
      <c r="B206" s="52" t="s">
        <v>90</v>
      </c>
      <c r="C206" s="14">
        <v>53400.303</v>
      </c>
      <c r="D206" s="14">
        <v>2E-3</v>
      </c>
      <c r="E206" s="71">
        <f t="shared" si="21"/>
        <v>1497.0065726662556</v>
      </c>
      <c r="F206" s="71">
        <f t="shared" si="22"/>
        <v>1497</v>
      </c>
      <c r="G206" s="71">
        <f t="shared" si="26"/>
        <v>3.9516000033472665E-3</v>
      </c>
      <c r="K206" s="71">
        <v>1.9954399998823646E-2</v>
      </c>
      <c r="O206" s="71">
        <f t="shared" ca="1" si="24"/>
        <v>5.6038140155056362E-4</v>
      </c>
      <c r="Q206" s="93">
        <f t="shared" si="23"/>
        <v>38381.803</v>
      </c>
    </row>
    <row r="207" spans="1:35" s="71" customFormat="1" ht="12.95" customHeight="1">
      <c r="A207" s="55" t="s">
        <v>97</v>
      </c>
      <c r="B207" s="52" t="s">
        <v>90</v>
      </c>
      <c r="C207" s="14">
        <v>53406.311099999999</v>
      </c>
      <c r="D207" s="14">
        <v>5.9999999999999995E-4</v>
      </c>
      <c r="E207" s="71">
        <f t="shared" si="21"/>
        <v>1506.9997997395981</v>
      </c>
      <c r="F207" s="71">
        <f t="shared" si="22"/>
        <v>1507</v>
      </c>
      <c r="G207" s="71">
        <f t="shared" si="26"/>
        <v>-1.2040000001434237E-4</v>
      </c>
      <c r="K207" s="71">
        <f t="shared" ref="K207:K213" si="27">G207</f>
        <v>-1.2040000001434237E-4</v>
      </c>
      <c r="O207" s="71">
        <f t="shared" ca="1" si="24"/>
        <v>5.5362797419536837E-4</v>
      </c>
      <c r="Q207" s="93">
        <f t="shared" si="23"/>
        <v>38387.811099999999</v>
      </c>
    </row>
    <row r="208" spans="1:35" s="71" customFormat="1" ht="12.95" customHeight="1">
      <c r="A208" s="55" t="s">
        <v>97</v>
      </c>
      <c r="B208" s="52" t="s">
        <v>90</v>
      </c>
      <c r="C208" s="14">
        <v>53409.316899999998</v>
      </c>
      <c r="D208" s="14">
        <v>2.0000000000000001E-4</v>
      </c>
      <c r="E208" s="71">
        <f t="shared" si="21"/>
        <v>1511.9993240379697</v>
      </c>
      <c r="F208" s="71">
        <f t="shared" si="22"/>
        <v>1512</v>
      </c>
      <c r="G208" s="71">
        <f t="shared" si="26"/>
        <v>-4.0640000224811956E-4</v>
      </c>
      <c r="K208" s="71">
        <f t="shared" si="27"/>
        <v>-4.0640000224811956E-4</v>
      </c>
      <c r="O208" s="71">
        <f t="shared" ca="1" si="24"/>
        <v>5.5025126051777063E-4</v>
      </c>
      <c r="Q208" s="93">
        <f t="shared" si="23"/>
        <v>38390.816899999998</v>
      </c>
    </row>
    <row r="209" spans="1:17" s="71" customFormat="1" ht="12.95" customHeight="1">
      <c r="A209" s="55" t="s">
        <v>97</v>
      </c>
      <c r="B209" s="52" t="s">
        <v>89</v>
      </c>
      <c r="C209" s="14">
        <v>53409.619899999998</v>
      </c>
      <c r="D209" s="14">
        <v>1.9E-3</v>
      </c>
      <c r="E209" s="71">
        <f t="shared" si="21"/>
        <v>1512.5033016354168</v>
      </c>
      <c r="F209" s="71">
        <f t="shared" si="22"/>
        <v>1512.5</v>
      </c>
      <c r="G209" s="71">
        <f t="shared" si="26"/>
        <v>1.9850000026053749E-3</v>
      </c>
      <c r="K209" s="71">
        <f t="shared" si="27"/>
        <v>1.9850000026053749E-3</v>
      </c>
      <c r="O209" s="71">
        <f t="shared" ca="1" si="24"/>
        <v>5.4991358915001086E-4</v>
      </c>
      <c r="Q209" s="93">
        <f t="shared" si="23"/>
        <v>38391.119899999998</v>
      </c>
    </row>
    <row r="210" spans="1:17" s="71" customFormat="1" ht="12.95" customHeight="1">
      <c r="A210" s="55" t="s">
        <v>97</v>
      </c>
      <c r="B210" s="52" t="s">
        <v>89</v>
      </c>
      <c r="C210" s="14">
        <v>53411.420700000002</v>
      </c>
      <c r="D210" s="14">
        <v>4.0000000000000002E-4</v>
      </c>
      <c r="E210" s="71">
        <f t="shared" si="21"/>
        <v>1515.4985585908141</v>
      </c>
      <c r="F210" s="71">
        <f t="shared" si="22"/>
        <v>1515.5</v>
      </c>
      <c r="G210" s="71">
        <f t="shared" si="26"/>
        <v>-8.6659999215044081E-4</v>
      </c>
      <c r="K210" s="71">
        <f t="shared" si="27"/>
        <v>-8.6659999215044081E-4</v>
      </c>
      <c r="O210" s="71">
        <f t="shared" ca="1" si="24"/>
        <v>5.4788756094345244E-4</v>
      </c>
      <c r="Q210" s="93">
        <f t="shared" si="23"/>
        <v>38392.920700000002</v>
      </c>
    </row>
    <row r="211" spans="1:17" s="71" customFormat="1" ht="12.95" customHeight="1">
      <c r="A211" s="55" t="s">
        <v>97</v>
      </c>
      <c r="B211" s="52" t="s">
        <v>89</v>
      </c>
      <c r="C211" s="14">
        <v>53440.2808</v>
      </c>
      <c r="D211" s="14">
        <v>1.2999999999999999E-3</v>
      </c>
      <c r="E211" s="71">
        <f t="shared" si="21"/>
        <v>1563.5013436076069</v>
      </c>
      <c r="F211" s="71">
        <f t="shared" si="22"/>
        <v>1563.5</v>
      </c>
      <c r="G211" s="71">
        <f t="shared" si="26"/>
        <v>8.0780000280356035E-4</v>
      </c>
      <c r="K211" s="71">
        <f t="shared" si="27"/>
        <v>8.0780000280356035E-4</v>
      </c>
      <c r="O211" s="71">
        <f t="shared" ca="1" si="24"/>
        <v>5.1547110963851505E-4</v>
      </c>
      <c r="Q211" s="93">
        <f t="shared" si="23"/>
        <v>38421.7808</v>
      </c>
    </row>
    <row r="212" spans="1:17" s="71" customFormat="1" ht="12.95" customHeight="1">
      <c r="A212" s="55" t="s">
        <v>97</v>
      </c>
      <c r="B212" s="52" t="s">
        <v>90</v>
      </c>
      <c r="C212" s="14">
        <v>53440.581599999998</v>
      </c>
      <c r="D212" s="14">
        <v>1E-3</v>
      </c>
      <c r="E212" s="71">
        <f t="shared" si="21"/>
        <v>1564.0016619617679</v>
      </c>
      <c r="F212" s="71">
        <f t="shared" si="22"/>
        <v>1564</v>
      </c>
      <c r="G212" s="71">
        <f t="shared" si="26"/>
        <v>9.9919999775011092E-4</v>
      </c>
      <c r="K212" s="71">
        <f t="shared" si="27"/>
        <v>9.9919999775011092E-4</v>
      </c>
      <c r="O212" s="71">
        <f t="shared" ref="O212:O244" ca="1" si="28">+C$11+C$12*F212</f>
        <v>5.1513343827075527E-4</v>
      </c>
      <c r="Q212" s="93">
        <f t="shared" si="23"/>
        <v>38422.081599999998</v>
      </c>
    </row>
    <row r="213" spans="1:17" s="71" customFormat="1" ht="12.95" customHeight="1">
      <c r="A213" s="55" t="s">
        <v>97</v>
      </c>
      <c r="B213" s="52" t="s">
        <v>90</v>
      </c>
      <c r="C213" s="14">
        <v>53445.389900000002</v>
      </c>
      <c r="D213" s="14">
        <v>4.0000000000000002E-4</v>
      </c>
      <c r="E213" s="71">
        <f t="shared" ref="E213:E244" si="29">(C213-C$7)/C$8</f>
        <v>1571.9992708126194</v>
      </c>
      <c r="F213" s="71">
        <f t="shared" ref="F213:F244" si="30">ROUND(2*E213,0)/2</f>
        <v>1572</v>
      </c>
      <c r="G213" s="71">
        <f t="shared" si="26"/>
        <v>-4.3839999852934852E-4</v>
      </c>
      <c r="K213" s="71">
        <f t="shared" si="27"/>
        <v>-4.3839999852934852E-4</v>
      </c>
      <c r="O213" s="71">
        <f t="shared" ca="1" si="28"/>
        <v>5.0973069638659912E-4</v>
      </c>
      <c r="Q213" s="93">
        <f t="shared" ref="Q213:Q244" si="31">C213-15018.5</f>
        <v>38426.889900000002</v>
      </c>
    </row>
    <row r="214" spans="1:17" s="71" customFormat="1" ht="12.95" customHeight="1">
      <c r="A214" s="55" t="s">
        <v>98</v>
      </c>
      <c r="B214" s="52" t="s">
        <v>90</v>
      </c>
      <c r="C214" s="14">
        <v>53674.452599999997</v>
      </c>
      <c r="D214" s="14">
        <v>5.9999999999999995E-4</v>
      </c>
      <c r="E214" s="71">
        <f t="shared" si="29"/>
        <v>1952.9975190330545</v>
      </c>
      <c r="F214" s="71">
        <f t="shared" si="30"/>
        <v>1953</v>
      </c>
      <c r="G214" s="71">
        <f t="shared" si="26"/>
        <v>-1.491600000008475E-3</v>
      </c>
      <c r="J214" s="71">
        <f t="shared" ref="J214:J225" si="32">G214</f>
        <v>-1.491600000008475E-3</v>
      </c>
      <c r="O214" s="71">
        <f t="shared" ca="1" si="28"/>
        <v>2.5242511415365888E-4</v>
      </c>
      <c r="Q214" s="93">
        <f t="shared" si="31"/>
        <v>38655.952599999997</v>
      </c>
    </row>
    <row r="215" spans="1:17" s="71" customFormat="1" ht="12.95" customHeight="1">
      <c r="A215" s="55" t="s">
        <v>98</v>
      </c>
      <c r="B215" s="52" t="s">
        <v>90</v>
      </c>
      <c r="C215" s="14">
        <v>53683.470399999998</v>
      </c>
      <c r="D215" s="14">
        <v>8.9999999999999998E-4</v>
      </c>
      <c r="E215" s="71">
        <f t="shared" si="29"/>
        <v>1967.9967572451374</v>
      </c>
      <c r="F215" s="71">
        <f t="shared" si="30"/>
        <v>1968</v>
      </c>
      <c r="G215" s="71">
        <f t="shared" si="26"/>
        <v>-1.9496000022627413E-3</v>
      </c>
      <c r="J215" s="71">
        <f t="shared" si="32"/>
        <v>-1.9496000022627413E-3</v>
      </c>
      <c r="O215" s="71">
        <f t="shared" ca="1" si="28"/>
        <v>2.4229497312086589E-4</v>
      </c>
      <c r="Q215" s="93">
        <f t="shared" si="31"/>
        <v>38664.970399999998</v>
      </c>
    </row>
    <row r="216" spans="1:17" s="71" customFormat="1" ht="12.95" customHeight="1">
      <c r="A216" s="55" t="s">
        <v>98</v>
      </c>
      <c r="B216" s="52" t="s">
        <v>90</v>
      </c>
      <c r="C216" s="14">
        <v>53686.477200000001</v>
      </c>
      <c r="D216" s="14">
        <v>2.0000000000000001E-4</v>
      </c>
      <c r="E216" s="71">
        <f t="shared" si="29"/>
        <v>1972.9979448359163</v>
      </c>
      <c r="F216" s="71">
        <f t="shared" si="30"/>
        <v>1973</v>
      </c>
      <c r="G216" s="71">
        <f t="shared" si="26"/>
        <v>-1.2355999933788553E-3</v>
      </c>
      <c r="J216" s="71">
        <f t="shared" si="32"/>
        <v>-1.2355999933788553E-3</v>
      </c>
      <c r="O216" s="71">
        <f t="shared" ca="1" si="28"/>
        <v>2.3891825944326816E-4</v>
      </c>
      <c r="Q216" s="93">
        <f t="shared" si="31"/>
        <v>38667.977200000001</v>
      </c>
    </row>
    <row r="217" spans="1:17" s="71" customFormat="1" ht="12.95" customHeight="1">
      <c r="A217" s="55" t="s">
        <v>98</v>
      </c>
      <c r="B217" s="52" t="s">
        <v>90</v>
      </c>
      <c r="C217" s="14">
        <v>53694.291499999999</v>
      </c>
      <c r="D217" s="14">
        <v>8.0000000000000004E-4</v>
      </c>
      <c r="E217" s="71">
        <f t="shared" si="29"/>
        <v>1985.9954106436114</v>
      </c>
      <c r="F217" s="71">
        <f t="shared" si="30"/>
        <v>1986</v>
      </c>
      <c r="G217" s="71">
        <f t="shared" si="26"/>
        <v>-2.7591999969445169E-3</v>
      </c>
      <c r="J217" s="71">
        <f t="shared" si="32"/>
        <v>-2.7591999969445169E-3</v>
      </c>
      <c r="O217" s="71">
        <f t="shared" ca="1" si="28"/>
        <v>2.3013880388151448E-4</v>
      </c>
      <c r="Q217" s="93">
        <f t="shared" si="31"/>
        <v>38675.791499999999</v>
      </c>
    </row>
    <row r="218" spans="1:17" s="71" customFormat="1" ht="12.95" customHeight="1">
      <c r="A218" s="55" t="s">
        <v>98</v>
      </c>
      <c r="B218" s="52" t="s">
        <v>89</v>
      </c>
      <c r="C218" s="14">
        <v>53694.589699999997</v>
      </c>
      <c r="D218" s="14">
        <v>1E-3</v>
      </c>
      <c r="E218" s="71">
        <f t="shared" si="29"/>
        <v>1986.4914044375305</v>
      </c>
      <c r="F218" s="71">
        <f t="shared" si="30"/>
        <v>1986.5</v>
      </c>
      <c r="G218" s="71">
        <f t="shared" si="26"/>
        <v>-5.1678000018000603E-3</v>
      </c>
      <c r="J218" s="71">
        <f t="shared" si="32"/>
        <v>-5.1678000018000603E-3</v>
      </c>
      <c r="O218" s="71">
        <f t="shared" ca="1" si="28"/>
        <v>2.2980113251375471E-4</v>
      </c>
      <c r="Q218" s="93">
        <f t="shared" si="31"/>
        <v>38676.089699999997</v>
      </c>
    </row>
    <row r="219" spans="1:17" s="71" customFormat="1" ht="12.95" customHeight="1">
      <c r="A219" s="55" t="s">
        <v>98</v>
      </c>
      <c r="B219" s="52" t="s">
        <v>89</v>
      </c>
      <c r="C219" s="14">
        <v>53741.488100000002</v>
      </c>
      <c r="D219" s="14">
        <v>1E-3</v>
      </c>
      <c r="E219" s="71">
        <f t="shared" si="29"/>
        <v>2064.4971567679786</v>
      </c>
      <c r="F219" s="71">
        <f t="shared" si="30"/>
        <v>2064.5</v>
      </c>
      <c r="G219" s="71">
        <f t="shared" si="26"/>
        <v>-1.7093999922508374E-3</v>
      </c>
      <c r="J219" s="71">
        <f t="shared" si="32"/>
        <v>-1.7093999922508374E-3</v>
      </c>
      <c r="O219" s="71">
        <f t="shared" ca="1" si="28"/>
        <v>1.7712439914323135E-4</v>
      </c>
      <c r="Q219" s="93">
        <f t="shared" si="31"/>
        <v>38722.988100000002</v>
      </c>
    </row>
    <row r="220" spans="1:17" s="71" customFormat="1" ht="12.95" customHeight="1">
      <c r="A220" s="55" t="s">
        <v>98</v>
      </c>
      <c r="B220" s="52" t="s">
        <v>89</v>
      </c>
      <c r="C220" s="14">
        <v>53746.296199999997</v>
      </c>
      <c r="D220" s="14">
        <v>6.9999999999999999E-4</v>
      </c>
      <c r="E220" s="71">
        <f t="shared" si="29"/>
        <v>2072.4944329603345</v>
      </c>
      <c r="F220" s="71">
        <f t="shared" si="30"/>
        <v>2072.5</v>
      </c>
      <c r="G220" s="71">
        <f t="shared" si="26"/>
        <v>-3.3469999980297871E-3</v>
      </c>
      <c r="J220" s="71">
        <f t="shared" si="32"/>
        <v>-3.3469999980297871E-3</v>
      </c>
      <c r="O220" s="71">
        <f t="shared" ca="1" si="28"/>
        <v>1.7172165725907519E-4</v>
      </c>
      <c r="Q220" s="93">
        <f t="shared" si="31"/>
        <v>38727.796199999997</v>
      </c>
    </row>
    <row r="221" spans="1:17" s="71" customFormat="1" ht="12.95" customHeight="1">
      <c r="A221" s="55" t="s">
        <v>98</v>
      </c>
      <c r="B221" s="52" t="s">
        <v>90</v>
      </c>
      <c r="C221" s="14">
        <v>53760.426399999997</v>
      </c>
      <c r="D221" s="14">
        <v>4.0000000000000002E-4</v>
      </c>
      <c r="E221" s="71">
        <f t="shared" si="29"/>
        <v>2095.9970872423469</v>
      </c>
      <c r="F221" s="71">
        <f t="shared" si="30"/>
        <v>2096</v>
      </c>
      <c r="G221" s="71">
        <f t="shared" si="26"/>
        <v>-1.7511999976704828E-3</v>
      </c>
      <c r="J221" s="71">
        <f t="shared" si="32"/>
        <v>-1.7511999976704828E-3</v>
      </c>
      <c r="O221" s="71">
        <f t="shared" ca="1" si="28"/>
        <v>1.5585110297436627E-4</v>
      </c>
      <c r="Q221" s="93">
        <f t="shared" si="31"/>
        <v>38741.926399999997</v>
      </c>
    </row>
    <row r="222" spans="1:17" s="71" customFormat="1" ht="12.95" customHeight="1">
      <c r="A222" s="55" t="s">
        <v>98</v>
      </c>
      <c r="B222" s="52" t="s">
        <v>90</v>
      </c>
      <c r="C222" s="14">
        <v>53768.245000000003</v>
      </c>
      <c r="D222" s="14">
        <v>3.0000000000000001E-3</v>
      </c>
      <c r="E222" s="71">
        <f t="shared" si="29"/>
        <v>2109.0017052073786</v>
      </c>
      <c r="F222" s="71">
        <f t="shared" si="30"/>
        <v>2109</v>
      </c>
      <c r="G222" s="71">
        <f t="shared" si="26"/>
        <v>1.0252000065520406E-3</v>
      </c>
      <c r="J222" s="71">
        <f t="shared" si="32"/>
        <v>1.0252000065520406E-3</v>
      </c>
      <c r="O222" s="71">
        <f t="shared" ca="1" si="28"/>
        <v>1.4707164741261237E-4</v>
      </c>
      <c r="Q222" s="93">
        <f t="shared" si="31"/>
        <v>38749.745000000003</v>
      </c>
    </row>
    <row r="223" spans="1:17" s="71" customFormat="1" ht="12.95" customHeight="1">
      <c r="A223" s="55" t="s">
        <v>98</v>
      </c>
      <c r="B223" s="52" t="s">
        <v>89</v>
      </c>
      <c r="C223" s="14">
        <v>53768.546000000002</v>
      </c>
      <c r="D223" s="14">
        <v>5.0000000000000001E-3</v>
      </c>
      <c r="E223" s="71">
        <f t="shared" si="29"/>
        <v>2109.5023562200231</v>
      </c>
      <c r="F223" s="71">
        <f t="shared" si="30"/>
        <v>2109.5</v>
      </c>
      <c r="G223" s="71">
        <f t="shared" si="26"/>
        <v>1.4166000037221238E-3</v>
      </c>
      <c r="J223" s="71">
        <f t="shared" si="32"/>
        <v>1.4166000037221238E-3</v>
      </c>
      <c r="O223" s="71">
        <f t="shared" ca="1" si="28"/>
        <v>1.467339760448526E-4</v>
      </c>
      <c r="Q223" s="93">
        <f t="shared" si="31"/>
        <v>38750.046000000002</v>
      </c>
    </row>
    <row r="224" spans="1:17" s="71" customFormat="1" ht="12.95" customHeight="1">
      <c r="A224" s="55" t="s">
        <v>95</v>
      </c>
      <c r="B224" s="99"/>
      <c r="C224" s="14">
        <v>53813.334300000002</v>
      </c>
      <c r="D224" s="14">
        <v>2.0000000000000001E-4</v>
      </c>
      <c r="E224" s="71">
        <f t="shared" si="29"/>
        <v>2183.9983952555003</v>
      </c>
      <c r="F224" s="71">
        <f t="shared" si="30"/>
        <v>2184</v>
      </c>
      <c r="G224" s="71">
        <f t="shared" si="26"/>
        <v>-9.647999977460131E-4</v>
      </c>
      <c r="J224" s="71">
        <f t="shared" si="32"/>
        <v>-9.647999977460131E-4</v>
      </c>
      <c r="O224" s="71">
        <f t="shared" ca="1" si="28"/>
        <v>9.6420942248647869E-5</v>
      </c>
      <c r="Q224" s="93">
        <f t="shared" si="31"/>
        <v>38794.834300000002</v>
      </c>
    </row>
    <row r="225" spans="1:18" s="71" customFormat="1" ht="12.95" customHeight="1">
      <c r="A225" s="14" t="s">
        <v>109</v>
      </c>
      <c r="B225" s="53"/>
      <c r="C225" s="14">
        <v>54116.347999999998</v>
      </c>
      <c r="D225" s="14">
        <v>5.9999999999999995E-4</v>
      </c>
      <c r="E225" s="71">
        <f t="shared" si="29"/>
        <v>2687.9987798086963</v>
      </c>
      <c r="F225" s="71">
        <f t="shared" si="30"/>
        <v>2688</v>
      </c>
      <c r="G225" s="71">
        <f t="shared" si="26"/>
        <v>-7.3359999805688858E-4</v>
      </c>
      <c r="J225" s="71">
        <f t="shared" si="32"/>
        <v>-7.3359999805688858E-4</v>
      </c>
      <c r="O225" s="71">
        <f t="shared" ca="1" si="28"/>
        <v>-2.4395179645319426E-4</v>
      </c>
      <c r="Q225" s="93">
        <f t="shared" si="31"/>
        <v>39097.847999999998</v>
      </c>
    </row>
    <row r="226" spans="1:18" s="71" customFormat="1" ht="12.95" customHeight="1">
      <c r="A226" s="14" t="s">
        <v>107</v>
      </c>
      <c r="B226" s="52" t="s">
        <v>89</v>
      </c>
      <c r="C226" s="14">
        <v>54165.351600000002</v>
      </c>
      <c r="D226" s="14">
        <v>8.9999999999999998E-4</v>
      </c>
      <c r="E226" s="71">
        <f t="shared" si="29"/>
        <v>2769.5060953013399</v>
      </c>
      <c r="F226" s="71">
        <f t="shared" si="30"/>
        <v>2769.5</v>
      </c>
      <c r="G226" s="71">
        <f t="shared" si="26"/>
        <v>3.6646000080509111E-3</v>
      </c>
      <c r="K226" s="71">
        <f>G226</f>
        <v>3.6646000080509111E-3</v>
      </c>
      <c r="O226" s="71">
        <f t="shared" ca="1" si="28"/>
        <v>-2.9899222939803582E-4</v>
      </c>
      <c r="Q226" s="93">
        <f t="shared" si="31"/>
        <v>39146.851600000002</v>
      </c>
    </row>
    <row r="227" spans="1:18" s="71" customFormat="1" ht="12.95" customHeight="1">
      <c r="A227" s="14" t="s">
        <v>109</v>
      </c>
      <c r="B227" s="52" t="s">
        <v>89</v>
      </c>
      <c r="C227" s="14">
        <v>54171.362500000003</v>
      </c>
      <c r="D227" s="14">
        <v>1.6999999999999999E-3</v>
      </c>
      <c r="E227" s="71">
        <f t="shared" si="29"/>
        <v>2779.5039795934076</v>
      </c>
      <c r="F227" s="71">
        <f t="shared" si="30"/>
        <v>2779.5</v>
      </c>
      <c r="G227" s="71">
        <f t="shared" si="26"/>
        <v>2.3926000067149289E-3</v>
      </c>
      <c r="J227" s="71">
        <f>G227</f>
        <v>2.3926000067149289E-3</v>
      </c>
      <c r="O227" s="71">
        <f t="shared" ca="1" si="28"/>
        <v>-3.0574565675323107E-4</v>
      </c>
      <c r="Q227" s="93">
        <f t="shared" si="31"/>
        <v>39152.862500000003</v>
      </c>
    </row>
    <row r="228" spans="1:18" s="71" customFormat="1" ht="12.95" customHeight="1">
      <c r="A228" s="99" t="s">
        <v>108</v>
      </c>
      <c r="B228" s="53" t="s">
        <v>90</v>
      </c>
      <c r="C228" s="100">
        <v>54184.292200000004</v>
      </c>
      <c r="D228" s="100">
        <v>2.0000000000000001E-4</v>
      </c>
      <c r="E228" s="71">
        <f t="shared" si="29"/>
        <v>2801.0098513482421</v>
      </c>
      <c r="F228" s="71">
        <f t="shared" si="30"/>
        <v>2801</v>
      </c>
      <c r="G228" s="71">
        <f t="shared" si="26"/>
        <v>5.9228000100119971E-3</v>
      </c>
      <c r="K228" s="71">
        <f>G228</f>
        <v>5.9228000100119971E-3</v>
      </c>
      <c r="O228" s="71">
        <f t="shared" ca="1" si="28"/>
        <v>-3.2026552556690111E-4</v>
      </c>
      <c r="Q228" s="93">
        <f t="shared" si="31"/>
        <v>39165.792200000004</v>
      </c>
    </row>
    <row r="229" spans="1:18" s="71" customFormat="1" ht="12.95" customHeight="1">
      <c r="A229" s="14" t="s">
        <v>112</v>
      </c>
      <c r="B229" s="52" t="s">
        <v>90</v>
      </c>
      <c r="C229" s="14">
        <v>54456.637600000002</v>
      </c>
      <c r="D229" s="14">
        <v>1E-4</v>
      </c>
      <c r="E229" s="71">
        <f t="shared" si="29"/>
        <v>3253.9998855654908</v>
      </c>
      <c r="F229" s="71">
        <f t="shared" si="30"/>
        <v>3254</v>
      </c>
      <c r="G229" s="71">
        <f t="shared" si="26"/>
        <v>-6.8799992732238024E-5</v>
      </c>
      <c r="J229" s="71">
        <f>G229</f>
        <v>-6.8799992732238024E-5</v>
      </c>
      <c r="O229" s="71">
        <f t="shared" ca="1" si="28"/>
        <v>-6.2619578475724743E-4</v>
      </c>
      <c r="Q229" s="93">
        <f t="shared" si="31"/>
        <v>39438.137600000002</v>
      </c>
    </row>
    <row r="230" spans="1:18" s="71" customFormat="1" ht="12.95" customHeight="1">
      <c r="A230" s="14" t="s">
        <v>114</v>
      </c>
      <c r="B230" s="52" t="s">
        <v>90</v>
      </c>
      <c r="C230" s="54">
        <v>54529.386400000003</v>
      </c>
      <c r="D230" s="14">
        <v>2.9999999999999997E-4</v>
      </c>
      <c r="E230" s="71">
        <f t="shared" si="29"/>
        <v>3375.0024117739908</v>
      </c>
      <c r="F230" s="71">
        <f t="shared" si="30"/>
        <v>3375</v>
      </c>
      <c r="G230" s="71">
        <f t="shared" si="26"/>
        <v>1.4500000033876859E-3</v>
      </c>
      <c r="K230" s="71">
        <f>G230</f>
        <v>1.4500000033876859E-3</v>
      </c>
      <c r="O230" s="71">
        <f t="shared" ca="1" si="28"/>
        <v>-7.0791225575511001E-4</v>
      </c>
      <c r="Q230" s="93">
        <f t="shared" si="31"/>
        <v>39510.886400000003</v>
      </c>
    </row>
    <row r="231" spans="1:18" s="71" customFormat="1" ht="12.95" customHeight="1">
      <c r="A231" s="55" t="s">
        <v>126</v>
      </c>
      <c r="B231" s="52" t="s">
        <v>90</v>
      </c>
      <c r="C231" s="14">
        <v>54831.192999999999</v>
      </c>
      <c r="D231" s="14">
        <v>4.0000000000000002E-4</v>
      </c>
      <c r="E231" s="71">
        <f t="shared" si="29"/>
        <v>3876.9950360701628</v>
      </c>
      <c r="F231" s="71">
        <f t="shared" si="30"/>
        <v>3877</v>
      </c>
      <c r="G231" s="71">
        <f t="shared" si="26"/>
        <v>-2.9843999946024269E-3</v>
      </c>
      <c r="K231" s="71">
        <v>1.9954399998823646E-2</v>
      </c>
      <c r="O231" s="71">
        <f t="shared" ca="1" si="28"/>
        <v>-1.0469343089859135E-3</v>
      </c>
      <c r="Q231" s="93">
        <f t="shared" si="31"/>
        <v>39812.692999999999</v>
      </c>
    </row>
    <row r="232" spans="1:18" s="71" customFormat="1" ht="12.95" customHeight="1">
      <c r="A232" s="14" t="s">
        <v>122</v>
      </c>
      <c r="B232" s="52" t="s">
        <v>89</v>
      </c>
      <c r="C232" s="14">
        <v>54843.520400000001</v>
      </c>
      <c r="D232" s="14" t="s">
        <v>123</v>
      </c>
      <c r="E232" s="71">
        <f t="shared" si="29"/>
        <v>3897.4991068119875</v>
      </c>
      <c r="F232" s="71">
        <f t="shared" si="30"/>
        <v>3897.5</v>
      </c>
      <c r="G232" s="71">
        <f t="shared" si="26"/>
        <v>-5.3699999261880293E-4</v>
      </c>
      <c r="J232" s="71">
        <f>G232</f>
        <v>-5.3699999261880293E-4</v>
      </c>
      <c r="O232" s="71">
        <f t="shared" ca="1" si="28"/>
        <v>-1.0607788350640635E-3</v>
      </c>
      <c r="Q232" s="93">
        <f t="shared" si="31"/>
        <v>39825.020400000001</v>
      </c>
    </row>
    <row r="233" spans="1:18" s="71" customFormat="1" ht="12.95" customHeight="1">
      <c r="A233" s="14" t="s">
        <v>113</v>
      </c>
      <c r="B233" s="52" t="s">
        <v>90</v>
      </c>
      <c r="C233" s="14">
        <v>54860.652399999999</v>
      </c>
      <c r="D233" s="14">
        <v>1E-4</v>
      </c>
      <c r="E233" s="71">
        <f t="shared" si="29"/>
        <v>3925.9946322227675</v>
      </c>
      <c r="F233" s="71">
        <f t="shared" si="30"/>
        <v>3926</v>
      </c>
      <c r="G233" s="71">
        <f t="shared" si="26"/>
        <v>-3.2271999953081831E-3</v>
      </c>
      <c r="K233" s="71">
        <f>G233</f>
        <v>-3.2271999953081831E-3</v>
      </c>
      <c r="O233" s="71">
        <f t="shared" ca="1" si="28"/>
        <v>-1.08002610302637E-3</v>
      </c>
      <c r="Q233" s="93">
        <f t="shared" si="31"/>
        <v>39842.152399999999</v>
      </c>
    </row>
    <row r="234" spans="1:18" s="71" customFormat="1" ht="12.95" customHeight="1">
      <c r="A234" s="14" t="s">
        <v>115</v>
      </c>
      <c r="B234" s="52" t="s">
        <v>90</v>
      </c>
      <c r="C234" s="14">
        <v>54869.670899999997</v>
      </c>
      <c r="D234" s="14">
        <v>1E-4</v>
      </c>
      <c r="E234" s="71">
        <f t="shared" si="29"/>
        <v>3940.9950347395256</v>
      </c>
      <c r="F234" s="71">
        <f t="shared" si="30"/>
        <v>3941</v>
      </c>
      <c r="G234" s="71">
        <f t="shared" si="26"/>
        <v>-2.9852000006940216E-3</v>
      </c>
      <c r="K234" s="71">
        <f>G234</f>
        <v>-2.9852000006940216E-3</v>
      </c>
      <c r="O234" s="71">
        <f t="shared" ca="1" si="28"/>
        <v>-1.0901562440591632E-3</v>
      </c>
      <c r="Q234" s="93">
        <f t="shared" si="31"/>
        <v>39851.170899999997</v>
      </c>
    </row>
    <row r="235" spans="1:18" s="71" customFormat="1" ht="12.95" customHeight="1">
      <c r="A235" s="14" t="s">
        <v>115</v>
      </c>
      <c r="B235" s="52" t="s">
        <v>90</v>
      </c>
      <c r="C235" s="14">
        <v>54869.670899999997</v>
      </c>
      <c r="D235" s="14">
        <v>1E-4</v>
      </c>
      <c r="E235" s="71">
        <f t="shared" si="29"/>
        <v>3940.9950347395256</v>
      </c>
      <c r="F235" s="71">
        <f t="shared" si="30"/>
        <v>3941</v>
      </c>
      <c r="G235" s="71">
        <f t="shared" ref="G235:G244" si="33">C235-(C$7+F235*C$8)</f>
        <v>-2.9852000006940216E-3</v>
      </c>
      <c r="K235" s="71">
        <f>G235</f>
        <v>-2.9852000006940216E-3</v>
      </c>
      <c r="O235" s="71">
        <f t="shared" ca="1" si="28"/>
        <v>-1.0901562440591632E-3</v>
      </c>
      <c r="Q235" s="93">
        <f t="shared" si="31"/>
        <v>39851.170899999997</v>
      </c>
    </row>
    <row r="236" spans="1:18" s="71" customFormat="1" ht="12.95" customHeight="1">
      <c r="A236" s="98" t="s">
        <v>116</v>
      </c>
      <c r="B236" s="55"/>
      <c r="C236" s="54">
        <v>54880.794099999999</v>
      </c>
      <c r="D236" s="14">
        <v>5.0000000000000001E-4</v>
      </c>
      <c r="E236" s="71">
        <f t="shared" si="29"/>
        <v>3959.4961687722875</v>
      </c>
      <c r="F236" s="71">
        <f t="shared" si="30"/>
        <v>3959.5</v>
      </c>
      <c r="G236" s="71">
        <f t="shared" si="33"/>
        <v>-2.3033999968902208E-3</v>
      </c>
      <c r="K236" s="71">
        <f>G236</f>
        <v>-2.3033999968902208E-3</v>
      </c>
      <c r="O236" s="71">
        <f t="shared" ca="1" si="28"/>
        <v>-1.1026500846662741E-3</v>
      </c>
      <c r="Q236" s="93">
        <f t="shared" si="31"/>
        <v>39862.294099999999</v>
      </c>
      <c r="R236" s="71">
        <f ca="1">(O236-G236)^2</f>
        <v>1.4418003517058156E-6</v>
      </c>
    </row>
    <row r="237" spans="1:18" s="71" customFormat="1" ht="12.95" customHeight="1">
      <c r="A237" s="14" t="s">
        <v>119</v>
      </c>
      <c r="B237" s="52" t="s">
        <v>90</v>
      </c>
      <c r="C237" s="14">
        <v>55219.578999999998</v>
      </c>
      <c r="D237" s="14">
        <v>2E-3</v>
      </c>
      <c r="E237" s="71">
        <f t="shared" si="29"/>
        <v>4522.9945184535654</v>
      </c>
      <c r="F237" s="71">
        <f t="shared" si="30"/>
        <v>4523</v>
      </c>
      <c r="G237" s="71">
        <f t="shared" si="33"/>
        <v>-3.295599999546539E-3</v>
      </c>
      <c r="K237" s="71">
        <v>1.9954399998823646E-2</v>
      </c>
      <c r="O237" s="71">
        <f t="shared" ca="1" si="28"/>
        <v>-1.4832057161315282E-3</v>
      </c>
      <c r="Q237" s="93">
        <f t="shared" si="31"/>
        <v>40201.078999999998</v>
      </c>
    </row>
    <row r="238" spans="1:18" s="71" customFormat="1" ht="12.95" customHeight="1">
      <c r="A238" s="14" t="s">
        <v>124</v>
      </c>
      <c r="B238" s="52" t="s">
        <v>90</v>
      </c>
      <c r="C238" s="14">
        <v>55585.719400000002</v>
      </c>
      <c r="D238" s="14">
        <v>1E-4</v>
      </c>
      <c r="E238" s="71">
        <f t="shared" si="29"/>
        <v>5131.993063405379</v>
      </c>
      <c r="F238" s="71">
        <f t="shared" si="30"/>
        <v>5132</v>
      </c>
      <c r="G238" s="71">
        <f t="shared" si="33"/>
        <v>-4.1703999959281646E-3</v>
      </c>
      <c r="K238" s="71">
        <f>G238</f>
        <v>-4.1703999959281646E-3</v>
      </c>
      <c r="O238" s="71">
        <f t="shared" ca="1" si="28"/>
        <v>-1.8944894420629211E-3</v>
      </c>
      <c r="Q238" s="93">
        <f t="shared" si="31"/>
        <v>40567.219400000002</v>
      </c>
    </row>
    <row r="239" spans="1:18" s="71" customFormat="1" ht="12.95" customHeight="1">
      <c r="A239" s="55" t="s">
        <v>127</v>
      </c>
      <c r="B239" s="52" t="s">
        <v>89</v>
      </c>
      <c r="C239" s="14">
        <v>55885.433100000002</v>
      </c>
      <c r="D239" s="14">
        <v>5.9999999999999995E-4</v>
      </c>
      <c r="E239" s="71">
        <f t="shared" si="29"/>
        <v>5630.5045830358895</v>
      </c>
      <c r="F239" s="71">
        <f t="shared" si="30"/>
        <v>5630.5</v>
      </c>
      <c r="G239" s="71">
        <f t="shared" si="33"/>
        <v>2.7554000043892302E-3</v>
      </c>
      <c r="J239" s="71">
        <f>G239</f>
        <v>2.7554000043892302E-3</v>
      </c>
      <c r="O239" s="71">
        <f t="shared" ca="1" si="28"/>
        <v>-2.2311477957194059E-3</v>
      </c>
      <c r="Q239" s="93">
        <f t="shared" si="31"/>
        <v>40866.933100000002</v>
      </c>
    </row>
    <row r="240" spans="1:18" s="71" customFormat="1" ht="12.95" customHeight="1">
      <c r="A240" s="55" t="s">
        <v>128</v>
      </c>
      <c r="B240" s="52" t="s">
        <v>90</v>
      </c>
      <c r="C240" s="14">
        <v>55895.346469999997</v>
      </c>
      <c r="D240" s="14">
        <v>1E-4</v>
      </c>
      <c r="E240" s="71">
        <f t="shared" si="29"/>
        <v>5646.9934160233597</v>
      </c>
      <c r="F240" s="71">
        <f t="shared" si="30"/>
        <v>5647</v>
      </c>
      <c r="G240" s="71">
        <f t="shared" si="33"/>
        <v>-3.9583999969181605E-3</v>
      </c>
      <c r="K240" s="71">
        <f t="shared" ref="K240:K246" si="34">G240</f>
        <v>-3.9583999969181605E-3</v>
      </c>
      <c r="O240" s="71">
        <f t="shared" ca="1" si="28"/>
        <v>-2.2422909508554782E-3</v>
      </c>
      <c r="Q240" s="93">
        <f t="shared" si="31"/>
        <v>40876.846469999997</v>
      </c>
    </row>
    <row r="241" spans="1:18" s="71" customFormat="1" ht="12.95" customHeight="1">
      <c r="A241" s="55" t="s">
        <v>128</v>
      </c>
      <c r="B241" s="52" t="s">
        <v>90</v>
      </c>
      <c r="C241" s="14">
        <v>55916.387600000002</v>
      </c>
      <c r="D241" s="14">
        <v>5.9999999999999995E-4</v>
      </c>
      <c r="E241" s="71">
        <f t="shared" si="29"/>
        <v>5681.9909676569541</v>
      </c>
      <c r="F241" s="71">
        <f t="shared" si="30"/>
        <v>5682</v>
      </c>
      <c r="G241" s="71">
        <f t="shared" si="33"/>
        <v>-5.4303999932017177E-3</v>
      </c>
      <c r="K241" s="71">
        <f t="shared" si="34"/>
        <v>-5.4303999932017177E-3</v>
      </c>
      <c r="O241" s="71">
        <f t="shared" ca="1" si="28"/>
        <v>-2.2659279465986615E-3</v>
      </c>
      <c r="Q241" s="93">
        <f t="shared" si="31"/>
        <v>40897.887600000002</v>
      </c>
    </row>
    <row r="242" spans="1:18" s="71" customFormat="1" ht="12.95" customHeight="1">
      <c r="A242" s="14" t="s">
        <v>125</v>
      </c>
      <c r="B242" s="52" t="s">
        <v>90</v>
      </c>
      <c r="C242" s="14">
        <v>55956.6728</v>
      </c>
      <c r="D242" s="14">
        <v>4.0000000000000002E-4</v>
      </c>
      <c r="E242" s="71">
        <f t="shared" si="29"/>
        <v>5748.9970346823129</v>
      </c>
      <c r="F242" s="71">
        <f t="shared" si="30"/>
        <v>5749</v>
      </c>
      <c r="G242" s="71">
        <f t="shared" si="33"/>
        <v>-1.7827999981818721E-3</v>
      </c>
      <c r="K242" s="71">
        <f t="shared" si="34"/>
        <v>-1.7827999981818721E-3</v>
      </c>
      <c r="O242" s="71">
        <f t="shared" ca="1" si="28"/>
        <v>-2.3111759098784698E-3</v>
      </c>
      <c r="Q242" s="93">
        <f t="shared" si="31"/>
        <v>40938.1728</v>
      </c>
    </row>
    <row r="243" spans="1:18" s="71" customFormat="1" ht="12.95" customHeight="1">
      <c r="A243" s="55" t="s">
        <v>128</v>
      </c>
      <c r="B243" s="52" t="s">
        <v>90</v>
      </c>
      <c r="C243" s="14">
        <v>55990.339180000003</v>
      </c>
      <c r="D243" s="14">
        <v>4.0000000000000002E-4</v>
      </c>
      <c r="E243" s="71">
        <f t="shared" si="29"/>
        <v>5804.9940686993077</v>
      </c>
      <c r="F243" s="71">
        <f t="shared" si="30"/>
        <v>5805</v>
      </c>
      <c r="G243" s="71">
        <f t="shared" si="33"/>
        <v>-3.5659999921335839E-3</v>
      </c>
      <c r="K243" s="71">
        <f t="shared" si="34"/>
        <v>-3.5659999921335839E-3</v>
      </c>
      <c r="O243" s="71">
        <f t="shared" ca="1" si="28"/>
        <v>-2.3489951030675632E-3</v>
      </c>
      <c r="Q243" s="93">
        <f t="shared" si="31"/>
        <v>40971.839180000003</v>
      </c>
    </row>
    <row r="244" spans="1:18" s="71" customFormat="1" ht="12.95" customHeight="1">
      <c r="A244" s="55" t="s">
        <v>128</v>
      </c>
      <c r="B244" s="52" t="s">
        <v>89</v>
      </c>
      <c r="C244" s="14">
        <v>56294.25359</v>
      </c>
      <c r="D244" s="14">
        <v>5.0000000000000001E-4</v>
      </c>
      <c r="E244" s="71">
        <f t="shared" si="29"/>
        <v>6310.4925973508462</v>
      </c>
      <c r="F244" s="71">
        <f t="shared" si="30"/>
        <v>6310.5</v>
      </c>
      <c r="G244" s="71">
        <f t="shared" si="33"/>
        <v>-4.4505999976536259E-3</v>
      </c>
      <c r="K244" s="71">
        <f t="shared" si="34"/>
        <v>-4.4505999976536259E-3</v>
      </c>
      <c r="O244" s="71">
        <f t="shared" ca="1" si="28"/>
        <v>-2.6903808558726848E-3</v>
      </c>
      <c r="Q244" s="93">
        <f t="shared" si="31"/>
        <v>41275.75359</v>
      </c>
    </row>
    <row r="245" spans="1:18" s="71" customFormat="1" ht="12.95" customHeight="1">
      <c r="A245" s="14" t="s">
        <v>130</v>
      </c>
      <c r="B245" s="52"/>
      <c r="C245" s="14">
        <v>56294.254399999998</v>
      </c>
      <c r="D245" s="14">
        <v>4.8000000000000001E-4</v>
      </c>
      <c r="E245" s="71">
        <f t="shared" ref="E245:E253" si="35">(C245-C$7)/C$8</f>
        <v>6310.4939446176868</v>
      </c>
      <c r="F245" s="71">
        <f t="shared" ref="F245:F266" si="36">ROUND(2*E245,0)/2</f>
        <v>6310.5</v>
      </c>
      <c r="G245" s="71">
        <f t="shared" ref="G245:G253" si="37">C245-(C$7+F245*C$8)</f>
        <v>-3.640599999926053E-3</v>
      </c>
      <c r="K245" s="71">
        <f t="shared" si="34"/>
        <v>-3.640599999926053E-3</v>
      </c>
      <c r="O245" s="71">
        <f t="shared" ref="O245:O253" ca="1" si="38">+C$11+C$12*F245</f>
        <v>-2.6903808558726848E-3</v>
      </c>
      <c r="Q245" s="93">
        <f t="shared" ref="Q245:Q253" si="39">C245-15018.5</f>
        <v>41275.754399999998</v>
      </c>
    </row>
    <row r="246" spans="1:18" s="71" customFormat="1" ht="12.95" customHeight="1">
      <c r="A246" s="14" t="s">
        <v>131</v>
      </c>
      <c r="B246" s="52" t="s">
        <v>90</v>
      </c>
      <c r="C246" s="101">
        <v>56582.538560000001</v>
      </c>
      <c r="D246" s="14">
        <v>1E-4</v>
      </c>
      <c r="E246" s="71">
        <f t="shared" si="35"/>
        <v>6789.9947972213768</v>
      </c>
      <c r="F246" s="71">
        <f t="shared" si="36"/>
        <v>6790</v>
      </c>
      <c r="G246" s="71">
        <f t="shared" si="37"/>
        <v>-3.1279999966500327E-3</v>
      </c>
      <c r="K246" s="71">
        <f t="shared" si="34"/>
        <v>-3.1279999966500327E-3</v>
      </c>
      <c r="O246" s="71">
        <f t="shared" ca="1" si="38"/>
        <v>-3.0142076975542983E-3</v>
      </c>
      <c r="Q246" s="93">
        <f t="shared" si="39"/>
        <v>41564.038560000001</v>
      </c>
    </row>
    <row r="247" spans="1:18" s="71" customFormat="1" ht="12.95" customHeight="1">
      <c r="A247" s="100" t="s">
        <v>129</v>
      </c>
      <c r="B247" s="52"/>
      <c r="C247" s="100">
        <v>56987.462500000001</v>
      </c>
      <c r="D247" s="100">
        <v>5.0000000000000001E-4</v>
      </c>
      <c r="E247" s="71">
        <f t="shared" si="35"/>
        <v>7463.5017095319363</v>
      </c>
      <c r="F247" s="71">
        <f t="shared" si="36"/>
        <v>7463.5</v>
      </c>
      <c r="G247" s="71">
        <f t="shared" si="37"/>
        <v>1.0278000045218505E-3</v>
      </c>
      <c r="J247" s="71">
        <f>G247</f>
        <v>1.0278000045218505E-3</v>
      </c>
      <c r="O247" s="71">
        <f t="shared" ca="1" si="38"/>
        <v>-3.4690510299267012E-3</v>
      </c>
      <c r="Q247" s="93">
        <f t="shared" si="39"/>
        <v>41968.962500000001</v>
      </c>
    </row>
    <row r="248" spans="1:18" s="71" customFormat="1" ht="12.95" customHeight="1">
      <c r="A248" s="100" t="s">
        <v>129</v>
      </c>
      <c r="B248" s="52"/>
      <c r="C248" s="100">
        <v>57060.507100000003</v>
      </c>
      <c r="D248" s="100">
        <v>1E-3</v>
      </c>
      <c r="E248" s="71">
        <f t="shared" si="35"/>
        <v>7584.9962376325984</v>
      </c>
      <c r="F248" s="71">
        <f t="shared" si="36"/>
        <v>7585</v>
      </c>
      <c r="G248" s="71">
        <f t="shared" si="37"/>
        <v>-2.2619999945163727E-3</v>
      </c>
      <c r="J248" s="71">
        <f>G248</f>
        <v>-2.2619999945163727E-3</v>
      </c>
      <c r="O248" s="71">
        <f t="shared" ca="1" si="38"/>
        <v>-3.5511051722923238E-3</v>
      </c>
      <c r="Q248" s="93">
        <f t="shared" si="39"/>
        <v>42042.007100000003</v>
      </c>
    </row>
    <row r="249" spans="1:18" s="71" customFormat="1" ht="12.95" customHeight="1">
      <c r="A249" s="102" t="s">
        <v>1</v>
      </c>
      <c r="B249" s="103" t="s">
        <v>90</v>
      </c>
      <c r="C249" s="104">
        <v>57343.381300000001</v>
      </c>
      <c r="D249" s="104">
        <v>4.7000000000000002E-3</v>
      </c>
      <c r="E249" s="71">
        <f t="shared" si="35"/>
        <v>8055.4987448795609</v>
      </c>
      <c r="F249" s="71">
        <f t="shared" si="36"/>
        <v>8055.5</v>
      </c>
      <c r="G249" s="71">
        <f t="shared" si="37"/>
        <v>-7.5459999789018184E-4</v>
      </c>
      <c r="K249" s="71">
        <f>G249</f>
        <v>-7.5459999789018184E-4</v>
      </c>
      <c r="O249" s="71">
        <f t="shared" ca="1" si="38"/>
        <v>-3.8688539293542617E-3</v>
      </c>
      <c r="Q249" s="93">
        <f t="shared" si="39"/>
        <v>42324.881300000001</v>
      </c>
    </row>
    <row r="250" spans="1:18" s="71" customFormat="1" ht="12.95" customHeight="1">
      <c r="A250" s="102" t="s">
        <v>1</v>
      </c>
      <c r="B250" s="103" t="s">
        <v>90</v>
      </c>
      <c r="C250" s="104">
        <v>57364.423799999997</v>
      </c>
      <c r="D250" s="104">
        <v>7.9000000000000008E-3</v>
      </c>
      <c r="E250" s="71">
        <f t="shared" si="35"/>
        <v>8090.4985752237289</v>
      </c>
      <c r="F250" s="71">
        <f t="shared" si="36"/>
        <v>8090.5</v>
      </c>
      <c r="G250" s="71">
        <f t="shared" si="37"/>
        <v>-8.5660000331699848E-4</v>
      </c>
      <c r="K250" s="71">
        <f>G250</f>
        <v>-8.5660000331699848E-4</v>
      </c>
      <c r="O250" s="71">
        <f t="shared" ca="1" si="38"/>
        <v>-3.8924909250974446E-3</v>
      </c>
      <c r="Q250" s="93">
        <f t="shared" si="39"/>
        <v>42345.923799999997</v>
      </c>
    </row>
    <row r="251" spans="1:18" s="71" customFormat="1" ht="12.95" customHeight="1">
      <c r="A251" s="102" t="s">
        <v>1</v>
      </c>
      <c r="B251" s="103" t="s">
        <v>90</v>
      </c>
      <c r="C251" s="104">
        <v>57379.451500000003</v>
      </c>
      <c r="D251" s="104">
        <v>1.4E-3</v>
      </c>
      <c r="E251" s="71">
        <f t="shared" si="35"/>
        <v>8115.4940344354845</v>
      </c>
      <c r="F251" s="71">
        <f t="shared" si="36"/>
        <v>8115.5</v>
      </c>
      <c r="G251" s="71">
        <f t="shared" si="37"/>
        <v>-3.5865999961970374E-3</v>
      </c>
      <c r="K251" s="71">
        <f>G251</f>
        <v>-3.5865999961970374E-3</v>
      </c>
      <c r="O251" s="71">
        <f t="shared" ca="1" si="38"/>
        <v>-3.9093744934854333E-3</v>
      </c>
      <c r="Q251" s="93">
        <f t="shared" si="39"/>
        <v>42360.951500000003</v>
      </c>
    </row>
    <row r="252" spans="1:18" s="71" customFormat="1" ht="12.95" customHeight="1">
      <c r="A252" s="105" t="s">
        <v>0</v>
      </c>
      <c r="B252" s="106" t="s">
        <v>90</v>
      </c>
      <c r="C252" s="105">
        <v>57726.054900000003</v>
      </c>
      <c r="D252" s="105" t="s">
        <v>697</v>
      </c>
      <c r="E252" s="71">
        <f t="shared" si="35"/>
        <v>8691.9968357525468</v>
      </c>
      <c r="F252" s="71">
        <f t="shared" si="36"/>
        <v>8692</v>
      </c>
      <c r="G252" s="71">
        <f t="shared" si="37"/>
        <v>-1.9023999921046197E-3</v>
      </c>
      <c r="K252" s="71">
        <f>G252</f>
        <v>-1.9023999921046197E-3</v>
      </c>
      <c r="O252" s="71">
        <f t="shared" ca="1" si="38"/>
        <v>-4.2987095805124415E-3</v>
      </c>
      <c r="Q252" s="93">
        <f t="shared" si="39"/>
        <v>42707.554900000003</v>
      </c>
    </row>
    <row r="253" spans="1:18" s="71" customFormat="1" ht="12.95" customHeight="1">
      <c r="A253" s="107" t="s">
        <v>698</v>
      </c>
      <c r="B253" s="52"/>
      <c r="C253" s="14">
        <v>57757.62</v>
      </c>
      <c r="D253" s="14">
        <v>1E-3</v>
      </c>
      <c r="E253" s="71">
        <f t="shared" si="35"/>
        <v>8744.4988267135486</v>
      </c>
      <c r="F253" s="71">
        <f t="shared" si="36"/>
        <v>8744.5</v>
      </c>
      <c r="G253" s="71">
        <f t="shared" si="37"/>
        <v>-7.0539999433094636E-4</v>
      </c>
      <c r="K253" s="71">
        <f>G253</f>
        <v>-7.0539999433094636E-4</v>
      </c>
      <c r="O253" s="71">
        <f t="shared" ca="1" si="38"/>
        <v>-4.3341650741272157E-3</v>
      </c>
      <c r="Q253" s="93">
        <f t="shared" si="39"/>
        <v>42739.12</v>
      </c>
      <c r="R253" s="71">
        <f ca="1">(O253-G253)^2</f>
        <v>1.3167936004348825E-5</v>
      </c>
    </row>
    <row r="254" spans="1:18" s="71" customFormat="1" ht="12.95" customHeight="1">
      <c r="A254" s="108" t="s">
        <v>699</v>
      </c>
      <c r="B254" s="109" t="s">
        <v>89</v>
      </c>
      <c r="C254" s="110">
        <v>57720.344490000047</v>
      </c>
      <c r="D254" s="110">
        <v>4.0000000000000002E-4</v>
      </c>
      <c r="E254" s="71">
        <f t="shared" ref="E254:E266" si="40">(C254-C$7)/C$8</f>
        <v>8682.4987541940736</v>
      </c>
      <c r="F254" s="71">
        <f t="shared" si="36"/>
        <v>8682.5</v>
      </c>
      <c r="G254" s="71">
        <f t="shared" ref="G254:G266" si="41">C254-(C$7+F254*C$8)</f>
        <v>-7.4899994797306135E-4</v>
      </c>
      <c r="K254" s="71">
        <f t="shared" ref="K254:K266" si="42">G254</f>
        <v>-7.4899994797306135E-4</v>
      </c>
      <c r="O254" s="71">
        <f t="shared" ref="O254:O266" ca="1" si="43">+C$11+C$12*F254</f>
        <v>-4.2922938245250064E-3</v>
      </c>
      <c r="Q254" s="93">
        <f t="shared" ref="Q254:Q266" si="44">C254-15018.5</f>
        <v>42701.844490000047</v>
      </c>
    </row>
    <row r="255" spans="1:18" s="71" customFormat="1" ht="12.95" customHeight="1">
      <c r="A255" s="108" t="s">
        <v>699</v>
      </c>
      <c r="B255" s="109" t="s">
        <v>89</v>
      </c>
      <c r="C255" s="110">
        <v>57735.374590000138</v>
      </c>
      <c r="D255" s="110">
        <v>1E-3</v>
      </c>
      <c r="E255" s="71">
        <f t="shared" si="40"/>
        <v>8707.4982053077329</v>
      </c>
      <c r="F255" s="71">
        <f t="shared" si="36"/>
        <v>8707.5</v>
      </c>
      <c r="G255" s="71">
        <f t="shared" si="41"/>
        <v>-1.0789998632390052E-3</v>
      </c>
      <c r="K255" s="71">
        <f t="shared" si="42"/>
        <v>-1.0789998632390052E-3</v>
      </c>
      <c r="O255" s="71">
        <f t="shared" ca="1" si="43"/>
        <v>-4.3091773929129946E-3</v>
      </c>
      <c r="Q255" s="93">
        <f t="shared" si="44"/>
        <v>42716.874590000138</v>
      </c>
    </row>
    <row r="256" spans="1:18" s="71" customFormat="1" ht="12.95" customHeight="1">
      <c r="A256" s="108" t="s">
        <v>699</v>
      </c>
      <c r="B256" s="109" t="s">
        <v>90</v>
      </c>
      <c r="C256" s="110">
        <v>57739.281039999798</v>
      </c>
      <c r="D256" s="110">
        <v>2.0000000000000001E-4</v>
      </c>
      <c r="E256" s="71">
        <f t="shared" si="40"/>
        <v>8713.9957739063375</v>
      </c>
      <c r="F256" s="71">
        <f t="shared" si="36"/>
        <v>8714</v>
      </c>
      <c r="G256" s="71">
        <f t="shared" si="41"/>
        <v>-2.5408001965843141E-3</v>
      </c>
      <c r="K256" s="71">
        <f t="shared" si="42"/>
        <v>-2.5408001965843141E-3</v>
      </c>
      <c r="O256" s="71">
        <f t="shared" ca="1" si="43"/>
        <v>-4.3135671206938706E-3</v>
      </c>
      <c r="Q256" s="93">
        <f t="shared" si="44"/>
        <v>42720.781039999798</v>
      </c>
    </row>
    <row r="257" spans="1:19" s="71" customFormat="1" ht="12.95" customHeight="1">
      <c r="A257" s="108" t="s">
        <v>699</v>
      </c>
      <c r="B257" s="109" t="s">
        <v>89</v>
      </c>
      <c r="C257" s="110">
        <v>58093.697649999987</v>
      </c>
      <c r="D257" s="110">
        <v>4.0000000000000002E-4</v>
      </c>
      <c r="E257" s="71">
        <f t="shared" si="40"/>
        <v>9303.4942280426949</v>
      </c>
      <c r="F257" s="71">
        <f t="shared" si="36"/>
        <v>9303.5</v>
      </c>
      <c r="G257" s="71">
        <f t="shared" si="41"/>
        <v>-3.4702000120887533E-3</v>
      </c>
      <c r="K257" s="71">
        <f t="shared" si="42"/>
        <v>-3.4702000120887533E-3</v>
      </c>
      <c r="O257" s="71">
        <f t="shared" ca="1" si="43"/>
        <v>-4.7116816632826325E-3</v>
      </c>
      <c r="Q257" s="93">
        <f t="shared" si="44"/>
        <v>43075.197649999987</v>
      </c>
    </row>
    <row r="258" spans="1:19" s="71" customFormat="1" ht="12.95" customHeight="1">
      <c r="A258" s="108" t="s">
        <v>699</v>
      </c>
      <c r="B258" s="109" t="s">
        <v>90</v>
      </c>
      <c r="C258" s="110">
        <v>58113.239589999896</v>
      </c>
      <c r="D258" s="110">
        <v>1E-4</v>
      </c>
      <c r="E258" s="71">
        <f t="shared" si="40"/>
        <v>9335.9981883417477</v>
      </c>
      <c r="F258" s="71">
        <f t="shared" si="36"/>
        <v>9336</v>
      </c>
      <c r="G258" s="71">
        <f t="shared" si="41"/>
        <v>-1.0892001009779051E-3</v>
      </c>
      <c r="K258" s="71">
        <f t="shared" si="42"/>
        <v>-1.0892001009779051E-3</v>
      </c>
      <c r="O258" s="71">
        <f t="shared" ca="1" si="43"/>
        <v>-4.7336303021870176E-3</v>
      </c>
      <c r="Q258" s="93">
        <f t="shared" si="44"/>
        <v>43094.739589999896</v>
      </c>
    </row>
    <row r="259" spans="1:19" s="71" customFormat="1" ht="12.95" customHeight="1">
      <c r="A259" s="108" t="s">
        <v>699</v>
      </c>
      <c r="B259" s="109" t="s">
        <v>90</v>
      </c>
      <c r="C259" s="110">
        <v>58134.2824599999</v>
      </c>
      <c r="D259" s="110">
        <v>1E-4</v>
      </c>
      <c r="E259" s="71">
        <f t="shared" si="40"/>
        <v>9370.9986341041185</v>
      </c>
      <c r="F259" s="71">
        <f t="shared" si="36"/>
        <v>9371</v>
      </c>
      <c r="G259" s="71">
        <f t="shared" si="41"/>
        <v>-8.2120009756181389E-4</v>
      </c>
      <c r="K259" s="71">
        <f t="shared" si="42"/>
        <v>-8.2120009756181389E-4</v>
      </c>
      <c r="O259" s="71">
        <f t="shared" ca="1" si="43"/>
        <v>-4.7572672979302004E-3</v>
      </c>
      <c r="Q259" s="93">
        <f t="shared" si="44"/>
        <v>43115.7824599999</v>
      </c>
    </row>
    <row r="260" spans="1:19" s="71" customFormat="1" ht="12.95" customHeight="1">
      <c r="A260" s="108" t="s">
        <v>700</v>
      </c>
      <c r="B260" s="109" t="s">
        <v>90</v>
      </c>
      <c r="C260" s="110">
        <v>59215.271099999998</v>
      </c>
      <c r="D260" s="110" t="s">
        <v>140</v>
      </c>
      <c r="E260" s="71">
        <f t="shared" si="40"/>
        <v>11168.998824384933</v>
      </c>
      <c r="F260" s="71">
        <f t="shared" si="36"/>
        <v>11169</v>
      </c>
      <c r="G260" s="71">
        <f t="shared" si="41"/>
        <v>-7.0679999771527946E-4</v>
      </c>
      <c r="K260" s="71">
        <f t="shared" si="42"/>
        <v>-7.0679999771527946E-4</v>
      </c>
      <c r="O260" s="71">
        <f t="shared" ca="1" si="43"/>
        <v>-5.971533536394312E-3</v>
      </c>
      <c r="Q260" s="93">
        <f t="shared" si="44"/>
        <v>44196.771099999998</v>
      </c>
    </row>
    <row r="261" spans="1:19" s="71" customFormat="1" ht="12.95" customHeight="1">
      <c r="A261" s="108" t="s">
        <v>700</v>
      </c>
      <c r="B261" s="109" t="s">
        <v>90</v>
      </c>
      <c r="C261" s="110">
        <v>59209.2592</v>
      </c>
      <c r="D261" s="110" t="s">
        <v>140</v>
      </c>
      <c r="E261" s="71">
        <f t="shared" si="40"/>
        <v>11158.99927680047</v>
      </c>
      <c r="F261" s="71">
        <f t="shared" si="36"/>
        <v>11159</v>
      </c>
      <c r="G261" s="71">
        <f t="shared" si="41"/>
        <v>-4.3479999294504523E-4</v>
      </c>
      <c r="K261" s="71">
        <f t="shared" si="42"/>
        <v>-4.3479999294504523E-4</v>
      </c>
      <c r="O261" s="71">
        <f t="shared" ca="1" si="43"/>
        <v>-5.9647801090391174E-3</v>
      </c>
      <c r="Q261" s="93">
        <f t="shared" si="44"/>
        <v>44190.7592</v>
      </c>
    </row>
    <row r="262" spans="1:19" s="71" customFormat="1" ht="12.95" customHeight="1">
      <c r="A262" s="108" t="s">
        <v>700</v>
      </c>
      <c r="B262" s="109" t="s">
        <v>90</v>
      </c>
      <c r="C262" s="110">
        <v>59212.265599999999</v>
      </c>
      <c r="D262" s="110" t="s">
        <v>140</v>
      </c>
      <c r="E262" s="71">
        <f t="shared" si="40"/>
        <v>11163.999799074281</v>
      </c>
      <c r="F262" s="71">
        <f t="shared" si="36"/>
        <v>11164</v>
      </c>
      <c r="G262" s="71">
        <f t="shared" si="41"/>
        <v>-1.207999957841821E-4</v>
      </c>
      <c r="K262" s="71">
        <f t="shared" si="42"/>
        <v>-1.207999957841821E-4</v>
      </c>
      <c r="O262" s="71">
        <f t="shared" ca="1" si="43"/>
        <v>-5.9681568227167147E-3</v>
      </c>
      <c r="Q262" s="93">
        <f t="shared" si="44"/>
        <v>44193.765599999999</v>
      </c>
    </row>
    <row r="263" spans="1:19" s="71" customFormat="1" ht="12.95" customHeight="1">
      <c r="A263" s="108" t="s">
        <v>700</v>
      </c>
      <c r="B263" s="109" t="s">
        <v>90</v>
      </c>
      <c r="C263" s="110">
        <v>58893.021699999998</v>
      </c>
      <c r="D263" s="110" t="s">
        <v>140</v>
      </c>
      <c r="E263" s="71">
        <f t="shared" si="40"/>
        <v>10633.003846197349</v>
      </c>
      <c r="F263" s="71">
        <f t="shared" si="36"/>
        <v>10633</v>
      </c>
      <c r="G263" s="71">
        <f t="shared" si="41"/>
        <v>2.3123999999370426E-3</v>
      </c>
      <c r="K263" s="71">
        <f t="shared" si="42"/>
        <v>2.3123999999370426E-3</v>
      </c>
      <c r="O263" s="71">
        <f t="shared" ca="1" si="43"/>
        <v>-5.6095498301558452E-3</v>
      </c>
      <c r="Q263" s="93">
        <f t="shared" si="44"/>
        <v>43874.521699999998</v>
      </c>
    </row>
    <row r="264" spans="1:19" s="71" customFormat="1" ht="12.95" customHeight="1">
      <c r="A264" s="108" t="s">
        <v>700</v>
      </c>
      <c r="B264" s="109" t="s">
        <v>89</v>
      </c>
      <c r="C264" s="110">
        <v>59210.160600000003</v>
      </c>
      <c r="D264" s="110" t="s">
        <v>140</v>
      </c>
      <c r="E264" s="71">
        <f t="shared" si="40"/>
        <v>11160.498568570569</v>
      </c>
      <c r="F264" s="71">
        <f t="shared" si="36"/>
        <v>11160.5</v>
      </c>
      <c r="G264" s="71">
        <f t="shared" si="41"/>
        <v>-8.6059999739518389E-4</v>
      </c>
      <c r="K264" s="71">
        <f t="shared" si="42"/>
        <v>-8.6059999739518389E-4</v>
      </c>
      <c r="O264" s="71">
        <f t="shared" ca="1" si="43"/>
        <v>-5.9657931231423961E-3</v>
      </c>
      <c r="Q264" s="93">
        <f t="shared" si="44"/>
        <v>44191.660600000003</v>
      </c>
    </row>
    <row r="265" spans="1:19" s="71" customFormat="1" ht="12.95" customHeight="1">
      <c r="A265" s="108" t="s">
        <v>700</v>
      </c>
      <c r="B265" s="109" t="s">
        <v>89</v>
      </c>
      <c r="C265" s="110">
        <v>59211.9617</v>
      </c>
      <c r="D265" s="110" t="s">
        <v>140</v>
      </c>
      <c r="E265" s="71">
        <f t="shared" si="40"/>
        <v>11163.494324513675</v>
      </c>
      <c r="F265" s="71">
        <f t="shared" si="36"/>
        <v>11163.5</v>
      </c>
      <c r="G265" s="71">
        <f t="shared" si="41"/>
        <v>-3.4121999997296371E-3</v>
      </c>
      <c r="K265" s="71">
        <f t="shared" si="42"/>
        <v>-3.4121999997296371E-3</v>
      </c>
      <c r="O265" s="71">
        <f t="shared" ca="1" si="43"/>
        <v>-5.9678191513489551E-3</v>
      </c>
      <c r="Q265" s="93">
        <f t="shared" si="44"/>
        <v>44193.4617</v>
      </c>
    </row>
    <row r="266" spans="1:19" s="71" customFormat="1" ht="12.95" customHeight="1">
      <c r="A266" s="108" t="s">
        <v>700</v>
      </c>
      <c r="B266" s="109" t="s">
        <v>89</v>
      </c>
      <c r="C266" s="110">
        <v>59214.971899999997</v>
      </c>
      <c r="D266" s="110" t="s">
        <v>140</v>
      </c>
      <c r="E266" s="71">
        <f t="shared" si="40"/>
        <v>11168.501167298606</v>
      </c>
      <c r="F266" s="71">
        <f t="shared" si="36"/>
        <v>11168.5</v>
      </c>
      <c r="G266" s="71">
        <f t="shared" si="41"/>
        <v>7.0179999602260068E-4</v>
      </c>
      <c r="K266" s="71">
        <f t="shared" si="42"/>
        <v>7.0179999602260068E-4</v>
      </c>
      <c r="O266" s="71">
        <f t="shared" ca="1" si="43"/>
        <v>-5.9711958650265524E-3</v>
      </c>
      <c r="Q266" s="93">
        <f t="shared" si="44"/>
        <v>44196.471899999997</v>
      </c>
    </row>
    <row r="267" spans="1:19" s="71" customFormat="1" ht="12.95" customHeight="1">
      <c r="A267" s="111" t="s">
        <v>701</v>
      </c>
      <c r="B267" s="112" t="s">
        <v>90</v>
      </c>
      <c r="C267" s="114">
        <v>59571.110400000121</v>
      </c>
      <c r="D267" s="94"/>
      <c r="E267" s="71">
        <f t="shared" ref="E267:E268" si="45">(C267-C$7)/C$8</f>
        <v>11760.863627986897</v>
      </c>
      <c r="F267" s="71">
        <f t="shared" ref="F267:F268" si="46">ROUND(2*E267,0)/2</f>
        <v>11761</v>
      </c>
      <c r="G267" s="71">
        <f t="shared" ref="G267:G268" si="47">C267-(C$7+F267*C$8)</f>
        <v>-8.1989199876261409E-2</v>
      </c>
      <c r="O267" s="71">
        <f t="shared" ref="O267:O268" ca="1" si="48">+C$11+C$12*F267</f>
        <v>-6.3713364358218717E-3</v>
      </c>
      <c r="Q267" s="93">
        <f t="shared" ref="Q267:Q268" si="49">C267-15018.5</f>
        <v>44552.610400000121</v>
      </c>
      <c r="S267" s="71">
        <f>G267</f>
        <v>-8.1989199876261409E-2</v>
      </c>
    </row>
    <row r="268" spans="1:19" s="71" customFormat="1" ht="12.95" customHeight="1">
      <c r="A268" s="111" t="s">
        <v>701</v>
      </c>
      <c r="B268" s="112" t="s">
        <v>90</v>
      </c>
      <c r="C268" s="114">
        <v>59582.013799999841</v>
      </c>
      <c r="D268" s="94"/>
      <c r="E268" s="71">
        <f t="shared" si="45"/>
        <v>11778.999170349491</v>
      </c>
      <c r="F268" s="71">
        <f t="shared" si="46"/>
        <v>11779</v>
      </c>
      <c r="G268" s="71">
        <f t="shared" si="47"/>
        <v>-4.9880016013048589E-4</v>
      </c>
      <c r="K268" s="71">
        <f t="shared" ref="K268" si="50">G268</f>
        <v>-4.9880016013048589E-4</v>
      </c>
      <c r="O268" s="71">
        <f t="shared" ca="1" si="48"/>
        <v>-6.3834926050612244E-3</v>
      </c>
      <c r="Q268" s="93">
        <f t="shared" si="49"/>
        <v>44563.513799999841</v>
      </c>
    </row>
    <row r="269" spans="1:19" s="71" customFormat="1" ht="12.95" customHeight="1">
      <c r="A269" s="70" t="s">
        <v>702</v>
      </c>
      <c r="B269" s="113" t="s">
        <v>90</v>
      </c>
      <c r="C269" s="115">
        <v>59615.682200000003</v>
      </c>
      <c r="D269" s="115">
        <v>1E-4</v>
      </c>
      <c r="E269" s="71">
        <f t="shared" ref="E269" si="51">(C269-C$7)/C$8</f>
        <v>11834.9995642174</v>
      </c>
      <c r="F269" s="71">
        <f t="shared" ref="F269" si="52">ROUND(2*E269,0)/2</f>
        <v>11835</v>
      </c>
      <c r="G269" s="71">
        <f t="shared" ref="G269" si="53">C269-(C$7+F269*C$8)</f>
        <v>-2.6199999410891905E-4</v>
      </c>
      <c r="K269" s="71">
        <f t="shared" ref="K269" si="54">G269</f>
        <v>-2.6199999410891905E-4</v>
      </c>
      <c r="O269" s="71">
        <f t="shared" ref="O269" ca="1" si="55">+C$11+C$12*F269</f>
        <v>-6.4213117982503173E-3</v>
      </c>
      <c r="Q269" s="93">
        <f t="shared" ref="Q269" si="56">C269-15018.5</f>
        <v>44597.182200000003</v>
      </c>
    </row>
    <row r="270" spans="1:19" s="71" customFormat="1" ht="12.95" customHeight="1">
      <c r="A270" s="111" t="s">
        <v>704</v>
      </c>
      <c r="B270" s="112" t="s">
        <v>90</v>
      </c>
      <c r="C270" s="114">
        <v>60211.489599999972</v>
      </c>
      <c r="D270" s="111">
        <v>1E-4</v>
      </c>
      <c r="E270" s="71">
        <f t="shared" ref="E270" si="57">(C270-C$7)/C$8</f>
        <v>12826.001484987413</v>
      </c>
      <c r="F270" s="71">
        <f t="shared" ref="F270" si="58">ROUND(2*E270,0)/2</f>
        <v>12826</v>
      </c>
      <c r="G270" s="71">
        <f t="shared" ref="G270" si="59">C270-(C$7+F270*C$8)</f>
        <v>8.9279997337143868E-4</v>
      </c>
      <c r="K270" s="71">
        <f t="shared" ref="K270" si="60">G270</f>
        <v>8.9279997337143868E-4</v>
      </c>
      <c r="O270" s="71">
        <f t="shared" ref="O270" ca="1" si="61">+C$11+C$12*F270</f>
        <v>-7.0905764491501697E-3</v>
      </c>
      <c r="Q270" s="93">
        <f t="shared" ref="Q270" si="62">C270-15018.5</f>
        <v>45192.989599999972</v>
      </c>
    </row>
    <row r="271" spans="1:19" s="71" customFormat="1" ht="12.95" customHeight="1">
      <c r="B271" s="82"/>
      <c r="C271" s="94"/>
      <c r="D271" s="94"/>
    </row>
    <row r="272" spans="1:19" s="71" customFormat="1" ht="12.95" customHeight="1">
      <c r="B272" s="82"/>
      <c r="C272" s="94"/>
      <c r="D272" s="94"/>
    </row>
    <row r="273" spans="2:4" s="71" customFormat="1" ht="12.95" customHeight="1">
      <c r="B273" s="82"/>
      <c r="C273" s="94"/>
      <c r="D273" s="94"/>
    </row>
    <row r="274" spans="2:4" s="71" customFormat="1" ht="12.95" customHeight="1">
      <c r="B274" s="82"/>
      <c r="C274" s="94"/>
      <c r="D274" s="94"/>
    </row>
    <row r="275" spans="2:4" s="71" customFormat="1" ht="12.95" customHeight="1">
      <c r="B275" s="82"/>
      <c r="C275" s="94"/>
      <c r="D275" s="94"/>
    </row>
    <row r="276" spans="2:4" s="71" customFormat="1" ht="12.95" customHeight="1">
      <c r="B276" s="82"/>
      <c r="C276" s="94"/>
      <c r="D276" s="94"/>
    </row>
    <row r="277" spans="2:4" s="71" customFormat="1" ht="12.95" customHeight="1">
      <c r="B277" s="82"/>
      <c r="C277" s="94"/>
      <c r="D277" s="94"/>
    </row>
    <row r="278" spans="2:4" s="71" customFormat="1" ht="12.95" customHeight="1">
      <c r="B278" s="82"/>
      <c r="C278" s="94"/>
      <c r="D278" s="94"/>
    </row>
    <row r="279" spans="2:4" s="71" customFormat="1" ht="12.95" customHeight="1">
      <c r="B279" s="82"/>
      <c r="C279" s="94"/>
      <c r="D279" s="94"/>
    </row>
    <row r="280" spans="2:4" s="71" customFormat="1" ht="12.95" customHeight="1">
      <c r="B280" s="82"/>
      <c r="C280" s="94"/>
      <c r="D280" s="94"/>
    </row>
    <row r="281" spans="2:4" s="71" customFormat="1" ht="12.95" customHeight="1">
      <c r="B281" s="82"/>
      <c r="C281" s="94"/>
      <c r="D281" s="94"/>
    </row>
    <row r="282" spans="2:4" s="71" customFormat="1" ht="12.95" customHeight="1">
      <c r="B282" s="82"/>
      <c r="C282" s="94"/>
      <c r="D282" s="94"/>
    </row>
    <row r="283" spans="2:4" s="71" customFormat="1" ht="12.95" customHeight="1">
      <c r="B283" s="82"/>
      <c r="C283" s="94"/>
      <c r="D283" s="94"/>
    </row>
    <row r="284" spans="2:4" s="71" customFormat="1" ht="12.95" customHeight="1">
      <c r="B284" s="82"/>
      <c r="C284" s="94"/>
      <c r="D284" s="94"/>
    </row>
    <row r="285" spans="2:4" s="71" customFormat="1" ht="12.95" customHeight="1">
      <c r="B285" s="82"/>
      <c r="C285" s="94"/>
      <c r="D285" s="94"/>
    </row>
    <row r="286" spans="2:4" s="71" customFormat="1" ht="12.95" customHeight="1">
      <c r="B286" s="82"/>
      <c r="C286" s="94"/>
      <c r="D286" s="94"/>
    </row>
    <row r="287" spans="2:4" s="71" customFormat="1" ht="12.95" customHeight="1">
      <c r="B287" s="82"/>
      <c r="C287" s="94"/>
      <c r="D287" s="94"/>
    </row>
    <row r="288" spans="2:4" s="71" customFormat="1" ht="12.95" customHeight="1">
      <c r="B288" s="82"/>
      <c r="C288" s="94"/>
      <c r="D288" s="94"/>
    </row>
    <row r="289" spans="2:4" s="71" customFormat="1" ht="12.95" customHeight="1">
      <c r="B289" s="82"/>
      <c r="C289" s="94"/>
      <c r="D289" s="94"/>
    </row>
    <row r="290" spans="2:4" s="71" customFormat="1" ht="12.95" customHeight="1">
      <c r="B290" s="82"/>
      <c r="C290" s="94"/>
      <c r="D290" s="94"/>
    </row>
    <row r="291" spans="2:4" s="71" customFormat="1" ht="12.95" customHeight="1">
      <c r="B291" s="82"/>
      <c r="C291" s="94"/>
      <c r="D291" s="94"/>
    </row>
    <row r="292" spans="2:4" s="71" customFormat="1" ht="12.95" customHeight="1">
      <c r="B292" s="82"/>
      <c r="C292" s="94"/>
      <c r="D292" s="94"/>
    </row>
    <row r="293" spans="2:4" s="71" customFormat="1" ht="12.95" customHeight="1">
      <c r="B293" s="82"/>
      <c r="C293" s="94"/>
      <c r="D293" s="94"/>
    </row>
    <row r="294" spans="2:4" s="71" customFormat="1" ht="12.95" customHeight="1">
      <c r="B294" s="82"/>
      <c r="C294" s="94"/>
      <c r="D294" s="94"/>
    </row>
    <row r="295" spans="2:4" s="71" customFormat="1" ht="12.95" customHeight="1">
      <c r="B295" s="82"/>
      <c r="C295" s="94"/>
      <c r="D295" s="94"/>
    </row>
    <row r="296" spans="2:4" s="71" customFormat="1" ht="12.95" customHeight="1">
      <c r="B296" s="82"/>
      <c r="C296" s="94"/>
      <c r="D296" s="94"/>
    </row>
    <row r="297" spans="2:4" s="71" customFormat="1" ht="12.95" customHeight="1">
      <c r="B297" s="82"/>
      <c r="C297" s="94"/>
      <c r="D297" s="94"/>
    </row>
    <row r="298" spans="2:4" s="71" customFormat="1" ht="12.95" customHeight="1">
      <c r="B298" s="82"/>
      <c r="C298" s="94"/>
      <c r="D298" s="94"/>
    </row>
    <row r="299" spans="2:4" s="71" customFormat="1" ht="12.95" customHeight="1">
      <c r="B299" s="82"/>
      <c r="C299" s="94"/>
      <c r="D299" s="94"/>
    </row>
    <row r="300" spans="2:4" s="71" customFormat="1" ht="12.95" customHeight="1">
      <c r="B300" s="82"/>
      <c r="C300" s="94"/>
      <c r="D300" s="94"/>
    </row>
    <row r="301" spans="2:4" s="71" customFormat="1" ht="12.95" customHeight="1">
      <c r="B301" s="82"/>
      <c r="C301" s="94"/>
      <c r="D301" s="94"/>
    </row>
    <row r="302" spans="2:4" s="71" customFormat="1" ht="12.95" customHeight="1">
      <c r="B302" s="82"/>
      <c r="C302" s="94"/>
      <c r="D302" s="94"/>
    </row>
    <row r="303" spans="2:4" s="71" customFormat="1" ht="12.95" customHeight="1">
      <c r="B303" s="82"/>
    </row>
    <row r="304" spans="2:4" s="71" customFormat="1" ht="12.95" customHeight="1">
      <c r="B304" s="82"/>
    </row>
    <row r="305" spans="2:2" s="71" customFormat="1" ht="12.95" customHeight="1">
      <c r="B305" s="82"/>
    </row>
    <row r="306" spans="2:2" s="71" customFormat="1" ht="12.95" customHeight="1">
      <c r="B306" s="82"/>
    </row>
    <row r="307" spans="2:2" s="71" customFormat="1" ht="12.95" customHeight="1">
      <c r="B307" s="82"/>
    </row>
    <row r="308" spans="2:2" s="71" customFormat="1" ht="12.95" customHeight="1">
      <c r="B308" s="82"/>
    </row>
    <row r="309" spans="2:2" s="71" customFormat="1" ht="12.95" customHeight="1">
      <c r="B309" s="82"/>
    </row>
    <row r="310" spans="2:2" s="71" customFormat="1" ht="12.95" customHeight="1">
      <c r="B310" s="82"/>
    </row>
    <row r="311" spans="2:2" s="71" customFormat="1" ht="12.95" customHeight="1">
      <c r="B311" s="82"/>
    </row>
    <row r="312" spans="2:2">
      <c r="B312" s="5"/>
    </row>
  </sheetData>
  <protectedRanges>
    <protectedRange sqref="A254:D266" name="Range1"/>
  </protectedRanges>
  <phoneticPr fontId="0" type="noConversion"/>
  <hyperlinks>
    <hyperlink ref="H3284" r:id="rId1" display="http://vsolj.cetus-net.org/bulletin.html" xr:uid="{00000000-0004-0000-0100-000000000000}"/>
    <hyperlink ref="H65074" r:id="rId2" display="http://vsolj.cetus-net.org/bulletin.html" xr:uid="{00000000-0004-0000-0100-000001000000}"/>
    <hyperlink ref="H65067" r:id="rId3" display="https://www.aavso.org/ejaavso" xr:uid="{00000000-0004-0000-0100-000002000000}"/>
    <hyperlink ref="I65074" r:id="rId4" display="http://vsolj.cetus-net.org/bulletin.html" xr:uid="{00000000-0004-0000-0100-000003000000}"/>
    <hyperlink ref="AQ58725" r:id="rId5" display="http://cdsbib.u-strasbg.fr/cgi-bin/cdsbib?1990RMxAA..21..381G" xr:uid="{00000000-0004-0000-0100-000004000000}"/>
    <hyperlink ref="H65071" r:id="rId6" display="https://www.aavso.org/ejaavso" xr:uid="{00000000-0004-0000-0100-000005000000}"/>
    <hyperlink ref="AP6089" r:id="rId7" display="http://cdsbib.u-strasbg.fr/cgi-bin/cdsbib?1990RMxAA..21..381G" xr:uid="{00000000-0004-0000-0100-000006000000}"/>
    <hyperlink ref="AP6092" r:id="rId8" display="http://cdsbib.u-strasbg.fr/cgi-bin/cdsbib?1990RMxAA..21..381G" xr:uid="{00000000-0004-0000-0100-000007000000}"/>
    <hyperlink ref="AP6090" r:id="rId9" display="http://cdsbib.u-strasbg.fr/cgi-bin/cdsbib?1990RMxAA..21..381G" xr:uid="{00000000-0004-0000-0100-000008000000}"/>
    <hyperlink ref="AP6074" r:id="rId10" display="http://cdsbib.u-strasbg.fr/cgi-bin/cdsbib?1990RMxAA..21..381G" xr:uid="{00000000-0004-0000-0100-000009000000}"/>
    <hyperlink ref="AQ6303" r:id="rId11" display="http://cdsbib.u-strasbg.fr/cgi-bin/cdsbib?1990RMxAA..21..381G" xr:uid="{00000000-0004-0000-0100-00000A000000}"/>
    <hyperlink ref="AQ6307" r:id="rId12" display="http://cdsbib.u-strasbg.fr/cgi-bin/cdsbib?1990RMxAA..21..381G" xr:uid="{00000000-0004-0000-0100-00000B000000}"/>
    <hyperlink ref="AQ451" r:id="rId13" display="http://cdsbib.u-strasbg.fr/cgi-bin/cdsbib?1990RMxAA..21..381G" xr:uid="{00000000-0004-0000-0100-00000C000000}"/>
    <hyperlink ref="I3195" r:id="rId14" display="http://vsolj.cetus-net.org/bulletin.html" xr:uid="{00000000-0004-0000-0100-00000D000000}"/>
    <hyperlink ref="H3195" r:id="rId15" display="http://vsolj.cetus-net.org/bulletin.html" xr:uid="{00000000-0004-0000-0100-00000E000000}"/>
    <hyperlink ref="AQ1112" r:id="rId16" display="http://cdsbib.u-strasbg.fr/cgi-bin/cdsbib?1990RMxAA..21..381G" xr:uid="{00000000-0004-0000-0100-00000F000000}"/>
    <hyperlink ref="AQ1111" r:id="rId17" display="http://cdsbib.u-strasbg.fr/cgi-bin/cdsbib?1990RMxAA..21..381G" xr:uid="{00000000-0004-0000-0100-000010000000}"/>
    <hyperlink ref="AP4365" r:id="rId18" display="http://cdsbib.u-strasbg.fr/cgi-bin/cdsbib?1990RMxAA..21..381G" xr:uid="{00000000-0004-0000-0100-000011000000}"/>
    <hyperlink ref="AP4383" r:id="rId19" display="http://cdsbib.u-strasbg.fr/cgi-bin/cdsbib?1990RMxAA..21..381G" xr:uid="{00000000-0004-0000-0100-000012000000}"/>
    <hyperlink ref="AP4384" r:id="rId20" display="http://cdsbib.u-strasbg.fr/cgi-bin/cdsbib?1990RMxAA..21..381G" xr:uid="{00000000-0004-0000-0100-000013000000}"/>
    <hyperlink ref="AP4380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0"/>
  <sheetViews>
    <sheetView workbookViewId="0"/>
  </sheetViews>
  <sheetFormatPr defaultColWidth="10.28515625" defaultRowHeight="12.75"/>
  <cols>
    <col min="1" max="1" width="15.140625" customWidth="1"/>
    <col min="2" max="2" width="2.85546875" customWidth="1"/>
    <col min="3" max="3" width="12.5703125" customWidth="1"/>
    <col min="4" max="4" width="9.85546875" customWidth="1"/>
    <col min="5" max="5" width="14.85546875" customWidth="1"/>
    <col min="6" max="7" width="10.28515625" customWidth="1"/>
    <col min="8" max="15" width="9.28515625" customWidth="1"/>
    <col min="16" max="16" width="6.7109375" customWidth="1"/>
    <col min="17" max="17" width="12.42578125" customWidth="1"/>
  </cols>
  <sheetData>
    <row r="1" spans="1:7" ht="20.25">
      <c r="A1" s="1" t="s">
        <v>91</v>
      </c>
    </row>
    <row r="2" spans="1:7">
      <c r="A2" t="s">
        <v>2</v>
      </c>
      <c r="B2" t="s">
        <v>3</v>
      </c>
    </row>
    <row r="3" spans="1:7" ht="13.5" thickBot="1"/>
    <row r="4" spans="1:7" ht="13.5" thickBot="1">
      <c r="A4" s="3" t="s">
        <v>4</v>
      </c>
      <c r="C4" s="7">
        <v>25504.491000000002</v>
      </c>
      <c r="D4" s="8">
        <v>0.60121539999999996</v>
      </c>
    </row>
    <row r="6" spans="1:7">
      <c r="A6" s="3" t="s">
        <v>5</v>
      </c>
    </row>
    <row r="7" spans="1:7">
      <c r="A7" t="s">
        <v>6</v>
      </c>
      <c r="C7">
        <v>44962.222099999999</v>
      </c>
    </row>
    <row r="8" spans="1:7">
      <c r="A8" t="s">
        <v>7</v>
      </c>
      <c r="C8">
        <v>0.60121539999999996</v>
      </c>
    </row>
    <row r="9" spans="1:7">
      <c r="A9" s="30" t="s">
        <v>100</v>
      </c>
      <c r="B9" s="31"/>
      <c r="C9" s="32">
        <v>8</v>
      </c>
      <c r="D9" s="31" t="s">
        <v>101</v>
      </c>
      <c r="E9" s="31"/>
    </row>
    <row r="10" spans="1:7" ht="13.5" thickBot="1">
      <c r="A10" s="31"/>
      <c r="B10" s="31"/>
      <c r="C10" s="4" t="s">
        <v>8</v>
      </c>
      <c r="D10" s="4" t="s">
        <v>9</v>
      </c>
      <c r="E10" s="31"/>
    </row>
    <row r="11" spans="1:7">
      <c r="A11" s="31" t="s">
        <v>10</v>
      </c>
      <c r="B11" s="31"/>
      <c r="C11" s="33">
        <f ca="1">INTERCEPT(INDIRECT($G$11):G992,INDIRECT($F$11):F992)</f>
        <v>5.210167257997866E-3</v>
      </c>
      <c r="D11" s="5"/>
      <c r="E11" s="31"/>
      <c r="F11" s="34" t="str">
        <f>"F"&amp;E19</f>
        <v>F104</v>
      </c>
      <c r="G11" s="35" t="str">
        <f>"G"&amp;E19</f>
        <v>G104</v>
      </c>
    </row>
    <row r="12" spans="1:7">
      <c r="A12" s="31" t="s">
        <v>11</v>
      </c>
      <c r="B12" s="31"/>
      <c r="C12" s="33">
        <f ca="1">SLOPE(INDIRECT($G$11):G992,INDIRECT($F$11):F992)</f>
        <v>9.8471700194222867E-7</v>
      </c>
      <c r="D12" s="5"/>
      <c r="E12" s="31"/>
    </row>
    <row r="13" spans="1:7">
      <c r="A13" s="31" t="s">
        <v>12</v>
      </c>
      <c r="B13" s="31"/>
      <c r="C13" s="5" t="s">
        <v>102</v>
      </c>
      <c r="D13" s="5"/>
      <c r="E13" s="31"/>
    </row>
    <row r="14" spans="1:7">
      <c r="A14" s="31"/>
      <c r="B14" s="31"/>
      <c r="C14" s="31"/>
      <c r="D14" s="31"/>
      <c r="E14" s="31"/>
    </row>
    <row r="15" spans="1:7">
      <c r="A15" s="36" t="s">
        <v>13</v>
      </c>
      <c r="B15" s="31"/>
      <c r="C15" s="37">
        <f ca="1">(C7+C11)+(C8+C12)*INT(MAX(F21:F3533))</f>
        <v>54880.494008843634</v>
      </c>
      <c r="D15" s="38" t="s">
        <v>103</v>
      </c>
      <c r="E15" s="39">
        <f ca="1">TODAY()+15018.5-B9/24</f>
        <v>60678.5</v>
      </c>
    </row>
    <row r="16" spans="1:7">
      <c r="A16" s="40" t="s">
        <v>14</v>
      </c>
      <c r="B16" s="31"/>
      <c r="C16" s="41">
        <f ca="1">+C8+C12</f>
        <v>0.60121638471700189</v>
      </c>
      <c r="D16" s="38" t="s">
        <v>104</v>
      </c>
      <c r="E16" s="39">
        <f ca="1">ROUND(2*(E15-C15)/C16,0)/2+1</f>
        <v>9645</v>
      </c>
    </row>
    <row r="17" spans="1:35" ht="13.5" thickBot="1">
      <c r="A17" s="38" t="s">
        <v>94</v>
      </c>
      <c r="B17" s="31"/>
      <c r="C17" s="31">
        <f>COUNT(C21:C2191)</f>
        <v>120</v>
      </c>
      <c r="D17" s="38" t="s">
        <v>105</v>
      </c>
      <c r="E17" s="42">
        <f ca="1">+C15+C16*E16-15018.5-C9/24</f>
        <v>45660.392706105784</v>
      </c>
    </row>
    <row r="18" spans="1:35" ht="14.25" thickTop="1" thickBot="1">
      <c r="A18" s="40" t="s">
        <v>15</v>
      </c>
      <c r="B18" s="31"/>
      <c r="C18" s="43">
        <f ca="1">+C15</f>
        <v>54880.494008843634</v>
      </c>
      <c r="D18" s="44">
        <f ca="1">+C16</f>
        <v>0.60121638471700189</v>
      </c>
      <c r="E18" s="45" t="s">
        <v>106</v>
      </c>
    </row>
    <row r="19" spans="1:35" ht="13.5" thickTop="1">
      <c r="A19" s="46" t="s">
        <v>110</v>
      </c>
      <c r="E19" s="47">
        <v>104</v>
      </c>
      <c r="O19" t="s">
        <v>16</v>
      </c>
    </row>
    <row r="20" spans="1:35" ht="13.5" thickBot="1">
      <c r="A20" s="4" t="s">
        <v>17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6" t="s">
        <v>30</v>
      </c>
      <c r="I20" s="6" t="s">
        <v>25</v>
      </c>
      <c r="J20" s="6" t="s">
        <v>99</v>
      </c>
      <c r="K20" s="6" t="s">
        <v>83</v>
      </c>
      <c r="L20" s="6" t="s">
        <v>84</v>
      </c>
      <c r="M20" s="6" t="s">
        <v>86</v>
      </c>
      <c r="N20" s="6" t="s">
        <v>85</v>
      </c>
      <c r="O20" s="6" t="s">
        <v>27</v>
      </c>
      <c r="P20" s="4" t="s">
        <v>28</v>
      </c>
      <c r="Q20" s="4" t="s">
        <v>29</v>
      </c>
    </row>
    <row r="21" spans="1:35">
      <c r="A21" t="s">
        <v>30</v>
      </c>
      <c r="B21" s="5"/>
      <c r="C21" s="17">
        <v>25504.491000000002</v>
      </c>
      <c r="D21" s="17"/>
      <c r="E21">
        <f t="shared" ref="E21:E52" si="0">(C21-C$7)/C$8</f>
        <v>-32363.993171166272</v>
      </c>
      <c r="F21">
        <f t="shared" ref="F21:F52" si="1">ROUND(2*E21,0)/2</f>
        <v>-32364</v>
      </c>
      <c r="G21">
        <f>C21-(C$7+F21*C$8)</f>
        <v>4.1056000009120908E-3</v>
      </c>
      <c r="H21">
        <f>G21</f>
        <v>4.1056000009120908E-3</v>
      </c>
      <c r="Q21" s="2">
        <f t="shared" ref="Q21:Q52" si="2">C21-15018.5</f>
        <v>10485.991000000002</v>
      </c>
    </row>
    <row r="22" spans="1:35">
      <c r="A22" t="s">
        <v>36</v>
      </c>
      <c r="B22" s="5"/>
      <c r="C22" s="17">
        <v>42453.349000000002</v>
      </c>
      <c r="D22" s="17"/>
      <c r="E22">
        <f t="shared" si="0"/>
        <v>-4173.0020555028987</v>
      </c>
      <c r="F22">
        <f t="shared" si="1"/>
        <v>-4173</v>
      </c>
      <c r="G22">
        <f>C22-(C$7+F22*C$8)</f>
        <v>-1.235799994901754E-3</v>
      </c>
      <c r="L22">
        <f>G22</f>
        <v>-1.235799994901754E-3</v>
      </c>
      <c r="Q22" s="2">
        <f t="shared" si="2"/>
        <v>27434.849000000002</v>
      </c>
      <c r="AE22">
        <v>7</v>
      </c>
      <c r="AG22" t="s">
        <v>35</v>
      </c>
      <c r="AI22" t="s">
        <v>37</v>
      </c>
    </row>
    <row r="23" spans="1:35">
      <c r="A23" t="s">
        <v>39</v>
      </c>
      <c r="B23" s="5"/>
      <c r="C23" s="17">
        <v>42866.387999999999</v>
      </c>
      <c r="D23" s="17"/>
      <c r="E23">
        <f t="shared" si="0"/>
        <v>-3485.9953687147736</v>
      </c>
      <c r="F23">
        <f t="shared" si="1"/>
        <v>-3486</v>
      </c>
      <c r="G23">
        <f>C23-(C$7+F23*C$8)</f>
        <v>2.7843999996548519E-3</v>
      </c>
      <c r="L23">
        <f>G23</f>
        <v>2.7843999996548519E-3</v>
      </c>
      <c r="Q23" s="2">
        <f t="shared" si="2"/>
        <v>27847.887999999999</v>
      </c>
      <c r="AE23">
        <v>10</v>
      </c>
      <c r="AG23" t="s">
        <v>38</v>
      </c>
      <c r="AI23" t="s">
        <v>37</v>
      </c>
    </row>
    <row r="24" spans="1:35">
      <c r="A24" t="s">
        <v>39</v>
      </c>
      <c r="B24" s="5"/>
      <c r="C24" s="17">
        <v>42869.392999999996</v>
      </c>
      <c r="D24" s="17"/>
      <c r="E24">
        <f t="shared" si="0"/>
        <v>-3480.9971600860572</v>
      </c>
      <c r="F24">
        <f t="shared" si="1"/>
        <v>-3481</v>
      </c>
      <c r="G24">
        <f>C24-(C$7+F24*C$8)</f>
        <v>1.7073999988497235E-3</v>
      </c>
      <c r="L24">
        <f>G24</f>
        <v>1.7073999988497235E-3</v>
      </c>
      <c r="Q24" s="2">
        <f t="shared" si="2"/>
        <v>27850.892999999996</v>
      </c>
      <c r="AE24">
        <v>10</v>
      </c>
      <c r="AG24" t="s">
        <v>38</v>
      </c>
      <c r="AI24" t="s">
        <v>37</v>
      </c>
    </row>
    <row r="25" spans="1:35">
      <c r="A25" t="s">
        <v>39</v>
      </c>
      <c r="B25" s="5"/>
      <c r="C25" s="17">
        <v>42872.394</v>
      </c>
      <c r="D25" s="17"/>
      <c r="E25">
        <f t="shared" si="0"/>
        <v>-3476.0056046468521</v>
      </c>
      <c r="F25">
        <f t="shared" si="1"/>
        <v>-3476</v>
      </c>
      <c r="G25">
        <f>C25-(C$7+F25*C$8)</f>
        <v>-3.3696000027703121E-3</v>
      </c>
      <c r="L25">
        <f>G25</f>
        <v>-3.3696000027703121E-3</v>
      </c>
      <c r="Q25" s="2">
        <f t="shared" si="2"/>
        <v>27853.894</v>
      </c>
      <c r="AE25">
        <v>9</v>
      </c>
      <c r="AG25" t="s">
        <v>38</v>
      </c>
      <c r="AI25" t="s">
        <v>37</v>
      </c>
    </row>
    <row r="26" spans="1:35">
      <c r="A26" s="13" t="s">
        <v>40</v>
      </c>
      <c r="B26" s="5"/>
      <c r="C26" s="17">
        <v>43213.389000000003</v>
      </c>
      <c r="D26" s="17"/>
      <c r="E26">
        <f t="shared" si="0"/>
        <v>-2908.8295143470982</v>
      </c>
      <c r="F26">
        <f t="shared" si="1"/>
        <v>-2909</v>
      </c>
      <c r="L26" s="9">
        <v>0.10249860000476474</v>
      </c>
      <c r="Q26" s="2">
        <f t="shared" si="2"/>
        <v>28194.889000000003</v>
      </c>
      <c r="AE26">
        <v>8</v>
      </c>
      <c r="AG26" t="s">
        <v>38</v>
      </c>
      <c r="AI26" t="s">
        <v>37</v>
      </c>
    </row>
    <row r="27" spans="1:35">
      <c r="A27" s="13" t="s">
        <v>42</v>
      </c>
      <c r="B27" s="5"/>
      <c r="C27" s="17">
        <v>43929.338000000003</v>
      </c>
      <c r="D27" s="17"/>
      <c r="E27">
        <f t="shared" si="0"/>
        <v>-1717.9934179995985</v>
      </c>
      <c r="F27">
        <f t="shared" si="1"/>
        <v>-1718</v>
      </c>
      <c r="G27">
        <f t="shared" ref="G27:G58" si="3">C27-(C$7+F27*C$8)</f>
        <v>3.9572000023326837E-3</v>
      </c>
      <c r="L27">
        <f t="shared" ref="L27:L40" si="4">G27</f>
        <v>3.9572000023326837E-3</v>
      </c>
      <c r="Q27" s="2">
        <f t="shared" si="2"/>
        <v>28910.838000000003</v>
      </c>
      <c r="AD27" t="s">
        <v>41</v>
      </c>
      <c r="AE27">
        <v>6</v>
      </c>
      <c r="AG27" t="s">
        <v>38</v>
      </c>
      <c r="AI27" t="s">
        <v>37</v>
      </c>
    </row>
    <row r="28" spans="1:35">
      <c r="A28" s="13" t="s">
        <v>42</v>
      </c>
      <c r="B28" s="5"/>
      <c r="C28" s="17">
        <v>43941.368000000002</v>
      </c>
      <c r="D28" s="17"/>
      <c r="E28">
        <f t="shared" si="0"/>
        <v>-1697.9839505109098</v>
      </c>
      <c r="F28">
        <f t="shared" si="1"/>
        <v>-1698</v>
      </c>
      <c r="G28">
        <f t="shared" si="3"/>
        <v>9.6492000011494383E-3</v>
      </c>
      <c r="L28">
        <f t="shared" si="4"/>
        <v>9.6492000011494383E-3</v>
      </c>
      <c r="Q28" s="2">
        <f t="shared" si="2"/>
        <v>28922.868000000002</v>
      </c>
      <c r="AD28" t="s">
        <v>41</v>
      </c>
      <c r="AE28">
        <v>10</v>
      </c>
      <c r="AG28" t="s">
        <v>38</v>
      </c>
      <c r="AI28" t="s">
        <v>37</v>
      </c>
    </row>
    <row r="29" spans="1:35">
      <c r="A29" s="13" t="s">
        <v>44</v>
      </c>
      <c r="B29" s="5"/>
      <c r="C29" s="17">
        <v>44208.31</v>
      </c>
      <c r="D29" s="17"/>
      <c r="E29">
        <f t="shared" si="0"/>
        <v>-1253.9800211371855</v>
      </c>
      <c r="F29">
        <f t="shared" si="1"/>
        <v>-1254</v>
      </c>
      <c r="G29">
        <f t="shared" si="3"/>
        <v>1.2011599996185396E-2</v>
      </c>
      <c r="L29">
        <f t="shared" si="4"/>
        <v>1.2011599996185396E-2</v>
      </c>
      <c r="Q29" s="2">
        <f t="shared" si="2"/>
        <v>29189.809999999998</v>
      </c>
      <c r="AD29" t="s">
        <v>41</v>
      </c>
      <c r="AE29">
        <v>6</v>
      </c>
      <c r="AG29" t="s">
        <v>43</v>
      </c>
      <c r="AI29" t="s">
        <v>37</v>
      </c>
    </row>
    <row r="30" spans="1:35">
      <c r="A30" s="13" t="s">
        <v>45</v>
      </c>
      <c r="B30" s="5"/>
      <c r="C30" s="17">
        <v>44247.385999999999</v>
      </c>
      <c r="D30" s="17"/>
      <c r="E30">
        <f t="shared" si="0"/>
        <v>-1188.9850126926231</v>
      </c>
      <c r="F30">
        <f t="shared" si="1"/>
        <v>-1189</v>
      </c>
      <c r="G30">
        <f t="shared" si="3"/>
        <v>9.0105999988736585E-3</v>
      </c>
      <c r="L30">
        <f t="shared" si="4"/>
        <v>9.0105999988736585E-3</v>
      </c>
      <c r="Q30" s="2">
        <f t="shared" si="2"/>
        <v>29228.885999999999</v>
      </c>
      <c r="AD30" t="s">
        <v>41</v>
      </c>
      <c r="AE30">
        <v>6</v>
      </c>
      <c r="AG30" t="s">
        <v>43</v>
      </c>
      <c r="AI30" t="s">
        <v>37</v>
      </c>
    </row>
    <row r="31" spans="1:35">
      <c r="A31" s="13" t="s">
        <v>46</v>
      </c>
      <c r="B31" s="5"/>
      <c r="C31" s="17">
        <v>44336.368000000002</v>
      </c>
      <c r="D31" s="17"/>
      <c r="E31">
        <f t="shared" si="0"/>
        <v>-1040.9814851715323</v>
      </c>
      <c r="F31">
        <f t="shared" si="1"/>
        <v>-1041</v>
      </c>
      <c r="G31">
        <f t="shared" si="3"/>
        <v>1.1131400002341252E-2</v>
      </c>
      <c r="L31">
        <f t="shared" si="4"/>
        <v>1.1131400002341252E-2</v>
      </c>
      <c r="Q31" s="2">
        <f t="shared" si="2"/>
        <v>29317.868000000002</v>
      </c>
      <c r="AD31" t="s">
        <v>41</v>
      </c>
      <c r="AE31">
        <v>10</v>
      </c>
      <c r="AG31" t="s">
        <v>38</v>
      </c>
      <c r="AI31" t="s">
        <v>37</v>
      </c>
    </row>
    <row r="32" spans="1:35">
      <c r="A32" s="13" t="s">
        <v>46</v>
      </c>
      <c r="B32" s="5"/>
      <c r="C32" s="17">
        <v>44339.37</v>
      </c>
      <c r="D32" s="17"/>
      <c r="E32">
        <f t="shared" si="0"/>
        <v>-1035.9882664349525</v>
      </c>
      <c r="F32">
        <f t="shared" si="1"/>
        <v>-1036</v>
      </c>
      <c r="G32">
        <f t="shared" si="3"/>
        <v>7.0544000045629218E-3</v>
      </c>
      <c r="L32">
        <f t="shared" si="4"/>
        <v>7.0544000045629218E-3</v>
      </c>
      <c r="Q32" s="2">
        <f t="shared" si="2"/>
        <v>29320.870000000003</v>
      </c>
      <c r="AD32" t="s">
        <v>41</v>
      </c>
      <c r="AE32">
        <v>12</v>
      </c>
      <c r="AG32" t="s">
        <v>38</v>
      </c>
      <c r="AI32" t="s">
        <v>37</v>
      </c>
    </row>
    <row r="33" spans="1:35">
      <c r="A33" s="13" t="s">
        <v>46</v>
      </c>
      <c r="B33" s="5"/>
      <c r="C33" s="17">
        <v>44342.373</v>
      </c>
      <c r="D33" s="17"/>
      <c r="E33">
        <f t="shared" si="0"/>
        <v>-1030.9933844009975</v>
      </c>
      <c r="F33">
        <f t="shared" si="1"/>
        <v>-1031</v>
      </c>
      <c r="G33">
        <f t="shared" si="3"/>
        <v>3.9774000033503398E-3</v>
      </c>
      <c r="L33">
        <f t="shared" si="4"/>
        <v>3.9774000033503398E-3</v>
      </c>
      <c r="Q33" s="2">
        <f t="shared" si="2"/>
        <v>29323.873</v>
      </c>
      <c r="AD33" t="s">
        <v>41</v>
      </c>
      <c r="AE33">
        <v>8</v>
      </c>
      <c r="AG33" t="s">
        <v>38</v>
      </c>
      <c r="AI33" t="s">
        <v>37</v>
      </c>
    </row>
    <row r="34" spans="1:35">
      <c r="A34" s="13" t="s">
        <v>47</v>
      </c>
      <c r="B34" s="5"/>
      <c r="C34" s="17">
        <v>44453.591999999997</v>
      </c>
      <c r="D34" s="17"/>
      <c r="E34">
        <f t="shared" si="0"/>
        <v>-846.00311302738112</v>
      </c>
      <c r="F34">
        <f t="shared" si="1"/>
        <v>-846</v>
      </c>
      <c r="G34">
        <f t="shared" si="3"/>
        <v>-1.8716000049607828E-3</v>
      </c>
      <c r="L34">
        <f t="shared" si="4"/>
        <v>-1.8716000049607828E-3</v>
      </c>
      <c r="Q34" s="2">
        <f t="shared" si="2"/>
        <v>29435.091999999997</v>
      </c>
      <c r="AD34" t="s">
        <v>41</v>
      </c>
      <c r="AE34">
        <v>6</v>
      </c>
      <c r="AG34" t="s">
        <v>43</v>
      </c>
      <c r="AI34" t="s">
        <v>37</v>
      </c>
    </row>
    <row r="35" spans="1:35">
      <c r="A35" s="13" t="s">
        <v>47</v>
      </c>
      <c r="B35" s="5"/>
      <c r="C35" s="17">
        <v>44462.608</v>
      </c>
      <c r="D35" s="17"/>
      <c r="E35">
        <f t="shared" si="0"/>
        <v>-831.00682384383185</v>
      </c>
      <c r="F35">
        <f t="shared" si="1"/>
        <v>-831</v>
      </c>
      <c r="G35">
        <f t="shared" si="3"/>
        <v>-4.1025999962585047E-3</v>
      </c>
      <c r="L35">
        <f t="shared" si="4"/>
        <v>-4.1025999962585047E-3</v>
      </c>
      <c r="Q35" s="2">
        <f t="shared" si="2"/>
        <v>29444.108</v>
      </c>
      <c r="AD35" t="s">
        <v>41</v>
      </c>
      <c r="AE35">
        <v>6</v>
      </c>
      <c r="AG35" t="s">
        <v>43</v>
      </c>
      <c r="AI35" t="s">
        <v>37</v>
      </c>
    </row>
    <row r="36" spans="1:35">
      <c r="A36" s="13" t="s">
        <v>48</v>
      </c>
      <c r="B36" s="5"/>
      <c r="C36" s="17">
        <v>44583.462</v>
      </c>
      <c r="D36" s="17"/>
      <c r="E36">
        <f t="shared" si="0"/>
        <v>-629.99068220807305</v>
      </c>
      <c r="F36">
        <f t="shared" si="1"/>
        <v>-630</v>
      </c>
      <c r="G36">
        <f t="shared" si="3"/>
        <v>5.6019999974523671E-3</v>
      </c>
      <c r="L36">
        <f t="shared" si="4"/>
        <v>5.6019999974523671E-3</v>
      </c>
      <c r="Q36" s="2">
        <f t="shared" si="2"/>
        <v>29564.962</v>
      </c>
      <c r="AD36" t="s">
        <v>41</v>
      </c>
      <c r="AE36">
        <v>11</v>
      </c>
      <c r="AG36" t="s">
        <v>38</v>
      </c>
      <c r="AI36" t="s">
        <v>37</v>
      </c>
    </row>
    <row r="37" spans="1:35">
      <c r="A37" s="13" t="s">
        <v>48</v>
      </c>
      <c r="B37" s="5"/>
      <c r="C37" s="17">
        <v>44627.351999999999</v>
      </c>
      <c r="D37" s="17"/>
      <c r="E37">
        <f t="shared" si="0"/>
        <v>-556.98856017327591</v>
      </c>
      <c r="F37">
        <f t="shared" si="1"/>
        <v>-557</v>
      </c>
      <c r="G37">
        <f t="shared" si="3"/>
        <v>6.8777999986195937E-3</v>
      </c>
      <c r="L37">
        <f t="shared" si="4"/>
        <v>6.8777999986195937E-3</v>
      </c>
      <c r="Q37" s="2">
        <f t="shared" si="2"/>
        <v>29608.851999999999</v>
      </c>
      <c r="AD37" t="s">
        <v>41</v>
      </c>
      <c r="AE37">
        <v>8</v>
      </c>
      <c r="AG37" t="s">
        <v>38</v>
      </c>
      <c r="AI37" t="s">
        <v>37</v>
      </c>
    </row>
    <row r="38" spans="1:35">
      <c r="A38" s="13" t="s">
        <v>48</v>
      </c>
      <c r="B38" s="5"/>
      <c r="C38" s="17">
        <v>44633.36</v>
      </c>
      <c r="D38" s="17"/>
      <c r="E38">
        <f t="shared" si="0"/>
        <v>-546.99546951059222</v>
      </c>
      <c r="F38">
        <f t="shared" si="1"/>
        <v>-547</v>
      </c>
      <c r="G38">
        <f t="shared" si="3"/>
        <v>2.7238000038778409E-3</v>
      </c>
      <c r="L38">
        <f t="shared" si="4"/>
        <v>2.7238000038778409E-3</v>
      </c>
      <c r="Q38" s="2">
        <f t="shared" si="2"/>
        <v>29614.86</v>
      </c>
      <c r="AD38" t="s">
        <v>41</v>
      </c>
      <c r="AE38">
        <v>8</v>
      </c>
      <c r="AG38" t="s">
        <v>38</v>
      </c>
      <c r="AI38" t="s">
        <v>37</v>
      </c>
    </row>
    <row r="39" spans="1:35">
      <c r="A39" s="13" t="s">
        <v>48</v>
      </c>
      <c r="B39" s="5"/>
      <c r="C39" s="17">
        <v>44636.370999999999</v>
      </c>
      <c r="D39" s="17"/>
      <c r="E39">
        <f t="shared" si="0"/>
        <v>-541.98728109758974</v>
      </c>
      <c r="F39">
        <f t="shared" si="1"/>
        <v>-542</v>
      </c>
      <c r="G39">
        <f t="shared" si="3"/>
        <v>7.6467999970191158E-3</v>
      </c>
      <c r="L39">
        <f t="shared" si="4"/>
        <v>7.6467999970191158E-3</v>
      </c>
      <c r="Q39" s="2">
        <f t="shared" si="2"/>
        <v>29617.870999999999</v>
      </c>
      <c r="AD39" t="s">
        <v>41</v>
      </c>
      <c r="AE39">
        <v>12</v>
      </c>
      <c r="AG39" t="s">
        <v>38</v>
      </c>
      <c r="AI39" t="s">
        <v>37</v>
      </c>
    </row>
    <row r="40" spans="1:35">
      <c r="A40" s="13" t="s">
        <v>49</v>
      </c>
      <c r="B40" s="5"/>
      <c r="C40" s="17">
        <v>44660.419000000002</v>
      </c>
      <c r="D40" s="17"/>
      <c r="E40">
        <f t="shared" si="0"/>
        <v>-501.98830568877207</v>
      </c>
      <c r="F40">
        <f t="shared" si="1"/>
        <v>-502</v>
      </c>
      <c r="G40">
        <f t="shared" si="3"/>
        <v>7.030799999483861E-3</v>
      </c>
      <c r="L40">
        <f t="shared" si="4"/>
        <v>7.030799999483861E-3</v>
      </c>
      <c r="Q40" s="2">
        <f t="shared" si="2"/>
        <v>29641.919000000002</v>
      </c>
      <c r="AD40" t="s">
        <v>41</v>
      </c>
      <c r="AE40">
        <v>9</v>
      </c>
      <c r="AG40" t="s">
        <v>38</v>
      </c>
      <c r="AI40" t="s">
        <v>37</v>
      </c>
    </row>
    <row r="41" spans="1:35">
      <c r="A41" s="14" t="s">
        <v>24</v>
      </c>
      <c r="B41" s="11" t="s">
        <v>90</v>
      </c>
      <c r="C41" s="18">
        <v>44962.222099999999</v>
      </c>
      <c r="D41" s="18">
        <v>5.9999999999999995E-4</v>
      </c>
      <c r="E41">
        <f t="shared" si="0"/>
        <v>0</v>
      </c>
      <c r="F41">
        <f t="shared" si="1"/>
        <v>0</v>
      </c>
      <c r="G41">
        <f t="shared" si="3"/>
        <v>0</v>
      </c>
      <c r="K41">
        <f>G41</f>
        <v>0</v>
      </c>
      <c r="O41">
        <f ca="1">+C$11+C$12*F41</f>
        <v>5.210167257997866E-3</v>
      </c>
      <c r="Q41" s="2">
        <f t="shared" si="2"/>
        <v>29943.722099999999</v>
      </c>
    </row>
    <row r="42" spans="1:35">
      <c r="A42" s="14" t="s">
        <v>24</v>
      </c>
      <c r="B42" s="11" t="s">
        <v>89</v>
      </c>
      <c r="C42" s="18">
        <v>44963.124900000003</v>
      </c>
      <c r="D42" s="18">
        <v>8.0000000000000004E-4</v>
      </c>
      <c r="E42">
        <f t="shared" si="0"/>
        <v>1.5016248752169037</v>
      </c>
      <c r="F42">
        <f t="shared" si="1"/>
        <v>1.5</v>
      </c>
      <c r="G42">
        <f t="shared" si="3"/>
        <v>9.7690000256989151E-4</v>
      </c>
      <c r="K42">
        <f>G42</f>
        <v>9.7690000256989151E-4</v>
      </c>
      <c r="O42">
        <f ca="1">+C$11+C$12*F42</f>
        <v>5.2116443335007796E-3</v>
      </c>
      <c r="Q42" s="2">
        <f t="shared" si="2"/>
        <v>29944.624900000003</v>
      </c>
    </row>
    <row r="43" spans="1:35">
      <c r="A43" s="14" t="s">
        <v>24</v>
      </c>
      <c r="B43" s="11" t="s">
        <v>90</v>
      </c>
      <c r="C43" s="18">
        <v>44965.228199999998</v>
      </c>
      <c r="D43" s="18">
        <v>4.0000000000000002E-4</v>
      </c>
      <c r="E43">
        <f t="shared" si="0"/>
        <v>5.0000382558375858</v>
      </c>
      <c r="F43">
        <f t="shared" si="1"/>
        <v>5</v>
      </c>
      <c r="G43">
        <f t="shared" si="3"/>
        <v>2.3000000510364771E-5</v>
      </c>
      <c r="K43">
        <f>G43</f>
        <v>2.3000000510364771E-5</v>
      </c>
      <c r="O43">
        <f ca="1">+C$11+C$12*F43</f>
        <v>5.2150908430075773E-3</v>
      </c>
      <c r="Q43" s="2">
        <f t="shared" si="2"/>
        <v>29946.728199999998</v>
      </c>
    </row>
    <row r="44" spans="1:35">
      <c r="A44" s="14" t="s">
        <v>24</v>
      </c>
      <c r="B44" s="11" t="s">
        <v>89</v>
      </c>
      <c r="C44" s="18">
        <v>44966.133000000002</v>
      </c>
      <c r="D44" s="18">
        <v>8.9999999999999998E-4</v>
      </c>
      <c r="E44">
        <f t="shared" si="0"/>
        <v>6.5049897258163796</v>
      </c>
      <c r="F44">
        <f t="shared" si="1"/>
        <v>6.5</v>
      </c>
      <c r="G44">
        <f t="shared" si="3"/>
        <v>2.9999000034877099E-3</v>
      </c>
      <c r="K44">
        <f>G44</f>
        <v>2.9999000034877099E-3</v>
      </c>
      <c r="O44">
        <f ca="1">+C$11+C$12*F44</f>
        <v>5.2165679185104908E-3</v>
      </c>
      <c r="Q44" s="2">
        <f t="shared" si="2"/>
        <v>29947.633000000002</v>
      </c>
    </row>
    <row r="45" spans="1:35">
      <c r="A45" s="13" t="s">
        <v>52</v>
      </c>
      <c r="B45" s="5"/>
      <c r="C45" s="17">
        <v>45013.324999999997</v>
      </c>
      <c r="D45" s="17"/>
      <c r="E45">
        <f t="shared" si="0"/>
        <v>84.999319711368088</v>
      </c>
      <c r="F45">
        <f t="shared" si="1"/>
        <v>85</v>
      </c>
      <c r="G45">
        <f t="shared" si="3"/>
        <v>-4.0900000021792948E-4</v>
      </c>
      <c r="L45">
        <f>G45</f>
        <v>-4.0900000021792948E-4</v>
      </c>
      <c r="Q45" s="2">
        <f t="shared" si="2"/>
        <v>29994.824999999997</v>
      </c>
      <c r="AD45" t="s">
        <v>41</v>
      </c>
      <c r="AE45">
        <v>9</v>
      </c>
      <c r="AG45" t="s">
        <v>38</v>
      </c>
      <c r="AI45" t="s">
        <v>37</v>
      </c>
    </row>
    <row r="46" spans="1:35">
      <c r="A46" s="13" t="s">
        <v>53</v>
      </c>
      <c r="B46" s="5"/>
      <c r="C46" s="17">
        <v>45022.351000000002</v>
      </c>
      <c r="D46" s="17"/>
      <c r="E46">
        <f t="shared" si="0"/>
        <v>100.01224186872682</v>
      </c>
      <c r="F46">
        <f t="shared" si="1"/>
        <v>100</v>
      </c>
      <c r="G46">
        <f t="shared" si="3"/>
        <v>7.3600000032456592E-3</v>
      </c>
      <c r="N46">
        <f>G46</f>
        <v>7.3600000032456592E-3</v>
      </c>
      <c r="Q46" s="2">
        <f t="shared" si="2"/>
        <v>30003.851000000002</v>
      </c>
      <c r="AD46" t="s">
        <v>41</v>
      </c>
      <c r="AI46" t="s">
        <v>51</v>
      </c>
    </row>
    <row r="47" spans="1:35">
      <c r="A47" s="13" t="s">
        <v>53</v>
      </c>
      <c r="B47" s="5"/>
      <c r="C47" s="17">
        <v>45022.351999999999</v>
      </c>
      <c r="D47" s="17"/>
      <c r="E47">
        <f t="shared" si="0"/>
        <v>100.01390516610172</v>
      </c>
      <c r="F47">
        <f t="shared" si="1"/>
        <v>100</v>
      </c>
      <c r="G47">
        <f t="shared" si="3"/>
        <v>8.3599999998114072E-3</v>
      </c>
      <c r="N47">
        <f>G47</f>
        <v>8.3599999998114072E-3</v>
      </c>
      <c r="Q47" s="2">
        <f t="shared" si="2"/>
        <v>30003.851999999999</v>
      </c>
      <c r="AD47" t="s">
        <v>41</v>
      </c>
      <c r="AI47" t="s">
        <v>51</v>
      </c>
    </row>
    <row r="48" spans="1:35">
      <c r="A48" s="13" t="s">
        <v>54</v>
      </c>
      <c r="B48" s="5"/>
      <c r="C48" s="17">
        <v>45346.409</v>
      </c>
      <c r="D48" s="17"/>
      <c r="E48">
        <f t="shared" si="0"/>
        <v>639.01706443314765</v>
      </c>
      <c r="F48">
        <f t="shared" si="1"/>
        <v>639</v>
      </c>
      <c r="G48">
        <f t="shared" si="3"/>
        <v>1.0259399998176377E-2</v>
      </c>
      <c r="L48">
        <f>G48</f>
        <v>1.0259399998176377E-2</v>
      </c>
      <c r="Q48" s="2">
        <f t="shared" si="2"/>
        <v>30327.909</v>
      </c>
      <c r="AD48" t="s">
        <v>41</v>
      </c>
      <c r="AE48">
        <v>8</v>
      </c>
      <c r="AG48" t="s">
        <v>38</v>
      </c>
      <c r="AI48" t="s">
        <v>37</v>
      </c>
    </row>
    <row r="49" spans="1:35">
      <c r="A49" s="13" t="s">
        <v>54</v>
      </c>
      <c r="B49" s="5"/>
      <c r="C49" s="17">
        <v>45357.237999999998</v>
      </c>
      <c r="D49" s="17"/>
      <c r="E49">
        <f t="shared" si="0"/>
        <v>657.02891176772675</v>
      </c>
      <c r="F49">
        <f t="shared" si="1"/>
        <v>657</v>
      </c>
      <c r="G49">
        <f t="shared" si="3"/>
        <v>1.7382199999701697E-2</v>
      </c>
      <c r="L49">
        <f>G49</f>
        <v>1.7382199999701697E-2</v>
      </c>
      <c r="Q49" s="2">
        <f t="shared" si="2"/>
        <v>30338.737999999998</v>
      </c>
      <c r="AD49" t="s">
        <v>41</v>
      </c>
      <c r="AE49">
        <v>8</v>
      </c>
      <c r="AG49" t="s">
        <v>38</v>
      </c>
      <c r="AI49" t="s">
        <v>37</v>
      </c>
    </row>
    <row r="50" spans="1:35">
      <c r="A50" s="13" t="s">
        <v>55</v>
      </c>
      <c r="B50" s="5"/>
      <c r="C50" s="17">
        <v>45384.277000000002</v>
      </c>
      <c r="D50" s="17"/>
      <c r="E50">
        <f t="shared" si="0"/>
        <v>702.00280964194008</v>
      </c>
      <c r="F50">
        <f t="shared" si="1"/>
        <v>702</v>
      </c>
      <c r="G50">
        <f t="shared" si="3"/>
        <v>1.6892000057850964E-3</v>
      </c>
      <c r="L50">
        <f>G50</f>
        <v>1.6892000057850964E-3</v>
      </c>
      <c r="Q50" s="2">
        <f t="shared" si="2"/>
        <v>30365.777000000002</v>
      </c>
      <c r="AD50" t="s">
        <v>41</v>
      </c>
      <c r="AE50">
        <v>7</v>
      </c>
      <c r="AG50" t="s">
        <v>38</v>
      </c>
      <c r="AI50" t="s">
        <v>37</v>
      </c>
    </row>
    <row r="51" spans="1:35">
      <c r="A51" s="13" t="s">
        <v>55</v>
      </c>
      <c r="B51" s="5"/>
      <c r="C51" s="17">
        <v>45399.31</v>
      </c>
      <c r="D51" s="17"/>
      <c r="E51">
        <f t="shared" si="0"/>
        <v>727.00715916458341</v>
      </c>
      <c r="F51">
        <f t="shared" si="1"/>
        <v>727</v>
      </c>
      <c r="G51">
        <f t="shared" si="3"/>
        <v>4.3041999961133115E-3</v>
      </c>
      <c r="L51">
        <f>G51</f>
        <v>4.3041999961133115E-3</v>
      </c>
      <c r="Q51" s="2">
        <f t="shared" si="2"/>
        <v>30380.809999999998</v>
      </c>
      <c r="AD51" t="s">
        <v>41</v>
      </c>
      <c r="AE51">
        <v>7</v>
      </c>
      <c r="AG51" t="s">
        <v>38</v>
      </c>
      <c r="AI51" t="s">
        <v>37</v>
      </c>
    </row>
    <row r="52" spans="1:35">
      <c r="A52" s="13" t="s">
        <v>55</v>
      </c>
      <c r="B52" s="5"/>
      <c r="C52" s="17">
        <v>45402.317000000003</v>
      </c>
      <c r="D52" s="17"/>
      <c r="E52">
        <f t="shared" si="0"/>
        <v>732.0086943880741</v>
      </c>
      <c r="F52">
        <f t="shared" si="1"/>
        <v>732</v>
      </c>
      <c r="G52">
        <f t="shared" si="3"/>
        <v>5.2272000029915944E-3</v>
      </c>
      <c r="L52">
        <f>G52</f>
        <v>5.2272000029915944E-3</v>
      </c>
      <c r="Q52" s="2">
        <f t="shared" si="2"/>
        <v>30383.817000000003</v>
      </c>
      <c r="AD52" t="s">
        <v>41</v>
      </c>
      <c r="AE52">
        <v>9</v>
      </c>
      <c r="AG52" t="s">
        <v>38</v>
      </c>
      <c r="AI52" t="s">
        <v>37</v>
      </c>
    </row>
    <row r="53" spans="1:35">
      <c r="A53" s="13" t="s">
        <v>56</v>
      </c>
      <c r="B53" s="5" t="s">
        <v>89</v>
      </c>
      <c r="C53" s="17">
        <v>45635.890899999999</v>
      </c>
      <c r="D53" s="17"/>
      <c r="E53">
        <f t="shared" ref="E53:E84" si="5">(C53-C$7)/C$8</f>
        <v>1120.5115504359994</v>
      </c>
      <c r="F53">
        <f t="shared" ref="F53:F84" si="6">ROUND(2*E53,0)/2</f>
        <v>1120.5</v>
      </c>
      <c r="G53">
        <f t="shared" si="3"/>
        <v>6.9443000029423274E-3</v>
      </c>
      <c r="N53">
        <f>G53</f>
        <v>6.9443000029423274E-3</v>
      </c>
      <c r="Q53" s="2">
        <f t="shared" ref="Q53:Q84" si="7">C53-15018.5</f>
        <v>30617.390899999999</v>
      </c>
      <c r="AD53" t="s">
        <v>50</v>
      </c>
      <c r="AI53" t="s">
        <v>51</v>
      </c>
    </row>
    <row r="54" spans="1:35">
      <c r="A54" s="13" t="s">
        <v>31</v>
      </c>
      <c r="B54" s="5"/>
      <c r="C54" s="17">
        <v>45635.890899999999</v>
      </c>
      <c r="D54" s="17"/>
      <c r="E54">
        <f t="shared" si="5"/>
        <v>1120.5115504359994</v>
      </c>
      <c r="F54">
        <f t="shared" si="6"/>
        <v>1120.5</v>
      </c>
      <c r="G54">
        <f t="shared" si="3"/>
        <v>6.9443000029423274E-3</v>
      </c>
      <c r="I54">
        <f>G54</f>
        <v>6.9443000029423274E-3</v>
      </c>
      <c r="Q54" s="2">
        <f t="shared" si="7"/>
        <v>30617.390899999999</v>
      </c>
    </row>
    <row r="55" spans="1:35">
      <c r="A55" s="13" t="s">
        <v>56</v>
      </c>
      <c r="B55" s="5" t="s">
        <v>89</v>
      </c>
      <c r="C55" s="17">
        <v>46024.8724</v>
      </c>
      <c r="D55" s="17"/>
      <c r="E55">
        <f t="shared" si="5"/>
        <v>1767.5034604902023</v>
      </c>
      <c r="F55">
        <f t="shared" si="6"/>
        <v>1767.5</v>
      </c>
      <c r="G55">
        <f t="shared" si="3"/>
        <v>2.0805000021937303E-3</v>
      </c>
      <c r="N55">
        <f>G55</f>
        <v>2.0805000021937303E-3</v>
      </c>
      <c r="Q55" s="2">
        <f t="shared" si="7"/>
        <v>31006.3724</v>
      </c>
      <c r="AD55" t="s">
        <v>50</v>
      </c>
      <c r="AI55" t="s">
        <v>51</v>
      </c>
    </row>
    <row r="56" spans="1:35">
      <c r="A56" s="13" t="s">
        <v>31</v>
      </c>
      <c r="B56" s="5"/>
      <c r="C56" s="17">
        <v>46024.8724</v>
      </c>
      <c r="D56" s="17"/>
      <c r="E56">
        <f t="shared" si="5"/>
        <v>1767.5034604902023</v>
      </c>
      <c r="F56">
        <f t="shared" si="6"/>
        <v>1767.5</v>
      </c>
      <c r="G56">
        <f t="shared" si="3"/>
        <v>2.0805000021937303E-3</v>
      </c>
      <c r="I56">
        <f>G56</f>
        <v>2.0805000021937303E-3</v>
      </c>
      <c r="Q56" s="2">
        <f t="shared" si="7"/>
        <v>31006.3724</v>
      </c>
    </row>
    <row r="57" spans="1:35">
      <c r="A57" s="13" t="s">
        <v>56</v>
      </c>
      <c r="B57" s="5" t="s">
        <v>89</v>
      </c>
      <c r="C57" s="17">
        <v>46079.586799999997</v>
      </c>
      <c r="D57" s="17"/>
      <c r="E57">
        <f t="shared" si="5"/>
        <v>1858.5097786916276</v>
      </c>
      <c r="F57">
        <f t="shared" si="6"/>
        <v>1858.5</v>
      </c>
      <c r="G57">
        <f t="shared" si="3"/>
        <v>5.8790999974007718E-3</v>
      </c>
      <c r="N57">
        <f>G57</f>
        <v>5.8790999974007718E-3</v>
      </c>
      <c r="Q57" s="2">
        <f t="shared" si="7"/>
        <v>31061.086799999997</v>
      </c>
      <c r="AD57" t="s">
        <v>50</v>
      </c>
      <c r="AI57" t="s">
        <v>51</v>
      </c>
    </row>
    <row r="58" spans="1:35">
      <c r="A58" s="13" t="s">
        <v>31</v>
      </c>
      <c r="B58" s="5"/>
      <c r="C58" s="17">
        <v>46079.586799999997</v>
      </c>
      <c r="D58" s="17"/>
      <c r="E58">
        <f t="shared" si="5"/>
        <v>1858.5097786916276</v>
      </c>
      <c r="F58">
        <f t="shared" si="6"/>
        <v>1858.5</v>
      </c>
      <c r="G58">
        <f t="shared" si="3"/>
        <v>5.8790999974007718E-3</v>
      </c>
      <c r="I58">
        <f>G58</f>
        <v>5.8790999974007718E-3</v>
      </c>
      <c r="Q58" s="2">
        <f t="shared" si="7"/>
        <v>31061.086799999997</v>
      </c>
    </row>
    <row r="59" spans="1:35">
      <c r="A59" s="13" t="s">
        <v>57</v>
      </c>
      <c r="B59" s="5"/>
      <c r="C59" s="17">
        <v>46350.442000000003</v>
      </c>
      <c r="D59" s="17"/>
      <c r="E59">
        <f t="shared" si="5"/>
        <v>2309.0225233751562</v>
      </c>
      <c r="F59">
        <f t="shared" si="6"/>
        <v>2309</v>
      </c>
      <c r="G59">
        <f t="shared" ref="G59:G90" si="8">C59-(C$7+F59*C$8)</f>
        <v>1.3541400003305171E-2</v>
      </c>
      <c r="L59">
        <f>G59</f>
        <v>1.3541400003305171E-2</v>
      </c>
      <c r="Q59" s="2">
        <f t="shared" si="7"/>
        <v>31331.942000000003</v>
      </c>
      <c r="AD59" t="s">
        <v>41</v>
      </c>
      <c r="AE59">
        <v>9</v>
      </c>
      <c r="AG59" t="s">
        <v>38</v>
      </c>
      <c r="AI59" t="s">
        <v>37</v>
      </c>
    </row>
    <row r="60" spans="1:35">
      <c r="A60" s="13" t="s">
        <v>59</v>
      </c>
      <c r="B60" s="5" t="s">
        <v>89</v>
      </c>
      <c r="C60" s="17">
        <v>46708.472000000002</v>
      </c>
      <c r="D60" s="17"/>
      <c r="E60">
        <f t="shared" si="5"/>
        <v>2904.5328845535273</v>
      </c>
      <c r="F60">
        <f t="shared" si="6"/>
        <v>2904.5</v>
      </c>
      <c r="G60">
        <f t="shared" si="8"/>
        <v>1.9770700004301034E-2</v>
      </c>
      <c r="N60">
        <f>G60</f>
        <v>1.9770700004301034E-2</v>
      </c>
      <c r="Q60" s="2">
        <f t="shared" si="7"/>
        <v>31689.972000000002</v>
      </c>
      <c r="AD60" t="s">
        <v>58</v>
      </c>
      <c r="AI60" t="s">
        <v>51</v>
      </c>
    </row>
    <row r="61" spans="1:35">
      <c r="A61" s="13" t="s">
        <v>60</v>
      </c>
      <c r="B61" s="5"/>
      <c r="C61" s="17">
        <v>46816.366000000002</v>
      </c>
      <c r="D61" s="17"/>
      <c r="E61">
        <f t="shared" si="5"/>
        <v>3083.9926921366332</v>
      </c>
      <c r="F61">
        <f t="shared" si="6"/>
        <v>3084</v>
      </c>
      <c r="G61">
        <f t="shared" si="8"/>
        <v>-4.3936000001849607E-3</v>
      </c>
      <c r="L61">
        <f>G61</f>
        <v>-4.3936000001849607E-3</v>
      </c>
      <c r="Q61" s="2">
        <f t="shared" si="7"/>
        <v>31797.866000000002</v>
      </c>
      <c r="AD61" t="s">
        <v>41</v>
      </c>
      <c r="AE61">
        <v>6</v>
      </c>
      <c r="AG61" t="s">
        <v>38</v>
      </c>
      <c r="AI61" t="s">
        <v>37</v>
      </c>
    </row>
    <row r="62" spans="1:35">
      <c r="A62" s="13" t="s">
        <v>60</v>
      </c>
      <c r="B62" s="5"/>
      <c r="C62" s="17">
        <v>46819.398999999998</v>
      </c>
      <c r="D62" s="17"/>
      <c r="E62">
        <f t="shared" si="5"/>
        <v>3089.0374730920043</v>
      </c>
      <c r="F62">
        <f t="shared" si="6"/>
        <v>3089</v>
      </c>
      <c r="G62">
        <f t="shared" si="8"/>
        <v>2.2529399997438304E-2</v>
      </c>
      <c r="L62">
        <f>G62</f>
        <v>2.2529399997438304E-2</v>
      </c>
      <c r="Q62" s="2">
        <f t="shared" si="7"/>
        <v>31800.898999999998</v>
      </c>
      <c r="AD62" t="s">
        <v>41</v>
      </c>
      <c r="AE62">
        <v>9</v>
      </c>
      <c r="AG62" t="s">
        <v>38</v>
      </c>
      <c r="AI62" t="s">
        <v>37</v>
      </c>
    </row>
    <row r="63" spans="1:35">
      <c r="A63" s="13" t="s">
        <v>60</v>
      </c>
      <c r="B63" s="5"/>
      <c r="C63" s="17">
        <v>46825.396999999997</v>
      </c>
      <c r="D63" s="17"/>
      <c r="E63">
        <f t="shared" si="5"/>
        <v>3099.0139307808786</v>
      </c>
      <c r="F63">
        <f t="shared" si="6"/>
        <v>3099</v>
      </c>
      <c r="G63">
        <f t="shared" si="8"/>
        <v>8.3754000006592833E-3</v>
      </c>
      <c r="L63">
        <f>G63</f>
        <v>8.3754000006592833E-3</v>
      </c>
      <c r="Q63" s="2">
        <f t="shared" si="7"/>
        <v>31806.896999999997</v>
      </c>
      <c r="AD63" t="s">
        <v>41</v>
      </c>
      <c r="AE63">
        <v>7</v>
      </c>
      <c r="AG63" t="s">
        <v>38</v>
      </c>
      <c r="AI63" t="s">
        <v>37</v>
      </c>
    </row>
    <row r="64" spans="1:35">
      <c r="A64" s="13" t="s">
        <v>61</v>
      </c>
      <c r="B64" s="5"/>
      <c r="C64" s="17">
        <v>47202.355000000003</v>
      </c>
      <c r="D64" s="17"/>
      <c r="E64">
        <f t="shared" si="5"/>
        <v>3726.0071847793724</v>
      </c>
      <c r="F64">
        <f t="shared" si="6"/>
        <v>3726</v>
      </c>
      <c r="G64">
        <f t="shared" si="8"/>
        <v>4.3196000042371452E-3</v>
      </c>
      <c r="N64">
        <f>G64</f>
        <v>4.3196000042371452E-3</v>
      </c>
      <c r="Q64" s="2">
        <f t="shared" si="7"/>
        <v>32183.855000000003</v>
      </c>
      <c r="AD64" t="s">
        <v>41</v>
      </c>
      <c r="AI64" t="s">
        <v>51</v>
      </c>
    </row>
    <row r="65" spans="1:35">
      <c r="A65" s="13" t="s">
        <v>62</v>
      </c>
      <c r="B65" s="5"/>
      <c r="C65" s="17">
        <v>47208.377999999997</v>
      </c>
      <c r="D65" s="17"/>
      <c r="E65">
        <f t="shared" si="5"/>
        <v>3736.0252249027521</v>
      </c>
      <c r="F65">
        <f t="shared" si="6"/>
        <v>3736</v>
      </c>
      <c r="G65">
        <f t="shared" si="8"/>
        <v>1.5165599994361401E-2</v>
      </c>
      <c r="L65">
        <f>G65</f>
        <v>1.5165599994361401E-2</v>
      </c>
      <c r="Q65" s="2">
        <f t="shared" si="7"/>
        <v>32189.877999999997</v>
      </c>
      <c r="AD65" t="s">
        <v>41</v>
      </c>
      <c r="AE65">
        <v>7</v>
      </c>
      <c r="AG65" t="s">
        <v>38</v>
      </c>
      <c r="AI65" t="s">
        <v>37</v>
      </c>
    </row>
    <row r="66" spans="1:35">
      <c r="A66" s="13" t="s">
        <v>62</v>
      </c>
      <c r="B66" s="5"/>
      <c r="C66" s="17">
        <v>47214.394</v>
      </c>
      <c r="D66" s="17"/>
      <c r="E66">
        <f t="shared" si="5"/>
        <v>3746.0316219444835</v>
      </c>
      <c r="F66">
        <f t="shared" si="6"/>
        <v>3746</v>
      </c>
      <c r="G66">
        <f t="shared" si="8"/>
        <v>1.9011600001249462E-2</v>
      </c>
      <c r="L66">
        <f>G66</f>
        <v>1.9011600001249462E-2</v>
      </c>
      <c r="Q66" s="2">
        <f t="shared" si="7"/>
        <v>32195.894</v>
      </c>
      <c r="AD66" t="s">
        <v>41</v>
      </c>
      <c r="AE66">
        <v>9</v>
      </c>
      <c r="AG66" t="s">
        <v>38</v>
      </c>
      <c r="AI66" t="s">
        <v>37</v>
      </c>
    </row>
    <row r="67" spans="1:35">
      <c r="A67" s="13" t="s">
        <v>63</v>
      </c>
      <c r="B67" s="5"/>
      <c r="C67" s="17">
        <v>47232.425999999999</v>
      </c>
      <c r="D67" s="17"/>
      <c r="E67">
        <f t="shared" si="5"/>
        <v>3776.02420031157</v>
      </c>
      <c r="F67">
        <f t="shared" si="6"/>
        <v>3776</v>
      </c>
      <c r="G67">
        <f t="shared" si="8"/>
        <v>1.4549599996826146E-2</v>
      </c>
      <c r="L67">
        <f>G67</f>
        <v>1.4549599996826146E-2</v>
      </c>
      <c r="Q67" s="2">
        <f t="shared" si="7"/>
        <v>32213.925999999999</v>
      </c>
      <c r="AD67" t="s">
        <v>41</v>
      </c>
      <c r="AE67">
        <v>12</v>
      </c>
      <c r="AG67" t="s">
        <v>38</v>
      </c>
      <c r="AI67" t="s">
        <v>37</v>
      </c>
    </row>
    <row r="68" spans="1:35">
      <c r="A68" s="13" t="s">
        <v>61</v>
      </c>
      <c r="B68" s="5"/>
      <c r="C68" s="17">
        <v>47476.51</v>
      </c>
      <c r="D68" s="17"/>
      <c r="E68">
        <f t="shared" si="5"/>
        <v>4182.0084781594142</v>
      </c>
      <c r="F68">
        <f t="shared" si="6"/>
        <v>4182</v>
      </c>
      <c r="G68">
        <f t="shared" si="8"/>
        <v>5.0972000026376918E-3</v>
      </c>
      <c r="N68">
        <f>G68</f>
        <v>5.0972000026376918E-3</v>
      </c>
      <c r="Q68" s="2">
        <f t="shared" si="7"/>
        <v>32458.010000000002</v>
      </c>
      <c r="AD68" t="s">
        <v>41</v>
      </c>
      <c r="AI68" t="s">
        <v>51</v>
      </c>
    </row>
    <row r="69" spans="1:35">
      <c r="A69" s="13" t="s">
        <v>64</v>
      </c>
      <c r="B69" s="5"/>
      <c r="C69" s="17">
        <v>47535.428999999996</v>
      </c>
      <c r="D69" s="17"/>
      <c r="E69">
        <f t="shared" si="5"/>
        <v>4280.0082965273305</v>
      </c>
      <c r="F69">
        <f t="shared" si="6"/>
        <v>4280</v>
      </c>
      <c r="G69">
        <f t="shared" si="8"/>
        <v>4.9880000005941838E-3</v>
      </c>
      <c r="L69">
        <f>G69</f>
        <v>4.9880000005941838E-3</v>
      </c>
      <c r="Q69" s="2">
        <f t="shared" si="7"/>
        <v>32516.928999999996</v>
      </c>
      <c r="AD69" t="s">
        <v>41</v>
      </c>
      <c r="AE69">
        <v>7</v>
      </c>
      <c r="AG69" t="s">
        <v>38</v>
      </c>
      <c r="AI69" t="s">
        <v>37</v>
      </c>
    </row>
    <row r="70" spans="1:35">
      <c r="A70" s="13" t="s">
        <v>64</v>
      </c>
      <c r="B70" s="5"/>
      <c r="C70" s="17">
        <v>47553.47</v>
      </c>
      <c r="D70" s="17"/>
      <c r="E70">
        <f t="shared" si="5"/>
        <v>4310.0158445708512</v>
      </c>
      <c r="F70">
        <f t="shared" si="6"/>
        <v>4310</v>
      </c>
      <c r="G70">
        <f t="shared" si="8"/>
        <v>9.5260000016423874E-3</v>
      </c>
      <c r="L70">
        <f>G70</f>
        <v>9.5260000016423874E-3</v>
      </c>
      <c r="Q70" s="2">
        <f t="shared" si="7"/>
        <v>32534.97</v>
      </c>
      <c r="AD70" t="s">
        <v>41</v>
      </c>
      <c r="AE70">
        <v>7</v>
      </c>
      <c r="AG70" t="s">
        <v>38</v>
      </c>
      <c r="AI70" t="s">
        <v>37</v>
      </c>
    </row>
    <row r="71" spans="1:35">
      <c r="A71" s="13" t="s">
        <v>64</v>
      </c>
      <c r="B71" s="5"/>
      <c r="C71" s="17">
        <v>47564.303</v>
      </c>
      <c r="D71" s="17"/>
      <c r="E71">
        <f t="shared" si="5"/>
        <v>4328.034345094954</v>
      </c>
      <c r="F71">
        <f t="shared" si="6"/>
        <v>4328</v>
      </c>
      <c r="G71">
        <f t="shared" si="8"/>
        <v>2.0648800003982615E-2</v>
      </c>
      <c r="L71">
        <f>G71</f>
        <v>2.0648800003982615E-2</v>
      </c>
      <c r="Q71" s="2">
        <f t="shared" si="7"/>
        <v>32545.803</v>
      </c>
      <c r="AD71" t="s">
        <v>41</v>
      </c>
      <c r="AE71">
        <v>8</v>
      </c>
      <c r="AG71" t="s">
        <v>38</v>
      </c>
      <c r="AI71" t="s">
        <v>37</v>
      </c>
    </row>
    <row r="72" spans="1:35">
      <c r="A72" s="13" t="s">
        <v>64</v>
      </c>
      <c r="B72" s="5"/>
      <c r="C72" s="17">
        <v>47597.364000000001</v>
      </c>
      <c r="D72" s="17"/>
      <c r="E72">
        <f t="shared" si="5"/>
        <v>4383.0246197951728</v>
      </c>
      <c r="F72">
        <f t="shared" si="6"/>
        <v>4383</v>
      </c>
      <c r="G72">
        <f t="shared" si="8"/>
        <v>1.4801800003624521E-2</v>
      </c>
      <c r="L72">
        <f>G72</f>
        <v>1.4801800003624521E-2</v>
      </c>
      <c r="Q72" s="2">
        <f t="shared" si="7"/>
        <v>32578.864000000001</v>
      </c>
      <c r="AD72" t="s">
        <v>41</v>
      </c>
      <c r="AE72">
        <v>8</v>
      </c>
      <c r="AG72" t="s">
        <v>38</v>
      </c>
      <c r="AI72" t="s">
        <v>37</v>
      </c>
    </row>
    <row r="73" spans="1:35">
      <c r="A73" s="13" t="s">
        <v>65</v>
      </c>
      <c r="B73" s="5" t="s">
        <v>89</v>
      </c>
      <c r="C73" s="17">
        <v>47822.517999999996</v>
      </c>
      <c r="D73" s="17"/>
      <c r="E73">
        <f t="shared" si="5"/>
        <v>4757.5226782281316</v>
      </c>
      <c r="F73">
        <f t="shared" si="6"/>
        <v>4757.5</v>
      </c>
      <c r="G73">
        <f t="shared" si="8"/>
        <v>1.3634499999170657E-2</v>
      </c>
      <c r="N73">
        <f>G73</f>
        <v>1.3634499999170657E-2</v>
      </c>
      <c r="Q73" s="2">
        <f t="shared" si="7"/>
        <v>32804.017999999996</v>
      </c>
      <c r="AD73" t="s">
        <v>58</v>
      </c>
      <c r="AI73" t="s">
        <v>51</v>
      </c>
    </row>
    <row r="74" spans="1:35">
      <c r="A74" s="13" t="s">
        <v>65</v>
      </c>
      <c r="B74" s="5"/>
      <c r="C74" s="17">
        <v>47823.415999999997</v>
      </c>
      <c r="D74" s="17"/>
      <c r="E74">
        <f t="shared" si="5"/>
        <v>4759.0163192759173</v>
      </c>
      <c r="F74">
        <f t="shared" si="6"/>
        <v>4759</v>
      </c>
      <c r="G74">
        <f t="shared" si="8"/>
        <v>9.8113999993074685E-3</v>
      </c>
      <c r="N74">
        <f>G74</f>
        <v>9.8113999993074685E-3</v>
      </c>
      <c r="Q74" s="2">
        <f t="shared" si="7"/>
        <v>32804.915999999997</v>
      </c>
      <c r="AD74" t="s">
        <v>58</v>
      </c>
      <c r="AI74" t="s">
        <v>51</v>
      </c>
    </row>
    <row r="75" spans="1:35">
      <c r="A75" s="13" t="s">
        <v>66</v>
      </c>
      <c r="B75" s="5"/>
      <c r="C75" s="17">
        <v>47823.42</v>
      </c>
      <c r="D75" s="17"/>
      <c r="E75">
        <f t="shared" si="5"/>
        <v>4759.0229724654419</v>
      </c>
      <c r="F75">
        <f t="shared" si="6"/>
        <v>4759</v>
      </c>
      <c r="G75">
        <f t="shared" si="8"/>
        <v>1.3811400000122376E-2</v>
      </c>
      <c r="L75">
        <f>G75</f>
        <v>1.3811400000122376E-2</v>
      </c>
      <c r="Q75" s="2">
        <f t="shared" si="7"/>
        <v>32804.92</v>
      </c>
      <c r="AD75" t="s">
        <v>41</v>
      </c>
      <c r="AE75">
        <v>8</v>
      </c>
      <c r="AG75" t="s">
        <v>38</v>
      </c>
      <c r="AI75" t="s">
        <v>37</v>
      </c>
    </row>
    <row r="76" spans="1:35">
      <c r="A76" s="13" t="s">
        <v>65</v>
      </c>
      <c r="B76" s="5"/>
      <c r="C76" s="17">
        <v>47847.485000000001</v>
      </c>
      <c r="D76" s="17"/>
      <c r="E76">
        <f t="shared" si="5"/>
        <v>4799.0502239297293</v>
      </c>
      <c r="F76">
        <f t="shared" si="6"/>
        <v>4799</v>
      </c>
      <c r="G76">
        <f t="shared" si="8"/>
        <v>3.0195400002412498E-2</v>
      </c>
      <c r="N76">
        <f>G76</f>
        <v>3.0195400002412498E-2</v>
      </c>
      <c r="Q76" s="2">
        <f t="shared" si="7"/>
        <v>32828.985000000001</v>
      </c>
      <c r="AD76" t="s">
        <v>58</v>
      </c>
      <c r="AI76" t="s">
        <v>51</v>
      </c>
    </row>
    <row r="77" spans="1:35">
      <c r="A77" s="13" t="s">
        <v>65</v>
      </c>
      <c r="B77" s="5"/>
      <c r="C77" s="17">
        <v>47850.472000000002</v>
      </c>
      <c r="D77" s="17"/>
      <c r="E77">
        <f t="shared" si="5"/>
        <v>4804.0184932056009</v>
      </c>
      <c r="F77">
        <f t="shared" si="6"/>
        <v>4804</v>
      </c>
      <c r="G77">
        <f t="shared" si="8"/>
        <v>1.1118400005216245E-2</v>
      </c>
      <c r="N77">
        <f>G77</f>
        <v>1.1118400005216245E-2</v>
      </c>
      <c r="Q77" s="2">
        <f t="shared" si="7"/>
        <v>32831.972000000002</v>
      </c>
      <c r="AD77" t="s">
        <v>58</v>
      </c>
      <c r="AI77" t="s">
        <v>51</v>
      </c>
    </row>
    <row r="78" spans="1:35">
      <c r="A78" s="13" t="s">
        <v>67</v>
      </c>
      <c r="B78" s="5"/>
      <c r="C78" s="17">
        <v>47894.368000000002</v>
      </c>
      <c r="D78" s="17"/>
      <c r="E78">
        <f t="shared" si="5"/>
        <v>4877.0305950246839</v>
      </c>
      <c r="F78">
        <f t="shared" si="6"/>
        <v>4877</v>
      </c>
      <c r="G78">
        <f t="shared" si="8"/>
        <v>1.8394200000329874E-2</v>
      </c>
      <c r="L78">
        <f>G78</f>
        <v>1.8394200000329874E-2</v>
      </c>
      <c r="Q78" s="2">
        <f t="shared" si="7"/>
        <v>32875.868000000002</v>
      </c>
      <c r="AD78" t="s">
        <v>41</v>
      </c>
      <c r="AE78">
        <v>8</v>
      </c>
      <c r="AG78" t="s">
        <v>38</v>
      </c>
      <c r="AI78" t="s">
        <v>37</v>
      </c>
    </row>
    <row r="79" spans="1:35">
      <c r="A79" s="13" t="s">
        <v>67</v>
      </c>
      <c r="B79" s="5"/>
      <c r="C79" s="17">
        <v>47897.368000000002</v>
      </c>
      <c r="D79" s="17"/>
      <c r="E79">
        <f t="shared" si="5"/>
        <v>4882.0204871665019</v>
      </c>
      <c r="F79">
        <f t="shared" si="6"/>
        <v>4882</v>
      </c>
      <c r="G79">
        <f t="shared" si="8"/>
        <v>1.2317200002144091E-2</v>
      </c>
      <c r="L79">
        <f>G79</f>
        <v>1.2317200002144091E-2</v>
      </c>
      <c r="Q79" s="2">
        <f t="shared" si="7"/>
        <v>32878.868000000002</v>
      </c>
      <c r="AE79">
        <v>7</v>
      </c>
      <c r="AG79" t="s">
        <v>38</v>
      </c>
      <c r="AI79" t="s">
        <v>37</v>
      </c>
    </row>
    <row r="80" spans="1:35">
      <c r="A80" s="13" t="s">
        <v>67</v>
      </c>
      <c r="B80" s="5"/>
      <c r="C80" s="17">
        <v>47924.421000000002</v>
      </c>
      <c r="D80" s="17"/>
      <c r="E80">
        <f t="shared" si="5"/>
        <v>4927.0176712040366</v>
      </c>
      <c r="F80">
        <f t="shared" si="6"/>
        <v>4927</v>
      </c>
      <c r="G80">
        <f t="shared" si="8"/>
        <v>1.0624200003803708E-2</v>
      </c>
      <c r="L80">
        <f>G80</f>
        <v>1.0624200003803708E-2</v>
      </c>
      <c r="Q80" s="2">
        <f t="shared" si="7"/>
        <v>32905.921000000002</v>
      </c>
      <c r="AD80" t="s">
        <v>41</v>
      </c>
      <c r="AE80">
        <v>7</v>
      </c>
      <c r="AG80" t="s">
        <v>38</v>
      </c>
      <c r="AI80" t="s">
        <v>37</v>
      </c>
    </row>
    <row r="81" spans="1:35">
      <c r="A81" s="13" t="s">
        <v>67</v>
      </c>
      <c r="B81" s="5"/>
      <c r="C81" s="17">
        <v>47968.315999999999</v>
      </c>
      <c r="D81" s="17"/>
      <c r="E81">
        <f t="shared" si="5"/>
        <v>5000.0281097257321</v>
      </c>
      <c r="F81">
        <f t="shared" si="6"/>
        <v>5000</v>
      </c>
      <c r="G81">
        <f t="shared" si="8"/>
        <v>1.690000000235159E-2</v>
      </c>
      <c r="L81">
        <f>G81</f>
        <v>1.690000000235159E-2</v>
      </c>
      <c r="Q81" s="2">
        <f t="shared" si="7"/>
        <v>32949.815999999999</v>
      </c>
      <c r="AD81" t="s">
        <v>41</v>
      </c>
      <c r="AE81">
        <v>9</v>
      </c>
      <c r="AG81" t="s">
        <v>38</v>
      </c>
      <c r="AI81" t="s">
        <v>37</v>
      </c>
    </row>
    <row r="82" spans="1:35">
      <c r="A82" s="13" t="s">
        <v>68</v>
      </c>
      <c r="B82" s="5"/>
      <c r="C82" s="17">
        <v>47983.341</v>
      </c>
      <c r="D82" s="17"/>
      <c r="E82">
        <f t="shared" si="5"/>
        <v>5025.0191528693404</v>
      </c>
      <c r="F82">
        <f t="shared" si="6"/>
        <v>5025</v>
      </c>
      <c r="G82">
        <f t="shared" si="8"/>
        <v>1.1514999998325948E-2</v>
      </c>
      <c r="L82">
        <f>G82</f>
        <v>1.1514999998325948E-2</v>
      </c>
      <c r="Q82" s="2">
        <f t="shared" si="7"/>
        <v>32964.841</v>
      </c>
      <c r="AD82" t="s">
        <v>41</v>
      </c>
      <c r="AE82">
        <v>8</v>
      </c>
      <c r="AG82" t="s">
        <v>38</v>
      </c>
      <c r="AI82" t="s">
        <v>37</v>
      </c>
    </row>
    <row r="83" spans="1:35">
      <c r="A83" s="13" t="s">
        <v>65</v>
      </c>
      <c r="B83" s="5" t="s">
        <v>89</v>
      </c>
      <c r="C83" s="17">
        <v>48187.447</v>
      </c>
      <c r="D83" s="17"/>
      <c r="E83">
        <f t="shared" si="5"/>
        <v>5364.5081280353124</v>
      </c>
      <c r="F83">
        <f t="shared" si="6"/>
        <v>5364.5</v>
      </c>
      <c r="G83">
        <f t="shared" si="8"/>
        <v>4.8867000004975125E-3</v>
      </c>
      <c r="N83">
        <f>G83</f>
        <v>4.8867000004975125E-3</v>
      </c>
      <c r="Q83" s="2">
        <f t="shared" si="7"/>
        <v>33168.947</v>
      </c>
      <c r="AD83" t="s">
        <v>58</v>
      </c>
      <c r="AI83" t="s">
        <v>51</v>
      </c>
    </row>
    <row r="84" spans="1:35">
      <c r="A84" s="13" t="s">
        <v>69</v>
      </c>
      <c r="B84" s="5"/>
      <c r="C84" s="17">
        <v>48292.366999999998</v>
      </c>
      <c r="D84" s="17"/>
      <c r="E84">
        <f t="shared" si="5"/>
        <v>5539.0212892084928</v>
      </c>
      <c r="F84">
        <f t="shared" si="6"/>
        <v>5539</v>
      </c>
      <c r="G84">
        <f t="shared" si="8"/>
        <v>1.2799399999494199E-2</v>
      </c>
      <c r="L84">
        <f>G84</f>
        <v>1.2799399999494199E-2</v>
      </c>
      <c r="Q84" s="2">
        <f t="shared" si="7"/>
        <v>33273.866999999998</v>
      </c>
      <c r="AD84" t="s">
        <v>41</v>
      </c>
      <c r="AE84">
        <v>8</v>
      </c>
      <c r="AG84" t="s">
        <v>38</v>
      </c>
      <c r="AI84" t="s">
        <v>37</v>
      </c>
    </row>
    <row r="85" spans="1:35">
      <c r="A85" s="13" t="s">
        <v>70</v>
      </c>
      <c r="B85" s="5"/>
      <c r="C85" s="17">
        <v>48539.462</v>
      </c>
      <c r="D85" s="17">
        <v>5.0000000000000001E-3</v>
      </c>
      <c r="E85">
        <f t="shared" ref="E85:E113" si="9">(C85-C$7)/C$8</f>
        <v>5950.0137554693392</v>
      </c>
      <c r="F85">
        <f t="shared" ref="F85:F113" si="10">ROUND(2*E85,0)/2</f>
        <v>5950</v>
      </c>
      <c r="G85">
        <f t="shared" si="8"/>
        <v>8.2699999984470196E-3</v>
      </c>
      <c r="L85">
        <f>G85</f>
        <v>8.2699999984470196E-3</v>
      </c>
      <c r="Q85" s="2">
        <f t="shared" ref="Q85:Q113" si="11">C85-15018.5</f>
        <v>33520.962</v>
      </c>
      <c r="AD85" t="s">
        <v>41</v>
      </c>
      <c r="AE85">
        <v>8</v>
      </c>
      <c r="AG85" t="s">
        <v>38</v>
      </c>
      <c r="AI85" t="s">
        <v>37</v>
      </c>
    </row>
    <row r="86" spans="1:35">
      <c r="A86" s="13" t="s">
        <v>70</v>
      </c>
      <c r="B86" s="5"/>
      <c r="C86" s="17">
        <v>48586.364999999998</v>
      </c>
      <c r="D86" s="17">
        <v>5.0000000000000001E-3</v>
      </c>
      <c r="E86">
        <f t="shared" si="9"/>
        <v>6028.0273925119</v>
      </c>
      <c r="F86">
        <f t="shared" si="10"/>
        <v>6028</v>
      </c>
      <c r="G86">
        <f t="shared" si="8"/>
        <v>1.6468800000438932E-2</v>
      </c>
      <c r="L86">
        <f>G86</f>
        <v>1.6468800000438932E-2</v>
      </c>
      <c r="Q86" s="2">
        <f t="shared" si="11"/>
        <v>33567.864999999998</v>
      </c>
      <c r="AD86" t="s">
        <v>41</v>
      </c>
      <c r="AE86">
        <v>7</v>
      </c>
      <c r="AG86" t="s">
        <v>38</v>
      </c>
      <c r="AI86" t="s">
        <v>37</v>
      </c>
    </row>
    <row r="87" spans="1:35">
      <c r="A87" s="13" t="s">
        <v>71</v>
      </c>
      <c r="B87" s="5"/>
      <c r="C87" s="17">
        <v>48636.27</v>
      </c>
      <c r="D87" s="17">
        <v>5.0000000000000001E-3</v>
      </c>
      <c r="E87">
        <f t="shared" si="9"/>
        <v>6111.0342482910419</v>
      </c>
      <c r="F87">
        <f t="shared" si="10"/>
        <v>6111</v>
      </c>
      <c r="G87">
        <f t="shared" si="8"/>
        <v>2.0590599997376557E-2</v>
      </c>
      <c r="L87">
        <f>G87</f>
        <v>2.0590599997376557E-2</v>
      </c>
      <c r="Q87" s="2">
        <f t="shared" si="11"/>
        <v>33617.769999999997</v>
      </c>
      <c r="AD87" t="s">
        <v>41</v>
      </c>
      <c r="AE87">
        <v>8</v>
      </c>
      <c r="AG87" t="s">
        <v>38</v>
      </c>
      <c r="AI87" t="s">
        <v>37</v>
      </c>
    </row>
    <row r="88" spans="1:35">
      <c r="A88" s="13" t="s">
        <v>72</v>
      </c>
      <c r="B88" s="5" t="s">
        <v>89</v>
      </c>
      <c r="C88" s="17">
        <v>48686.476000000002</v>
      </c>
      <c r="D88" s="17"/>
      <c r="E88">
        <f t="shared" si="9"/>
        <v>6194.541756581757</v>
      </c>
      <c r="F88">
        <f t="shared" si="10"/>
        <v>6194.5</v>
      </c>
      <c r="G88">
        <f t="shared" si="8"/>
        <v>2.5104700005613267E-2</v>
      </c>
      <c r="N88">
        <f>G88</f>
        <v>2.5104700005613267E-2</v>
      </c>
      <c r="Q88" s="2">
        <f t="shared" si="11"/>
        <v>33667.976000000002</v>
      </c>
      <c r="AD88" t="s">
        <v>58</v>
      </c>
      <c r="AI88" t="s">
        <v>51</v>
      </c>
    </row>
    <row r="89" spans="1:35">
      <c r="A89" s="13" t="s">
        <v>73</v>
      </c>
      <c r="B89" s="5"/>
      <c r="C89" s="17">
        <v>48699.385000000002</v>
      </c>
      <c r="D89" s="17">
        <v>4.0000000000000001E-3</v>
      </c>
      <c r="E89">
        <f t="shared" si="9"/>
        <v>6216.0132624679991</v>
      </c>
      <c r="F89">
        <f t="shared" si="10"/>
        <v>6216</v>
      </c>
      <c r="G89">
        <f t="shared" si="8"/>
        <v>7.9736000043340027E-3</v>
      </c>
      <c r="L89">
        <f>G89</f>
        <v>7.9736000043340027E-3</v>
      </c>
      <c r="Q89" s="2">
        <f t="shared" si="11"/>
        <v>33680.885000000002</v>
      </c>
      <c r="AD89" t="s">
        <v>41</v>
      </c>
      <c r="AE89">
        <v>7</v>
      </c>
      <c r="AG89" t="s">
        <v>38</v>
      </c>
      <c r="AI89" t="s">
        <v>37</v>
      </c>
    </row>
    <row r="90" spans="1:35">
      <c r="A90" s="13" t="s">
        <v>74</v>
      </c>
      <c r="B90" s="5"/>
      <c r="C90" s="17">
        <v>49043.29</v>
      </c>
      <c r="D90" s="17">
        <v>5.0000000000000001E-3</v>
      </c>
      <c r="E90">
        <f t="shared" si="9"/>
        <v>6788.0295481453104</v>
      </c>
      <c r="F90">
        <f t="shared" si="10"/>
        <v>6788</v>
      </c>
      <c r="G90">
        <f t="shared" si="8"/>
        <v>1.7764800002623815E-2</v>
      </c>
      <c r="L90">
        <f>G90</f>
        <v>1.7764800002623815E-2</v>
      </c>
      <c r="Q90" s="2">
        <f t="shared" si="11"/>
        <v>34024.79</v>
      </c>
      <c r="AD90" t="s">
        <v>41</v>
      </c>
      <c r="AE90">
        <v>7</v>
      </c>
      <c r="AG90" t="s">
        <v>38</v>
      </c>
      <c r="AI90" t="s">
        <v>37</v>
      </c>
    </row>
    <row r="91" spans="1:35">
      <c r="A91" s="13" t="s">
        <v>74</v>
      </c>
      <c r="B91" s="5"/>
      <c r="C91" s="17">
        <v>49058.32</v>
      </c>
      <c r="D91" s="17">
        <v>4.0000000000000001E-3</v>
      </c>
      <c r="E91">
        <f t="shared" si="9"/>
        <v>6813.0289077758171</v>
      </c>
      <c r="F91">
        <f t="shared" si="10"/>
        <v>6813</v>
      </c>
      <c r="G91">
        <f t="shared" ref="G91:G113" si="12">C91-(C$7+F91*C$8)</f>
        <v>1.7379800003254786E-2</v>
      </c>
      <c r="L91">
        <f>G91</f>
        <v>1.7379800003254786E-2</v>
      </c>
      <c r="Q91" s="2">
        <f t="shared" si="11"/>
        <v>34039.82</v>
      </c>
      <c r="AD91" t="s">
        <v>41</v>
      </c>
      <c r="AE91">
        <v>8</v>
      </c>
      <c r="AG91" t="s">
        <v>38</v>
      </c>
      <c r="AI91" t="s">
        <v>37</v>
      </c>
    </row>
    <row r="92" spans="1:35">
      <c r="A92" s="13" t="s">
        <v>75</v>
      </c>
      <c r="B92" s="5"/>
      <c r="C92" s="17">
        <v>49786.394</v>
      </c>
      <c r="D92" s="17">
        <v>5.0000000000000001E-3</v>
      </c>
      <c r="E92">
        <f t="shared" si="9"/>
        <v>8024.0324848631644</v>
      </c>
      <c r="F92">
        <f t="shared" si="10"/>
        <v>8024</v>
      </c>
      <c r="G92">
        <f t="shared" si="12"/>
        <v>1.9530400000803638E-2</v>
      </c>
      <c r="L92">
        <f>G92</f>
        <v>1.9530400000803638E-2</v>
      </c>
      <c r="Q92" s="2">
        <f t="shared" si="11"/>
        <v>34767.894</v>
      </c>
      <c r="AD92" t="s">
        <v>41</v>
      </c>
      <c r="AE92">
        <v>9</v>
      </c>
      <c r="AG92" t="s">
        <v>38</v>
      </c>
      <c r="AI92" t="s">
        <v>37</v>
      </c>
    </row>
    <row r="93" spans="1:35">
      <c r="A93" s="13" t="s">
        <v>76</v>
      </c>
      <c r="B93" s="5"/>
      <c r="C93" s="17">
        <v>50151.341</v>
      </c>
      <c r="D93" s="17">
        <v>5.0000000000000001E-3</v>
      </c>
      <c r="E93">
        <f t="shared" si="9"/>
        <v>8631.0478740231902</v>
      </c>
      <c r="F93">
        <f t="shared" si="10"/>
        <v>8631</v>
      </c>
      <c r="G93">
        <f t="shared" si="12"/>
        <v>2.8782599998521619E-2</v>
      </c>
      <c r="L93">
        <f>G93</f>
        <v>2.8782599998521619E-2</v>
      </c>
      <c r="Q93" s="2">
        <f t="shared" si="11"/>
        <v>35132.841</v>
      </c>
      <c r="AD93" t="s">
        <v>41</v>
      </c>
      <c r="AE93">
        <v>7</v>
      </c>
      <c r="AG93" t="s">
        <v>38</v>
      </c>
      <c r="AI93" t="s">
        <v>37</v>
      </c>
    </row>
    <row r="94" spans="1:35">
      <c r="A94" s="14" t="s">
        <v>32</v>
      </c>
      <c r="B94" s="11" t="s">
        <v>90</v>
      </c>
      <c r="C94" s="18">
        <v>50423.6777</v>
      </c>
      <c r="D94" s="18">
        <v>2.9999999999999997E-4</v>
      </c>
      <c r="E94">
        <f t="shared" si="9"/>
        <v>9084.024793776076</v>
      </c>
      <c r="F94">
        <f t="shared" si="10"/>
        <v>9084</v>
      </c>
      <c r="G94">
        <f t="shared" si="12"/>
        <v>1.490639999974519E-2</v>
      </c>
      <c r="J94">
        <f>G94</f>
        <v>1.490639999974519E-2</v>
      </c>
      <c r="O94">
        <f ca="1">+C$11+C$12*F94</f>
        <v>1.4155336503641071E-2</v>
      </c>
      <c r="Q94" s="2">
        <f t="shared" si="11"/>
        <v>35405.1777</v>
      </c>
    </row>
    <row r="95" spans="1:35">
      <c r="A95" s="13" t="s">
        <v>77</v>
      </c>
      <c r="B95" s="5"/>
      <c r="C95" s="17">
        <v>50433.305</v>
      </c>
      <c r="D95" s="17">
        <v>4.0000000000000001E-3</v>
      </c>
      <c r="E95">
        <f t="shared" si="9"/>
        <v>9100.0378566483851</v>
      </c>
      <c r="F95">
        <f t="shared" si="10"/>
        <v>9100</v>
      </c>
      <c r="G95">
        <f t="shared" si="12"/>
        <v>2.275999999983469E-2</v>
      </c>
      <c r="L95">
        <f>G95</f>
        <v>2.275999999983469E-2</v>
      </c>
      <c r="Q95" s="2">
        <f t="shared" si="11"/>
        <v>35414.805</v>
      </c>
      <c r="AD95" t="s">
        <v>41</v>
      </c>
      <c r="AE95">
        <v>8</v>
      </c>
      <c r="AG95" t="s">
        <v>38</v>
      </c>
      <c r="AI95" t="s">
        <v>37</v>
      </c>
    </row>
    <row r="96" spans="1:35">
      <c r="A96" s="14" t="s">
        <v>32</v>
      </c>
      <c r="B96" s="11" t="s">
        <v>90</v>
      </c>
      <c r="C96" s="18">
        <v>50457.348100000003</v>
      </c>
      <c r="D96" s="18">
        <v>2.9999999999999997E-4</v>
      </c>
      <c r="E96">
        <f t="shared" si="9"/>
        <v>9140.0286819000376</v>
      </c>
      <c r="F96">
        <f t="shared" si="10"/>
        <v>9140</v>
      </c>
      <c r="G96">
        <f t="shared" si="12"/>
        <v>1.7244000002392568E-2</v>
      </c>
      <c r="J96">
        <f>G96</f>
        <v>1.7244000002392568E-2</v>
      </c>
      <c r="O96">
        <f ca="1">+C$11+C$12*F96</f>
        <v>1.4210480655749836E-2</v>
      </c>
      <c r="Q96" s="2">
        <f t="shared" si="11"/>
        <v>35438.848100000003</v>
      </c>
    </row>
    <row r="97" spans="1:35">
      <c r="A97" s="14" t="s">
        <v>32</v>
      </c>
      <c r="B97" s="11" t="s">
        <v>89</v>
      </c>
      <c r="C97" s="18">
        <v>50458.264000000003</v>
      </c>
      <c r="D97" s="18">
        <v>1.1999999999999999E-3</v>
      </c>
      <c r="E97">
        <f t="shared" si="9"/>
        <v>9141.5520959709356</v>
      </c>
      <c r="F97">
        <f t="shared" si="10"/>
        <v>9141.5</v>
      </c>
      <c r="G97">
        <f t="shared" si="12"/>
        <v>3.1320900001446716E-2</v>
      </c>
      <c r="J97">
        <f>G97</f>
        <v>3.1320900001446716E-2</v>
      </c>
      <c r="O97">
        <f ca="1">+C$11+C$12*F97</f>
        <v>1.421195773125275E-2</v>
      </c>
      <c r="Q97" s="2">
        <f t="shared" si="11"/>
        <v>35439.764000000003</v>
      </c>
    </row>
    <row r="98" spans="1:35">
      <c r="A98" s="13" t="s">
        <v>78</v>
      </c>
      <c r="B98" s="5"/>
      <c r="C98" s="17">
        <v>50487.396999999997</v>
      </c>
      <c r="D98" s="17"/>
      <c r="E98">
        <f t="shared" si="9"/>
        <v>9190.0089385601204</v>
      </c>
      <c r="F98">
        <f t="shared" si="10"/>
        <v>9190</v>
      </c>
      <c r="G98">
        <f t="shared" si="12"/>
        <v>5.3740000003017485E-3</v>
      </c>
      <c r="N98">
        <f>G98</f>
        <v>5.3740000003017485E-3</v>
      </c>
      <c r="Q98" s="2">
        <f t="shared" si="11"/>
        <v>35468.896999999997</v>
      </c>
      <c r="AD98" t="s">
        <v>41</v>
      </c>
      <c r="AI98" t="s">
        <v>51</v>
      </c>
    </row>
    <row r="99" spans="1:35">
      <c r="A99" s="13" t="s">
        <v>77</v>
      </c>
      <c r="B99" s="5"/>
      <c r="C99" s="17">
        <v>50487.411999999997</v>
      </c>
      <c r="D99" s="17">
        <v>4.0000000000000001E-3</v>
      </c>
      <c r="E99">
        <f t="shared" si="9"/>
        <v>9190.0338880208292</v>
      </c>
      <c r="F99">
        <f t="shared" si="10"/>
        <v>9190</v>
      </c>
      <c r="G99">
        <f t="shared" si="12"/>
        <v>2.0373999999719672E-2</v>
      </c>
      <c r="L99">
        <f>G99</f>
        <v>2.0373999999719672E-2</v>
      </c>
      <c r="Q99" s="2">
        <f t="shared" si="11"/>
        <v>35468.911999999997</v>
      </c>
      <c r="AD99" t="s">
        <v>41</v>
      </c>
      <c r="AE99">
        <v>6</v>
      </c>
      <c r="AG99" t="s">
        <v>38</v>
      </c>
      <c r="AI99" t="s">
        <v>37</v>
      </c>
    </row>
    <row r="100" spans="1:35">
      <c r="A100" s="13" t="s">
        <v>79</v>
      </c>
      <c r="B100" s="5"/>
      <c r="C100" s="17">
        <v>50555.349000000002</v>
      </c>
      <c r="D100" s="17">
        <v>5.0000000000000001E-3</v>
      </c>
      <c r="E100">
        <f t="shared" si="9"/>
        <v>9303.0333221670699</v>
      </c>
      <c r="F100">
        <f t="shared" si="10"/>
        <v>9303</v>
      </c>
      <c r="G100">
        <f t="shared" si="12"/>
        <v>2.0033799999509938E-2</v>
      </c>
      <c r="L100">
        <f>G100</f>
        <v>2.0033799999509938E-2</v>
      </c>
      <c r="Q100" s="2">
        <f t="shared" si="11"/>
        <v>35536.849000000002</v>
      </c>
      <c r="AD100" t="s">
        <v>41</v>
      </c>
      <c r="AE100">
        <v>8</v>
      </c>
      <c r="AG100" t="s">
        <v>38</v>
      </c>
      <c r="AI100" t="s">
        <v>37</v>
      </c>
    </row>
    <row r="101" spans="1:35">
      <c r="A101" s="13" t="s">
        <v>33</v>
      </c>
      <c r="B101" s="5" t="s">
        <v>90</v>
      </c>
      <c r="C101" s="19">
        <v>50800.641000000003</v>
      </c>
      <c r="D101" s="20">
        <v>1.6E-2</v>
      </c>
      <c r="E101">
        <f t="shared" si="9"/>
        <v>9711.0268632506832</v>
      </c>
      <c r="F101">
        <f t="shared" si="10"/>
        <v>9711</v>
      </c>
      <c r="G101">
        <f t="shared" si="12"/>
        <v>1.6150600007676985E-2</v>
      </c>
      <c r="J101">
        <f>G101</f>
        <v>1.6150600007676985E-2</v>
      </c>
      <c r="Q101" s="2">
        <f t="shared" si="11"/>
        <v>35782.141000000003</v>
      </c>
    </row>
    <row r="102" spans="1:35">
      <c r="A102" s="13" t="s">
        <v>80</v>
      </c>
      <c r="B102" s="5"/>
      <c r="C102" s="17">
        <v>50825.294999999998</v>
      </c>
      <c r="D102" s="17">
        <v>6.0000000000000001E-3</v>
      </c>
      <c r="E102">
        <f t="shared" si="9"/>
        <v>9752.033796872136</v>
      </c>
      <c r="F102">
        <f t="shared" si="10"/>
        <v>9752</v>
      </c>
      <c r="G102">
        <f t="shared" si="12"/>
        <v>2.0319199997175019E-2</v>
      </c>
      <c r="L102">
        <f>G102</f>
        <v>2.0319199997175019E-2</v>
      </c>
      <c r="Q102" s="2">
        <f t="shared" si="11"/>
        <v>35806.794999999998</v>
      </c>
      <c r="AD102" t="s">
        <v>41</v>
      </c>
      <c r="AE102">
        <v>9</v>
      </c>
      <c r="AG102" t="s">
        <v>38</v>
      </c>
      <c r="AI102" t="s">
        <v>37</v>
      </c>
    </row>
    <row r="103" spans="1:35">
      <c r="A103" s="13" t="s">
        <v>80</v>
      </c>
      <c r="B103" s="5"/>
      <c r="C103" s="17">
        <v>50825.2952</v>
      </c>
      <c r="D103" s="17">
        <v>8.9999999999999998E-4</v>
      </c>
      <c r="E103">
        <f t="shared" si="9"/>
        <v>9752.0341295316157</v>
      </c>
      <c r="F103">
        <f t="shared" si="10"/>
        <v>9752</v>
      </c>
      <c r="G103">
        <f t="shared" si="12"/>
        <v>2.0519199999398552E-2</v>
      </c>
      <c r="L103">
        <f>G103</f>
        <v>2.0519199999398552E-2</v>
      </c>
      <c r="Q103" s="2">
        <f t="shared" si="11"/>
        <v>35806.7952</v>
      </c>
      <c r="AD103" t="s">
        <v>81</v>
      </c>
      <c r="AE103">
        <v>33</v>
      </c>
      <c r="AG103" t="s">
        <v>82</v>
      </c>
      <c r="AI103" t="s">
        <v>37</v>
      </c>
    </row>
    <row r="104" spans="1:35">
      <c r="A104" s="13" t="s">
        <v>33</v>
      </c>
      <c r="B104" s="5" t="s">
        <v>90</v>
      </c>
      <c r="C104" s="17">
        <v>51111.467600000004</v>
      </c>
      <c r="D104" s="21">
        <v>2.0000000000000001E-4</v>
      </c>
      <c r="E104">
        <f t="shared" si="9"/>
        <v>10228.023932853359</v>
      </c>
      <c r="F104">
        <f t="shared" si="10"/>
        <v>10228</v>
      </c>
      <c r="G104">
        <f t="shared" si="12"/>
        <v>1.4388800002052449E-2</v>
      </c>
      <c r="J104">
        <f>G104</f>
        <v>1.4388800002052449E-2</v>
      </c>
      <c r="Q104" s="2">
        <f t="shared" si="11"/>
        <v>36092.967600000004</v>
      </c>
    </row>
    <row r="105" spans="1:35">
      <c r="A105" s="13" t="s">
        <v>33</v>
      </c>
      <c r="B105" s="5" t="s">
        <v>89</v>
      </c>
      <c r="C105" s="17">
        <v>51147.544300000001</v>
      </c>
      <c r="D105" s="21">
        <v>2E-3</v>
      </c>
      <c r="E105">
        <f t="shared" si="9"/>
        <v>10288.030213464264</v>
      </c>
      <c r="F105">
        <f t="shared" si="10"/>
        <v>10288</v>
      </c>
      <c r="G105">
        <f t="shared" si="12"/>
        <v>1.8164799999794923E-2</v>
      </c>
      <c r="J105">
        <f>G105</f>
        <v>1.8164799999794923E-2</v>
      </c>
      <c r="Q105" s="2">
        <f t="shared" si="11"/>
        <v>36129.044300000001</v>
      </c>
    </row>
    <row r="106" spans="1:35">
      <c r="A106" s="14" t="s">
        <v>34</v>
      </c>
      <c r="B106" s="12"/>
      <c r="C106" s="18">
        <v>51262.374900000003</v>
      </c>
      <c r="D106" s="18">
        <v>2.0000000000000001E-4</v>
      </c>
      <c r="E106">
        <f t="shared" si="9"/>
        <v>10479.027649657683</v>
      </c>
      <c r="F106">
        <f t="shared" si="10"/>
        <v>10479</v>
      </c>
      <c r="G106">
        <f t="shared" si="12"/>
        <v>1.6623400006210431E-2</v>
      </c>
      <c r="J106">
        <f>G106</f>
        <v>1.6623400006210431E-2</v>
      </c>
      <c r="O106">
        <f t="shared" ref="O106:O113" ca="1" si="13">+C$11+C$12*F106</f>
        <v>1.5529016721350481E-2</v>
      </c>
      <c r="Q106" s="2">
        <f t="shared" si="11"/>
        <v>36243.874900000003</v>
      </c>
    </row>
    <row r="107" spans="1:35">
      <c r="A107" s="15" t="s">
        <v>88</v>
      </c>
      <c r="B107" s="10"/>
      <c r="C107" s="17">
        <v>51601.460200000001</v>
      </c>
      <c r="D107" s="17">
        <v>2.9999999999999997E-4</v>
      </c>
      <c r="E107">
        <f t="shared" si="9"/>
        <v>11043.027340949688</v>
      </c>
      <c r="F107">
        <f t="shared" si="10"/>
        <v>11043</v>
      </c>
      <c r="G107">
        <f t="shared" si="12"/>
        <v>1.6437800004496239E-2</v>
      </c>
      <c r="J107">
        <f>G107</f>
        <v>1.6437800004496239E-2</v>
      </c>
      <c r="O107">
        <f t="shared" ca="1" si="13"/>
        <v>1.6084397110445896E-2</v>
      </c>
      <c r="Q107" s="2">
        <f t="shared" si="11"/>
        <v>36582.960200000001</v>
      </c>
    </row>
    <row r="108" spans="1:35">
      <c r="A108" s="16" t="s">
        <v>26</v>
      </c>
      <c r="B108" s="5"/>
      <c r="C108" s="17">
        <v>51814.891049999998</v>
      </c>
      <c r="D108" s="21">
        <v>8.0000000000000007E-5</v>
      </c>
      <c r="E108">
        <f t="shared" si="9"/>
        <v>11398.026314695198</v>
      </c>
      <c r="F108">
        <f t="shared" si="10"/>
        <v>11398</v>
      </c>
      <c r="G108">
        <f t="shared" si="12"/>
        <v>1.5820799999346491E-2</v>
      </c>
      <c r="K108">
        <f>G108</f>
        <v>1.5820799999346491E-2</v>
      </c>
      <c r="O108">
        <f t="shared" ca="1" si="13"/>
        <v>1.6433971646135387E-2</v>
      </c>
      <c r="Q108" s="2">
        <f t="shared" si="11"/>
        <v>36796.391049999998</v>
      </c>
    </row>
    <row r="109" spans="1:35">
      <c r="A109" s="15" t="s">
        <v>88</v>
      </c>
      <c r="B109" s="10"/>
      <c r="C109" s="17">
        <v>51975.416700000002</v>
      </c>
      <c r="D109" s="17">
        <v>2.0000000000000001E-4</v>
      </c>
      <c r="E109">
        <f t="shared" si="9"/>
        <v>11665.028207860283</v>
      </c>
      <c r="F109">
        <f t="shared" si="10"/>
        <v>11665</v>
      </c>
      <c r="G109">
        <f t="shared" si="12"/>
        <v>1.6959000000497326E-2</v>
      </c>
      <c r="J109">
        <f>G109</f>
        <v>1.6959000000497326E-2</v>
      </c>
      <c r="O109">
        <f t="shared" ca="1" si="13"/>
        <v>1.6696891085653962E-2</v>
      </c>
      <c r="Q109" s="2">
        <f t="shared" si="11"/>
        <v>36956.916700000002</v>
      </c>
    </row>
    <row r="110" spans="1:35">
      <c r="A110" s="15" t="s">
        <v>88</v>
      </c>
      <c r="B110" s="10"/>
      <c r="C110" s="17">
        <v>52337.347800000003</v>
      </c>
      <c r="D110" s="17">
        <v>2.9999999999999997E-4</v>
      </c>
      <c r="E110">
        <f t="shared" si="9"/>
        <v>12267.02725845014</v>
      </c>
      <c r="F110">
        <f t="shared" si="10"/>
        <v>12267</v>
      </c>
      <c r="G110">
        <f t="shared" si="12"/>
        <v>1.6388200005167164E-2</v>
      </c>
      <c r="J110">
        <f>G110</f>
        <v>1.6388200005167164E-2</v>
      </c>
      <c r="O110">
        <f t="shared" ca="1" si="13"/>
        <v>1.7289690720823186E-2</v>
      </c>
      <c r="Q110" s="2">
        <f t="shared" si="11"/>
        <v>37318.847800000003</v>
      </c>
    </row>
    <row r="111" spans="1:35">
      <c r="A111" s="22" t="s">
        <v>96</v>
      </c>
      <c r="B111" s="23" t="s">
        <v>90</v>
      </c>
      <c r="C111" s="24">
        <v>52622.323700000001</v>
      </c>
      <c r="D111" s="24">
        <v>2.9999999999999997E-4</v>
      </c>
      <c r="E111">
        <f t="shared" si="9"/>
        <v>12741.026926455979</v>
      </c>
      <c r="F111">
        <f t="shared" si="10"/>
        <v>12741</v>
      </c>
      <c r="G111">
        <f t="shared" si="12"/>
        <v>1.6188600005989429E-2</v>
      </c>
      <c r="J111">
        <f>G111</f>
        <v>1.6188600005989429E-2</v>
      </c>
      <c r="O111">
        <f t="shared" ca="1" si="13"/>
        <v>1.7756446579743804E-2</v>
      </c>
      <c r="Q111" s="2">
        <f t="shared" si="11"/>
        <v>37603.823700000001</v>
      </c>
    </row>
    <row r="112" spans="1:35">
      <c r="A112" s="25" t="s">
        <v>87</v>
      </c>
      <c r="B112" s="23"/>
      <c r="C112" s="24">
        <v>52633.747300000003</v>
      </c>
      <c r="D112" s="24">
        <v>1E-4</v>
      </c>
      <c r="E112">
        <f t="shared" si="9"/>
        <v>12760.027770413073</v>
      </c>
      <c r="F112">
        <f t="shared" si="10"/>
        <v>12760</v>
      </c>
      <c r="G112">
        <f t="shared" si="12"/>
        <v>1.6696000006049871E-2</v>
      </c>
      <c r="K112">
        <f>G112</f>
        <v>1.6696000006049871E-2</v>
      </c>
      <c r="O112">
        <f t="shared" ca="1" si="13"/>
        <v>1.7775156202780702E-2</v>
      </c>
      <c r="Q112" s="2">
        <f t="shared" si="11"/>
        <v>37615.247300000003</v>
      </c>
    </row>
    <row r="113" spans="1:17">
      <c r="A113" s="26" t="s">
        <v>92</v>
      </c>
      <c r="B113" s="23" t="s">
        <v>89</v>
      </c>
      <c r="C113" s="24">
        <v>53081.357799999998</v>
      </c>
      <c r="D113" s="24">
        <v>5.9999999999999995E-4</v>
      </c>
      <c r="E113">
        <f t="shared" si="9"/>
        <v>13504.537142594816</v>
      </c>
      <c r="F113">
        <f t="shared" si="10"/>
        <v>13504.5</v>
      </c>
      <c r="G113">
        <f t="shared" si="12"/>
        <v>2.2330699997837655E-2</v>
      </c>
      <c r="J113">
        <f>G113</f>
        <v>2.2330699997837655E-2</v>
      </c>
      <c r="O113">
        <f t="shared" ca="1" si="13"/>
        <v>1.8508278010726693E-2</v>
      </c>
      <c r="Q113" s="2">
        <f t="shared" si="11"/>
        <v>38062.857799999998</v>
      </c>
    </row>
    <row r="114" spans="1:17">
      <c r="A114" s="27" t="s">
        <v>93</v>
      </c>
      <c r="B114" s="23"/>
      <c r="C114" s="24">
        <v>53385.868999999999</v>
      </c>
      <c r="D114" s="24">
        <v>1E-4</v>
      </c>
      <c r="E114">
        <f t="shared" ref="E114:E140" si="14">(C114-C$7)/C$8</f>
        <v>14011.029823920013</v>
      </c>
      <c r="F114">
        <f t="shared" ref="F114:F140" si="15">ROUND(2*E114,0)/2</f>
        <v>14011</v>
      </c>
      <c r="G114">
        <f t="shared" ref="G114:G140" si="16">C114-(C$7+F114*C$8)</f>
        <v>1.7930599999090191E-2</v>
      </c>
      <c r="K114">
        <f>G114</f>
        <v>1.7930599999090191E-2</v>
      </c>
      <c r="O114">
        <f t="shared" ref="O114:O140" ca="1" si="17">+C$11+C$12*F114</f>
        <v>1.9007037172210431E-2</v>
      </c>
      <c r="Q114" s="2">
        <f t="shared" ref="Q114:Q140" si="18">C114-15018.5</f>
        <v>38367.368999999999</v>
      </c>
    </row>
    <row r="115" spans="1:17">
      <c r="A115" s="22" t="s">
        <v>97</v>
      </c>
      <c r="B115" s="23" t="s">
        <v>90</v>
      </c>
      <c r="C115" s="24">
        <v>53388.2739</v>
      </c>
      <c r="D115" s="24">
        <v>4.0000000000000002E-4</v>
      </c>
      <c r="E115">
        <f t="shared" si="14"/>
        <v>14015.029887790635</v>
      </c>
      <c r="F115">
        <f t="shared" si="15"/>
        <v>14015</v>
      </c>
      <c r="G115">
        <f t="shared" si="16"/>
        <v>1.7969000000448432E-2</v>
      </c>
      <c r="J115">
        <f t="shared" ref="J115:J139" si="19">G115</f>
        <v>1.7969000000448432E-2</v>
      </c>
      <c r="O115">
        <f t="shared" ca="1" si="17"/>
        <v>1.9010976040218203E-2</v>
      </c>
      <c r="Q115" s="2">
        <f t="shared" si="18"/>
        <v>38369.7739</v>
      </c>
    </row>
    <row r="116" spans="1:17">
      <c r="A116" s="22" t="s">
        <v>97</v>
      </c>
      <c r="B116" s="23" t="s">
        <v>90</v>
      </c>
      <c r="C116" s="24">
        <v>53406.311099999999</v>
      </c>
      <c r="D116" s="24">
        <v>5.9999999999999995E-4</v>
      </c>
      <c r="E116">
        <f t="shared" si="14"/>
        <v>14045.0311153041</v>
      </c>
      <c r="F116">
        <f t="shared" si="15"/>
        <v>14045</v>
      </c>
      <c r="G116">
        <f t="shared" si="16"/>
        <v>1.8707000002905261E-2</v>
      </c>
      <c r="J116">
        <f t="shared" si="19"/>
        <v>1.8707000002905261E-2</v>
      </c>
      <c r="O116">
        <f t="shared" ca="1" si="17"/>
        <v>1.904051755027647E-2</v>
      </c>
      <c r="Q116" s="2">
        <f t="shared" si="18"/>
        <v>38387.811099999999</v>
      </c>
    </row>
    <row r="117" spans="1:17">
      <c r="A117" s="22" t="s">
        <v>97</v>
      </c>
      <c r="B117" s="23" t="s">
        <v>90</v>
      </c>
      <c r="C117" s="24">
        <v>53409.316899999998</v>
      </c>
      <c r="D117" s="24">
        <v>2.0000000000000001E-4</v>
      </c>
      <c r="E117">
        <f t="shared" si="14"/>
        <v>14050.030654570724</v>
      </c>
      <c r="F117">
        <f t="shared" si="15"/>
        <v>14050</v>
      </c>
      <c r="G117">
        <f t="shared" si="16"/>
        <v>1.8430000003718305E-2</v>
      </c>
      <c r="J117">
        <f t="shared" si="19"/>
        <v>1.8430000003718305E-2</v>
      </c>
      <c r="O117">
        <f t="shared" ca="1" si="17"/>
        <v>1.9045441135286181E-2</v>
      </c>
      <c r="Q117" s="2">
        <f t="shared" si="18"/>
        <v>38390.816899999998</v>
      </c>
    </row>
    <row r="118" spans="1:17">
      <c r="A118" s="22" t="s">
        <v>97</v>
      </c>
      <c r="B118" s="23" t="s">
        <v>89</v>
      </c>
      <c r="C118" s="24">
        <v>53409.619899999998</v>
      </c>
      <c r="D118" s="24">
        <v>1.9E-3</v>
      </c>
      <c r="E118">
        <f t="shared" si="14"/>
        <v>14050.534633677047</v>
      </c>
      <c r="F118">
        <f t="shared" si="15"/>
        <v>14050.5</v>
      </c>
      <c r="G118">
        <f t="shared" si="16"/>
        <v>2.0822300000872929E-2</v>
      </c>
      <c r="J118">
        <f t="shared" si="19"/>
        <v>2.0822300000872929E-2</v>
      </c>
      <c r="O118">
        <f t="shared" ca="1" si="17"/>
        <v>1.9045933493787151E-2</v>
      </c>
      <c r="Q118" s="2">
        <f t="shared" si="18"/>
        <v>38391.119899999998</v>
      </c>
    </row>
    <row r="119" spans="1:17">
      <c r="A119" s="22" t="s">
        <v>97</v>
      </c>
      <c r="B119" s="23" t="s">
        <v>89</v>
      </c>
      <c r="C119" s="24">
        <v>53411.420700000002</v>
      </c>
      <c r="D119" s="24">
        <v>4.0000000000000002E-4</v>
      </c>
      <c r="E119">
        <f t="shared" si="14"/>
        <v>14053.529899600049</v>
      </c>
      <c r="F119">
        <f t="shared" si="15"/>
        <v>14053.5</v>
      </c>
      <c r="G119">
        <f t="shared" si="16"/>
        <v>1.7976100003579631E-2</v>
      </c>
      <c r="J119">
        <f t="shared" si="19"/>
        <v>1.7976100003579631E-2</v>
      </c>
      <c r="O119">
        <f t="shared" ca="1" si="17"/>
        <v>1.9048887644792976E-2</v>
      </c>
      <c r="Q119" s="2">
        <f t="shared" si="18"/>
        <v>38392.920700000002</v>
      </c>
    </row>
    <row r="120" spans="1:17">
      <c r="A120" s="22" t="s">
        <v>97</v>
      </c>
      <c r="B120" s="23" t="s">
        <v>89</v>
      </c>
      <c r="C120" s="24">
        <v>53440.2808</v>
      </c>
      <c r="D120" s="24">
        <v>1.2999999999999999E-3</v>
      </c>
      <c r="E120">
        <f t="shared" si="14"/>
        <v>14101.532828334075</v>
      </c>
      <c r="F120">
        <f t="shared" si="15"/>
        <v>14101.5</v>
      </c>
      <c r="G120">
        <f t="shared" si="16"/>
        <v>1.9736900001589675E-2</v>
      </c>
      <c r="J120">
        <f t="shared" si="19"/>
        <v>1.9736900001589675E-2</v>
      </c>
      <c r="O120">
        <f t="shared" ca="1" si="17"/>
        <v>1.9096154060886203E-2</v>
      </c>
      <c r="Q120" s="2">
        <f t="shared" si="18"/>
        <v>38421.7808</v>
      </c>
    </row>
    <row r="121" spans="1:17">
      <c r="A121" s="22" t="s">
        <v>97</v>
      </c>
      <c r="B121" s="23" t="s">
        <v>90</v>
      </c>
      <c r="C121" s="24">
        <v>53440.581599999998</v>
      </c>
      <c r="D121" s="24">
        <v>1E-3</v>
      </c>
      <c r="E121">
        <f t="shared" si="14"/>
        <v>14102.033148186156</v>
      </c>
      <c r="F121">
        <f t="shared" si="15"/>
        <v>14102</v>
      </c>
      <c r="G121">
        <f t="shared" si="16"/>
        <v>1.9929199996113311E-2</v>
      </c>
      <c r="J121">
        <f t="shared" si="19"/>
        <v>1.9929199996113311E-2</v>
      </c>
      <c r="O121">
        <f t="shared" ca="1" si="17"/>
        <v>1.9096646419387173E-2</v>
      </c>
      <c r="Q121" s="2">
        <f t="shared" si="18"/>
        <v>38422.081599999998</v>
      </c>
    </row>
    <row r="122" spans="1:17">
      <c r="A122" s="22" t="s">
        <v>97</v>
      </c>
      <c r="B122" s="23" t="s">
        <v>90</v>
      </c>
      <c r="C122" s="24">
        <v>53445.389900000002</v>
      </c>
      <c r="D122" s="24">
        <v>4.0000000000000002E-4</v>
      </c>
      <c r="E122">
        <f t="shared" si="14"/>
        <v>14110.030780981331</v>
      </c>
      <c r="F122">
        <f t="shared" si="15"/>
        <v>14110</v>
      </c>
      <c r="G122">
        <f t="shared" si="16"/>
        <v>1.8506000000343192E-2</v>
      </c>
      <c r="J122">
        <f t="shared" si="19"/>
        <v>1.8506000000343192E-2</v>
      </c>
      <c r="O122">
        <f t="shared" ca="1" si="17"/>
        <v>1.9104524155402713E-2</v>
      </c>
      <c r="Q122" s="2">
        <f t="shared" si="18"/>
        <v>38426.889900000002</v>
      </c>
    </row>
    <row r="123" spans="1:17">
      <c r="A123" s="22" t="s">
        <v>98</v>
      </c>
      <c r="B123" s="23" t="s">
        <v>90</v>
      </c>
      <c r="C123" s="24">
        <v>53674.452599999997</v>
      </c>
      <c r="D123" s="24">
        <v>5.9999999999999995E-4</v>
      </c>
      <c r="E123">
        <f t="shared" si="14"/>
        <v>14491.030169885866</v>
      </c>
      <c r="F123">
        <f t="shared" si="15"/>
        <v>14491</v>
      </c>
      <c r="G123">
        <f t="shared" si="16"/>
        <v>1.8138599996746052E-2</v>
      </c>
      <c r="J123">
        <f t="shared" si="19"/>
        <v>1.8138599996746052E-2</v>
      </c>
      <c r="O123">
        <f t="shared" ca="1" si="17"/>
        <v>1.9479701333142703E-2</v>
      </c>
      <c r="Q123" s="2">
        <f t="shared" si="18"/>
        <v>38655.952599999997</v>
      </c>
    </row>
    <row r="124" spans="1:17">
      <c r="A124" s="22" t="s">
        <v>98</v>
      </c>
      <c r="B124" s="23" t="s">
        <v>90</v>
      </c>
      <c r="C124" s="24">
        <v>53683.470399999998</v>
      </c>
      <c r="D124" s="24">
        <v>8.9999999999999998E-4</v>
      </c>
      <c r="E124">
        <f t="shared" si="14"/>
        <v>14506.029453004696</v>
      </c>
      <c r="F124">
        <f t="shared" si="15"/>
        <v>14506</v>
      </c>
      <c r="G124">
        <f t="shared" si="16"/>
        <v>1.7707600003632251E-2</v>
      </c>
      <c r="J124">
        <f t="shared" si="19"/>
        <v>1.7707600003632251E-2</v>
      </c>
      <c r="O124">
        <f t="shared" ca="1" si="17"/>
        <v>1.9494472088171837E-2</v>
      </c>
      <c r="Q124" s="2">
        <f t="shared" si="18"/>
        <v>38664.970399999998</v>
      </c>
    </row>
    <row r="125" spans="1:17">
      <c r="A125" s="22" t="s">
        <v>98</v>
      </c>
      <c r="B125" s="23" t="s">
        <v>90</v>
      </c>
      <c r="C125" s="24">
        <v>53686.477200000001</v>
      </c>
      <c r="D125" s="24">
        <v>2.0000000000000001E-4</v>
      </c>
      <c r="E125">
        <f t="shared" si="14"/>
        <v>14511.030655568708</v>
      </c>
      <c r="F125">
        <f t="shared" si="15"/>
        <v>14511</v>
      </c>
      <c r="G125">
        <f t="shared" si="16"/>
        <v>1.8430600001011044E-2</v>
      </c>
      <c r="J125">
        <f t="shared" si="19"/>
        <v>1.8430600001011044E-2</v>
      </c>
      <c r="O125">
        <f t="shared" ca="1" si="17"/>
        <v>1.9499395673181548E-2</v>
      </c>
      <c r="Q125" s="2">
        <f t="shared" si="18"/>
        <v>38667.977200000001</v>
      </c>
    </row>
    <row r="126" spans="1:17">
      <c r="A126" s="22" t="s">
        <v>98</v>
      </c>
      <c r="B126" s="23" t="s">
        <v>90</v>
      </c>
      <c r="C126" s="24">
        <v>53694.291499999999</v>
      </c>
      <c r="D126" s="24">
        <v>8.0000000000000004E-4</v>
      </c>
      <c r="E126">
        <f t="shared" si="14"/>
        <v>14524.028160289974</v>
      </c>
      <c r="F126">
        <f t="shared" si="15"/>
        <v>14524</v>
      </c>
      <c r="G126">
        <f t="shared" si="16"/>
        <v>1.6930400001001544E-2</v>
      </c>
      <c r="J126">
        <f t="shared" si="19"/>
        <v>1.6930400001001544E-2</v>
      </c>
      <c r="O126">
        <f t="shared" ca="1" si="17"/>
        <v>1.9512196994206796E-2</v>
      </c>
      <c r="Q126" s="2">
        <f t="shared" si="18"/>
        <v>38675.791499999999</v>
      </c>
    </row>
    <row r="127" spans="1:17">
      <c r="A127" s="22" t="s">
        <v>98</v>
      </c>
      <c r="B127" s="23" t="s">
        <v>89</v>
      </c>
      <c r="C127" s="24">
        <v>53694.589699999997</v>
      </c>
      <c r="D127" s="24">
        <v>1E-3</v>
      </c>
      <c r="E127">
        <f t="shared" si="14"/>
        <v>14524.524155568866</v>
      </c>
      <c r="F127">
        <f t="shared" si="15"/>
        <v>14524.5</v>
      </c>
      <c r="G127">
        <f t="shared" si="16"/>
        <v>1.4522699995723087E-2</v>
      </c>
      <c r="J127">
        <f t="shared" si="19"/>
        <v>1.4522699995723087E-2</v>
      </c>
      <c r="O127">
        <f t="shared" ca="1" si="17"/>
        <v>1.9512689352707765E-2</v>
      </c>
      <c r="Q127" s="2">
        <f t="shared" si="18"/>
        <v>38676.089699999997</v>
      </c>
    </row>
    <row r="128" spans="1:17">
      <c r="A128" s="22" t="s">
        <v>98</v>
      </c>
      <c r="B128" s="23" t="s">
        <v>89</v>
      </c>
      <c r="C128" s="24">
        <v>53741.488100000002</v>
      </c>
      <c r="D128" s="24">
        <v>1E-3</v>
      </c>
      <c r="E128">
        <f t="shared" si="14"/>
        <v>14602.530141443489</v>
      </c>
      <c r="F128">
        <f t="shared" si="15"/>
        <v>14602.5</v>
      </c>
      <c r="G128">
        <f t="shared" si="16"/>
        <v>1.812150000478141E-2</v>
      </c>
      <c r="J128">
        <f t="shared" si="19"/>
        <v>1.812150000478141E-2</v>
      </c>
      <c r="O128">
        <f t="shared" ca="1" si="17"/>
        <v>1.9589497278859259E-2</v>
      </c>
      <c r="Q128" s="2">
        <f t="shared" si="18"/>
        <v>38722.988100000002</v>
      </c>
    </row>
    <row r="129" spans="1:17">
      <c r="A129" s="22" t="s">
        <v>98</v>
      </c>
      <c r="B129" s="23" t="s">
        <v>89</v>
      </c>
      <c r="C129" s="24">
        <v>53746.296199999997</v>
      </c>
      <c r="D129" s="24">
        <v>6.9999999999999999E-4</v>
      </c>
      <c r="E129">
        <f t="shared" si="14"/>
        <v>14610.527441579172</v>
      </c>
      <c r="F129">
        <f t="shared" si="15"/>
        <v>14610.5</v>
      </c>
      <c r="G129">
        <f t="shared" si="16"/>
        <v>1.6498299999511801E-2</v>
      </c>
      <c r="J129">
        <f t="shared" si="19"/>
        <v>1.6498299999511801E-2</v>
      </c>
      <c r="O129">
        <f t="shared" ca="1" si="17"/>
        <v>1.9597375014874796E-2</v>
      </c>
      <c r="Q129" s="2">
        <f t="shared" si="18"/>
        <v>38727.796199999997</v>
      </c>
    </row>
    <row r="130" spans="1:17">
      <c r="A130" s="22" t="s">
        <v>98</v>
      </c>
      <c r="B130" s="23" t="s">
        <v>90</v>
      </c>
      <c r="C130" s="24">
        <v>53760.426399999997</v>
      </c>
      <c r="D130" s="24">
        <v>4.0000000000000002E-4</v>
      </c>
      <c r="E130">
        <f t="shared" si="14"/>
        <v>14634.03016622661</v>
      </c>
      <c r="F130">
        <f t="shared" si="15"/>
        <v>14634</v>
      </c>
      <c r="G130">
        <f t="shared" si="16"/>
        <v>1.8136400001822039E-2</v>
      </c>
      <c r="J130">
        <f t="shared" si="19"/>
        <v>1.8136400001822039E-2</v>
      </c>
      <c r="O130">
        <f t="shared" ca="1" si="17"/>
        <v>1.962051586442044E-2</v>
      </c>
      <c r="Q130" s="2">
        <f t="shared" si="18"/>
        <v>38741.926399999997</v>
      </c>
    </row>
    <row r="131" spans="1:17">
      <c r="A131" s="22" t="s">
        <v>98</v>
      </c>
      <c r="B131" s="23" t="s">
        <v>90</v>
      </c>
      <c r="C131" s="24">
        <v>53768.245000000003</v>
      </c>
      <c r="D131" s="24">
        <v>3.0000000000000001E-3</v>
      </c>
      <c r="E131">
        <f t="shared" si="14"/>
        <v>14647.034823126627</v>
      </c>
      <c r="F131">
        <f t="shared" si="15"/>
        <v>14647</v>
      </c>
      <c r="G131">
        <f t="shared" si="16"/>
        <v>2.0936200002324767E-2</v>
      </c>
      <c r="J131">
        <f t="shared" si="19"/>
        <v>2.0936200002324767E-2</v>
      </c>
      <c r="O131">
        <f t="shared" ca="1" si="17"/>
        <v>1.9633317185445691E-2</v>
      </c>
      <c r="Q131" s="2">
        <f t="shared" si="18"/>
        <v>38749.745000000003</v>
      </c>
    </row>
    <row r="132" spans="1:17">
      <c r="A132" s="22" t="s">
        <v>98</v>
      </c>
      <c r="B132" s="23" t="s">
        <v>89</v>
      </c>
      <c r="C132" s="24">
        <v>53768.546000000002</v>
      </c>
      <c r="D132" s="24">
        <v>5.0000000000000001E-3</v>
      </c>
      <c r="E132">
        <f t="shared" si="14"/>
        <v>14647.535475638188</v>
      </c>
      <c r="F132">
        <f t="shared" si="15"/>
        <v>14647.5</v>
      </c>
      <c r="G132">
        <f t="shared" si="16"/>
        <v>2.1328500006347895E-2</v>
      </c>
      <c r="J132">
        <f t="shared" si="19"/>
        <v>2.1328500006347895E-2</v>
      </c>
      <c r="O132">
        <f t="shared" ca="1" si="17"/>
        <v>1.9633809543946661E-2</v>
      </c>
      <c r="Q132" s="2">
        <f t="shared" si="18"/>
        <v>38750.046000000002</v>
      </c>
    </row>
    <row r="133" spans="1:17">
      <c r="A133" s="22" t="s">
        <v>95</v>
      </c>
      <c r="B133" s="28"/>
      <c r="C133" s="24">
        <v>53813.334300000002</v>
      </c>
      <c r="D133" s="24">
        <v>2.0000000000000001E-4</v>
      </c>
      <c r="E133">
        <f t="shared" si="14"/>
        <v>14722.031737709985</v>
      </c>
      <c r="F133">
        <f t="shared" si="15"/>
        <v>14722</v>
      </c>
      <c r="G133">
        <f t="shared" si="16"/>
        <v>1.9081200007349253E-2</v>
      </c>
      <c r="J133">
        <f t="shared" si="19"/>
        <v>1.9081200007349253E-2</v>
      </c>
      <c r="O133">
        <f t="shared" ca="1" si="17"/>
        <v>1.9707170960591356E-2</v>
      </c>
      <c r="Q133" s="2">
        <f t="shared" si="18"/>
        <v>38794.834300000002</v>
      </c>
    </row>
    <row r="134" spans="1:17">
      <c r="A134" s="24" t="s">
        <v>109</v>
      </c>
      <c r="B134" s="10"/>
      <c r="C134" s="17">
        <v>54116.347999999998</v>
      </c>
      <c r="D134" s="17">
        <v>5.9999999999999995E-4</v>
      </c>
      <c r="E134">
        <f t="shared" si="14"/>
        <v>15226.033631207716</v>
      </c>
      <c r="F134">
        <f t="shared" si="15"/>
        <v>15226</v>
      </c>
      <c r="G134">
        <f t="shared" si="16"/>
        <v>2.0219600002747029E-2</v>
      </c>
      <c r="J134">
        <f t="shared" si="19"/>
        <v>2.0219600002747029E-2</v>
      </c>
      <c r="O134">
        <f t="shared" ca="1" si="17"/>
        <v>2.0203468329570241E-2</v>
      </c>
      <c r="Q134" s="2">
        <f t="shared" si="18"/>
        <v>39097.847999999998</v>
      </c>
    </row>
    <row r="135" spans="1:17">
      <c r="A135" s="14" t="s">
        <v>107</v>
      </c>
      <c r="B135" s="5" t="s">
        <v>89</v>
      </c>
      <c r="C135" s="17">
        <v>54165.351600000002</v>
      </c>
      <c r="D135" s="17">
        <v>8.9999999999999998E-4</v>
      </c>
      <c r="E135">
        <f t="shared" si="14"/>
        <v>15307.541190727989</v>
      </c>
      <c r="F135">
        <f t="shared" si="15"/>
        <v>15307.5</v>
      </c>
      <c r="G135">
        <f t="shared" si="16"/>
        <v>2.4764500005403534E-2</v>
      </c>
      <c r="J135">
        <f t="shared" si="19"/>
        <v>2.4764500005403534E-2</v>
      </c>
      <c r="O135">
        <f t="shared" ca="1" si="17"/>
        <v>2.028372276522853E-2</v>
      </c>
      <c r="Q135" s="2">
        <f t="shared" si="18"/>
        <v>39146.851600000002</v>
      </c>
    </row>
    <row r="136" spans="1:17">
      <c r="A136" s="24" t="s">
        <v>109</v>
      </c>
      <c r="B136" s="5" t="s">
        <v>89</v>
      </c>
      <c r="C136" s="17">
        <v>54171.362500000003</v>
      </c>
      <c r="D136" s="17">
        <v>1.6999999999999999E-3</v>
      </c>
      <c r="E136">
        <f t="shared" si="14"/>
        <v>15317.539104953074</v>
      </c>
      <c r="F136">
        <f t="shared" si="15"/>
        <v>15317.5</v>
      </c>
      <c r="G136">
        <f t="shared" si="16"/>
        <v>2.3510500002885237E-2</v>
      </c>
      <c r="J136">
        <f t="shared" si="19"/>
        <v>2.3510500002885237E-2</v>
      </c>
      <c r="O136">
        <f t="shared" ca="1" si="17"/>
        <v>2.0293569935247953E-2</v>
      </c>
      <c r="Q136" s="2">
        <f t="shared" si="18"/>
        <v>39152.862500000003</v>
      </c>
    </row>
    <row r="137" spans="1:17">
      <c r="A137" s="28" t="s">
        <v>108</v>
      </c>
      <c r="B137" s="10" t="s">
        <v>90</v>
      </c>
      <c r="C137" s="29">
        <v>54184.292200000004</v>
      </c>
      <c r="D137" s="29">
        <v>2.0000000000000001E-4</v>
      </c>
      <c r="E137">
        <f t="shared" si="14"/>
        <v>15339.045041095096</v>
      </c>
      <c r="F137">
        <f t="shared" si="15"/>
        <v>15339</v>
      </c>
      <c r="G137">
        <f t="shared" si="16"/>
        <v>2.7079400002548937E-2</v>
      </c>
      <c r="J137">
        <f t="shared" si="19"/>
        <v>2.7079400002548937E-2</v>
      </c>
      <c r="O137">
        <f t="shared" ca="1" si="17"/>
        <v>2.0314741350789714E-2</v>
      </c>
      <c r="Q137" s="2">
        <f t="shared" si="18"/>
        <v>39165.792200000004</v>
      </c>
    </row>
    <row r="138" spans="1:17">
      <c r="A138" s="49" t="s">
        <v>112</v>
      </c>
      <c r="B138" s="50" t="s">
        <v>90</v>
      </c>
      <c r="C138" s="51">
        <v>54456.637600000002</v>
      </c>
      <c r="D138" s="51">
        <v>1E-4</v>
      </c>
      <c r="E138">
        <f t="shared" si="14"/>
        <v>15792.036431535193</v>
      </c>
      <c r="F138">
        <f t="shared" si="15"/>
        <v>15792</v>
      </c>
      <c r="G138">
        <f t="shared" si="16"/>
        <v>2.1903200002270751E-2</v>
      </c>
      <c r="J138">
        <f t="shared" si="19"/>
        <v>2.1903200002270751E-2</v>
      </c>
      <c r="O138">
        <f t="shared" ca="1" si="17"/>
        <v>2.0760818152669541E-2</v>
      </c>
      <c r="Q138" s="2">
        <f t="shared" si="18"/>
        <v>39438.137600000002</v>
      </c>
    </row>
    <row r="139" spans="1:17">
      <c r="A139" s="49" t="s">
        <v>113</v>
      </c>
      <c r="B139" s="50" t="s">
        <v>90</v>
      </c>
      <c r="C139" s="49">
        <v>54860.652399999999</v>
      </c>
      <c r="D139" s="49">
        <v>1E-4</v>
      </c>
      <c r="E139">
        <f t="shared" si="14"/>
        <v>16464.033190101254</v>
      </c>
      <c r="F139">
        <f t="shared" si="15"/>
        <v>16464</v>
      </c>
      <c r="G139">
        <f t="shared" si="16"/>
        <v>1.9954399998823646E-2</v>
      </c>
      <c r="J139">
        <f t="shared" si="19"/>
        <v>1.9954399998823646E-2</v>
      </c>
      <c r="O139">
        <f t="shared" ca="1" si="17"/>
        <v>2.1422547977974722E-2</v>
      </c>
      <c r="Q139" s="2">
        <f t="shared" si="18"/>
        <v>39842.152399999999</v>
      </c>
    </row>
    <row r="140" spans="1:17">
      <c r="A140" s="3" t="s">
        <v>111</v>
      </c>
      <c r="C140" s="48">
        <v>54880.794099999999</v>
      </c>
      <c r="D140" s="17">
        <v>5.0000000000000001E-4</v>
      </c>
      <c r="E140">
        <f t="shared" si="14"/>
        <v>16497.534826952204</v>
      </c>
      <c r="F140">
        <f t="shared" si="15"/>
        <v>16497.5</v>
      </c>
      <c r="G140">
        <f t="shared" si="16"/>
        <v>2.0938500005286187E-2</v>
      </c>
      <c r="K140">
        <f>G140</f>
        <v>2.0938500005286187E-2</v>
      </c>
      <c r="O140">
        <f t="shared" ca="1" si="17"/>
        <v>2.1455535997539785E-2</v>
      </c>
      <c r="Q140" s="2">
        <f t="shared" si="18"/>
        <v>39862.294099999999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0"/>
  <sheetViews>
    <sheetView topLeftCell="A151" workbookViewId="0">
      <selection activeCell="A98" sqref="A98:D188"/>
    </sheetView>
  </sheetViews>
  <sheetFormatPr defaultRowHeight="12.75"/>
  <cols>
    <col min="1" max="1" width="19.7109375" style="17" customWidth="1"/>
    <col min="2" max="2" width="4.42578125" style="31" customWidth="1"/>
    <col min="3" max="3" width="12.7109375" style="17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17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56" t="s">
        <v>132</v>
      </c>
      <c r="I1" s="57" t="s">
        <v>133</v>
      </c>
      <c r="J1" s="58" t="s">
        <v>134</v>
      </c>
    </row>
    <row r="2" spans="1:16">
      <c r="I2" s="59" t="s">
        <v>135</v>
      </c>
      <c r="J2" s="60" t="s">
        <v>136</v>
      </c>
    </row>
    <row r="3" spans="1:16">
      <c r="A3" s="61" t="s">
        <v>137</v>
      </c>
      <c r="I3" s="59" t="s">
        <v>138</v>
      </c>
      <c r="J3" s="60" t="s">
        <v>58</v>
      </c>
    </row>
    <row r="4" spans="1:16">
      <c r="I4" s="59" t="s">
        <v>139</v>
      </c>
      <c r="J4" s="60" t="s">
        <v>58</v>
      </c>
    </row>
    <row r="5" spans="1:16" ht="13.5" thickBot="1">
      <c r="I5" s="62" t="s">
        <v>140</v>
      </c>
      <c r="J5" s="63" t="s">
        <v>141</v>
      </c>
    </row>
    <row r="10" spans="1:16" ht="13.5" thickBot="1"/>
    <row r="11" spans="1:16" ht="12.75" customHeight="1" thickBot="1">
      <c r="A11" s="17" t="str">
        <f t="shared" ref="A11:A42" si="0">P11</f>
        <v> BBS 21 </v>
      </c>
      <c r="B11" s="5" t="str">
        <f t="shared" ref="B11:B42" si="1">IF(H11=INT(H11),"I","II")</f>
        <v>I</v>
      </c>
      <c r="C11" s="17">
        <f t="shared" ref="C11:C42" si="2">1*G11</f>
        <v>42453.349000000002</v>
      </c>
      <c r="D11" s="31" t="str">
        <f t="shared" ref="D11:D42" si="3">VLOOKUP(F11,I$1:J$5,2,FALSE)</f>
        <v>vis</v>
      </c>
      <c r="E11" s="64">
        <f>VLOOKUP(C11,Active!C$21:E$972,3,FALSE)</f>
        <v>-16710.978827618364</v>
      </c>
      <c r="F11" s="5" t="s">
        <v>140</v>
      </c>
      <c r="G11" s="31" t="str">
        <f t="shared" ref="G11:G42" si="4">MID(I11,3,LEN(I11)-3)</f>
        <v>42453.349</v>
      </c>
      <c r="H11" s="17">
        <f t="shared" ref="H11:H42" si="5">1*K11</f>
        <v>-16711</v>
      </c>
      <c r="I11" s="65" t="s">
        <v>373</v>
      </c>
      <c r="J11" s="66" t="s">
        <v>374</v>
      </c>
      <c r="K11" s="65">
        <v>-16711</v>
      </c>
      <c r="L11" s="65" t="s">
        <v>375</v>
      </c>
      <c r="M11" s="66" t="s">
        <v>153</v>
      </c>
      <c r="N11" s="66"/>
      <c r="O11" s="67" t="s">
        <v>376</v>
      </c>
      <c r="P11" s="67" t="s">
        <v>377</v>
      </c>
    </row>
    <row r="12" spans="1:16" ht="12.75" customHeight="1" thickBot="1">
      <c r="A12" s="17" t="str">
        <f t="shared" si="0"/>
        <v> BBS 27 </v>
      </c>
      <c r="B12" s="5" t="str">
        <f t="shared" si="1"/>
        <v>I</v>
      </c>
      <c r="C12" s="17">
        <f t="shared" si="2"/>
        <v>42866.387999999999</v>
      </c>
      <c r="D12" s="31" t="str">
        <f t="shared" si="3"/>
        <v>vis</v>
      </c>
      <c r="E12" s="64">
        <f>VLOOKUP(C12,Active!C$21:E$972,3,FALSE)</f>
        <v>-16023.97419767764</v>
      </c>
      <c r="F12" s="5" t="s">
        <v>140</v>
      </c>
      <c r="G12" s="31" t="str">
        <f t="shared" si="4"/>
        <v>42866.388</v>
      </c>
      <c r="H12" s="17">
        <f t="shared" si="5"/>
        <v>-16024</v>
      </c>
      <c r="I12" s="65" t="s">
        <v>378</v>
      </c>
      <c r="J12" s="66" t="s">
        <v>379</v>
      </c>
      <c r="K12" s="65">
        <v>-16024</v>
      </c>
      <c r="L12" s="65" t="s">
        <v>380</v>
      </c>
      <c r="M12" s="66" t="s">
        <v>153</v>
      </c>
      <c r="N12" s="66"/>
      <c r="O12" s="67" t="s">
        <v>381</v>
      </c>
      <c r="P12" s="67" t="s">
        <v>382</v>
      </c>
    </row>
    <row r="13" spans="1:16" ht="12.75" customHeight="1" thickBot="1">
      <c r="A13" s="17" t="str">
        <f t="shared" si="0"/>
        <v> BBS 27 </v>
      </c>
      <c r="B13" s="5" t="str">
        <f t="shared" si="1"/>
        <v>I</v>
      </c>
      <c r="C13" s="17">
        <f t="shared" si="2"/>
        <v>42869.392999999996</v>
      </c>
      <c r="D13" s="31" t="str">
        <f t="shared" si="3"/>
        <v>vis</v>
      </c>
      <c r="E13" s="64">
        <f>VLOOKUP(C13,Active!C$21:E$972,3,FALSE)</f>
        <v>-16018.976004013193</v>
      </c>
      <c r="F13" s="5" t="s">
        <v>140</v>
      </c>
      <c r="G13" s="31" t="str">
        <f t="shared" si="4"/>
        <v>42869.393</v>
      </c>
      <c r="H13" s="17">
        <f t="shared" si="5"/>
        <v>-16019</v>
      </c>
      <c r="I13" s="65" t="s">
        <v>383</v>
      </c>
      <c r="J13" s="66" t="s">
        <v>384</v>
      </c>
      <c r="K13" s="65">
        <v>-16019</v>
      </c>
      <c r="L13" s="65" t="s">
        <v>385</v>
      </c>
      <c r="M13" s="66" t="s">
        <v>153</v>
      </c>
      <c r="N13" s="66"/>
      <c r="O13" s="67" t="s">
        <v>381</v>
      </c>
      <c r="P13" s="67" t="s">
        <v>382</v>
      </c>
    </row>
    <row r="14" spans="1:16" ht="12.75" customHeight="1" thickBot="1">
      <c r="A14" s="17" t="str">
        <f t="shared" si="0"/>
        <v> BBS 27 </v>
      </c>
      <c r="B14" s="5" t="str">
        <f t="shared" si="1"/>
        <v>I</v>
      </c>
      <c r="C14" s="17">
        <f t="shared" si="2"/>
        <v>42872.394</v>
      </c>
      <c r="D14" s="31" t="str">
        <f t="shared" si="3"/>
        <v>vis</v>
      </c>
      <c r="E14" s="64">
        <f>VLOOKUP(C14,Active!C$21:E$972,3,FALSE)</f>
        <v>-16013.984463518336</v>
      </c>
      <c r="F14" s="5" t="s">
        <v>140</v>
      </c>
      <c r="G14" s="31" t="str">
        <f t="shared" si="4"/>
        <v>42872.394</v>
      </c>
      <c r="H14" s="17">
        <f t="shared" si="5"/>
        <v>-16014</v>
      </c>
      <c r="I14" s="65" t="s">
        <v>386</v>
      </c>
      <c r="J14" s="66" t="s">
        <v>387</v>
      </c>
      <c r="K14" s="65">
        <v>-16014</v>
      </c>
      <c r="L14" s="65" t="s">
        <v>388</v>
      </c>
      <c r="M14" s="66" t="s">
        <v>153</v>
      </c>
      <c r="N14" s="66"/>
      <c r="O14" s="67" t="s">
        <v>381</v>
      </c>
      <c r="P14" s="67" t="s">
        <v>382</v>
      </c>
    </row>
    <row r="15" spans="1:16" ht="12.75" customHeight="1" thickBot="1">
      <c r="A15" s="17" t="str">
        <f t="shared" si="0"/>
        <v> BBS 42 </v>
      </c>
      <c r="B15" s="5" t="str">
        <f t="shared" si="1"/>
        <v>I</v>
      </c>
      <c r="C15" s="17">
        <f t="shared" si="2"/>
        <v>43929.338000000003</v>
      </c>
      <c r="D15" s="31" t="str">
        <f t="shared" si="3"/>
        <v>vis</v>
      </c>
      <c r="E15" s="64">
        <f>VLOOKUP(C15,Active!C$21:E$972,3,FALSE)</f>
        <v>-14255.977540230042</v>
      </c>
      <c r="F15" s="5" t="s">
        <v>140</v>
      </c>
      <c r="G15" s="31" t="str">
        <f t="shared" si="4"/>
        <v>43929.338</v>
      </c>
      <c r="H15" s="17">
        <f t="shared" si="5"/>
        <v>-14256</v>
      </c>
      <c r="I15" s="65" t="s">
        <v>392</v>
      </c>
      <c r="J15" s="66" t="s">
        <v>393</v>
      </c>
      <c r="K15" s="65">
        <v>-14256</v>
      </c>
      <c r="L15" s="65" t="s">
        <v>385</v>
      </c>
      <c r="M15" s="66" t="s">
        <v>153</v>
      </c>
      <c r="N15" s="66"/>
      <c r="O15" s="67" t="s">
        <v>381</v>
      </c>
      <c r="P15" s="67" t="s">
        <v>394</v>
      </c>
    </row>
    <row r="16" spans="1:16" ht="12.75" customHeight="1" thickBot="1">
      <c r="A16" s="17" t="str">
        <f t="shared" si="0"/>
        <v> BBS 42 </v>
      </c>
      <c r="B16" s="5" t="str">
        <f t="shared" si="1"/>
        <v>I</v>
      </c>
      <c r="C16" s="17">
        <f t="shared" si="2"/>
        <v>43941.368000000002</v>
      </c>
      <c r="D16" s="31" t="str">
        <f t="shared" si="3"/>
        <v>vis</v>
      </c>
      <c r="E16" s="64">
        <f>VLOOKUP(C16,Active!C$21:E$972,3,FALSE)</f>
        <v>-14235.968132648226</v>
      </c>
      <c r="F16" s="5" t="s">
        <v>140</v>
      </c>
      <c r="G16" s="31" t="str">
        <f t="shared" si="4"/>
        <v>43941.368</v>
      </c>
      <c r="H16" s="17">
        <f t="shared" si="5"/>
        <v>-14236</v>
      </c>
      <c r="I16" s="65" t="s">
        <v>395</v>
      </c>
      <c r="J16" s="66" t="s">
        <v>396</v>
      </c>
      <c r="K16" s="65">
        <v>-14236</v>
      </c>
      <c r="L16" s="65" t="s">
        <v>281</v>
      </c>
      <c r="M16" s="66" t="s">
        <v>153</v>
      </c>
      <c r="N16" s="66"/>
      <c r="O16" s="67" t="s">
        <v>381</v>
      </c>
      <c r="P16" s="67" t="s">
        <v>394</v>
      </c>
    </row>
    <row r="17" spans="1:16" ht="12.75" customHeight="1" thickBot="1">
      <c r="A17" s="17" t="str">
        <f t="shared" si="0"/>
        <v> BBS 45 </v>
      </c>
      <c r="B17" s="5" t="str">
        <f t="shared" si="1"/>
        <v>I</v>
      </c>
      <c r="C17" s="17">
        <f t="shared" si="2"/>
        <v>44208.31</v>
      </c>
      <c r="D17" s="31" t="str">
        <f t="shared" si="3"/>
        <v>vis</v>
      </c>
      <c r="E17" s="64">
        <f>VLOOKUP(C17,Active!C$21:E$972,3,FALSE)</f>
        <v>-13791.965532589553</v>
      </c>
      <c r="F17" s="5" t="s">
        <v>140</v>
      </c>
      <c r="G17" s="31" t="str">
        <f t="shared" si="4"/>
        <v>44208.310</v>
      </c>
      <c r="H17" s="17">
        <f t="shared" si="5"/>
        <v>-13792</v>
      </c>
      <c r="I17" s="65" t="s">
        <v>397</v>
      </c>
      <c r="J17" s="66" t="s">
        <v>398</v>
      </c>
      <c r="K17" s="65">
        <v>-13792</v>
      </c>
      <c r="L17" s="65" t="s">
        <v>399</v>
      </c>
      <c r="M17" s="66" t="s">
        <v>153</v>
      </c>
      <c r="N17" s="66"/>
      <c r="O17" s="67" t="s">
        <v>400</v>
      </c>
      <c r="P17" s="67" t="s">
        <v>401</v>
      </c>
    </row>
    <row r="18" spans="1:16" ht="12.75" customHeight="1" thickBot="1">
      <c r="A18" s="17" t="str">
        <f t="shared" si="0"/>
        <v> BBS 46 </v>
      </c>
      <c r="B18" s="5" t="str">
        <f t="shared" si="1"/>
        <v>I</v>
      </c>
      <c r="C18" s="17">
        <f t="shared" si="2"/>
        <v>44247.385999999999</v>
      </c>
      <c r="D18" s="31" t="str">
        <f t="shared" si="3"/>
        <v>vis</v>
      </c>
      <c r="E18" s="64">
        <f>VLOOKUP(C18,Active!C$21:E$972,3,FALSE)</f>
        <v>-13726.970718735256</v>
      </c>
      <c r="F18" s="5" t="s">
        <v>140</v>
      </c>
      <c r="G18" s="31" t="str">
        <f t="shared" si="4"/>
        <v>44247.386</v>
      </c>
      <c r="H18" s="17">
        <f t="shared" si="5"/>
        <v>-13727</v>
      </c>
      <c r="I18" s="65" t="s">
        <v>402</v>
      </c>
      <c r="J18" s="66" t="s">
        <v>403</v>
      </c>
      <c r="K18" s="65">
        <v>-13727</v>
      </c>
      <c r="L18" s="65" t="s">
        <v>358</v>
      </c>
      <c r="M18" s="66" t="s">
        <v>153</v>
      </c>
      <c r="N18" s="66"/>
      <c r="O18" s="67" t="s">
        <v>400</v>
      </c>
      <c r="P18" s="67" t="s">
        <v>404</v>
      </c>
    </row>
    <row r="19" spans="1:16" ht="12.75" customHeight="1" thickBot="1">
      <c r="A19" s="17" t="str">
        <f t="shared" si="0"/>
        <v> BBS 47 </v>
      </c>
      <c r="B19" s="5" t="str">
        <f t="shared" si="1"/>
        <v>I</v>
      </c>
      <c r="C19" s="17">
        <f t="shared" si="2"/>
        <v>44336.368000000002</v>
      </c>
      <c r="D19" s="31" t="str">
        <f t="shared" si="3"/>
        <v>vis</v>
      </c>
      <c r="E19" s="64">
        <f>VLOOKUP(C19,Active!C$21:E$972,3,FALSE)</f>
        <v>-13578.967634325822</v>
      </c>
      <c r="F19" s="5" t="s">
        <v>140</v>
      </c>
      <c r="G19" s="31" t="str">
        <f t="shared" si="4"/>
        <v>44336.368</v>
      </c>
      <c r="H19" s="17">
        <f t="shared" si="5"/>
        <v>-13579</v>
      </c>
      <c r="I19" s="65" t="s">
        <v>405</v>
      </c>
      <c r="J19" s="66" t="s">
        <v>406</v>
      </c>
      <c r="K19" s="65">
        <v>-13579</v>
      </c>
      <c r="L19" s="65" t="s">
        <v>281</v>
      </c>
      <c r="M19" s="66" t="s">
        <v>153</v>
      </c>
      <c r="N19" s="66"/>
      <c r="O19" s="67" t="s">
        <v>381</v>
      </c>
      <c r="P19" s="67" t="s">
        <v>407</v>
      </c>
    </row>
    <row r="20" spans="1:16" ht="12.75" customHeight="1" thickBot="1">
      <c r="A20" s="17" t="str">
        <f t="shared" si="0"/>
        <v> BBS 47 </v>
      </c>
      <c r="B20" s="5" t="str">
        <f t="shared" si="1"/>
        <v>I</v>
      </c>
      <c r="C20" s="17">
        <f t="shared" si="2"/>
        <v>44339.37</v>
      </c>
      <c r="D20" s="31" t="str">
        <f t="shared" si="3"/>
        <v>vis</v>
      </c>
      <c r="E20" s="64">
        <f>VLOOKUP(C20,Active!C$21:E$972,3,FALSE)</f>
        <v>-13573.974430538572</v>
      </c>
      <c r="F20" s="5" t="s">
        <v>140</v>
      </c>
      <c r="G20" s="31" t="str">
        <f t="shared" si="4"/>
        <v>44339.370</v>
      </c>
      <c r="H20" s="17">
        <f t="shared" si="5"/>
        <v>-13574</v>
      </c>
      <c r="I20" s="65" t="s">
        <v>408</v>
      </c>
      <c r="J20" s="66" t="s">
        <v>409</v>
      </c>
      <c r="K20" s="65">
        <v>-13574</v>
      </c>
      <c r="L20" s="65" t="s">
        <v>410</v>
      </c>
      <c r="M20" s="66" t="s">
        <v>153</v>
      </c>
      <c r="N20" s="66"/>
      <c r="O20" s="67" t="s">
        <v>381</v>
      </c>
      <c r="P20" s="67" t="s">
        <v>407</v>
      </c>
    </row>
    <row r="21" spans="1:16" ht="12.75" customHeight="1" thickBot="1">
      <c r="A21" s="17" t="str">
        <f t="shared" si="0"/>
        <v> BBS 47 </v>
      </c>
      <c r="B21" s="5" t="str">
        <f t="shared" si="1"/>
        <v>I</v>
      </c>
      <c r="C21" s="17">
        <f t="shared" si="2"/>
        <v>44342.373</v>
      </c>
      <c r="D21" s="31" t="str">
        <f t="shared" si="3"/>
        <v>vis</v>
      </c>
      <c r="E21" s="64">
        <f>VLOOKUP(C21,Active!C$21:E$972,3,FALSE)</f>
        <v>-13568.979563458925</v>
      </c>
      <c r="F21" s="5" t="s">
        <v>140</v>
      </c>
      <c r="G21" s="31" t="str">
        <f t="shared" si="4"/>
        <v>44342.373</v>
      </c>
      <c r="H21" s="17">
        <f t="shared" si="5"/>
        <v>-13569</v>
      </c>
      <c r="I21" s="65" t="s">
        <v>411</v>
      </c>
      <c r="J21" s="66" t="s">
        <v>412</v>
      </c>
      <c r="K21" s="65">
        <v>-13569</v>
      </c>
      <c r="L21" s="65" t="s">
        <v>272</v>
      </c>
      <c r="M21" s="66" t="s">
        <v>153</v>
      </c>
      <c r="N21" s="66"/>
      <c r="O21" s="67" t="s">
        <v>381</v>
      </c>
      <c r="P21" s="67" t="s">
        <v>407</v>
      </c>
    </row>
    <row r="22" spans="1:16" ht="12.75" customHeight="1" thickBot="1">
      <c r="A22" s="17" t="str">
        <f t="shared" si="0"/>
        <v> BBS 49 </v>
      </c>
      <c r="B22" s="5" t="str">
        <f t="shared" si="1"/>
        <v>I</v>
      </c>
      <c r="C22" s="17">
        <f t="shared" si="2"/>
        <v>44453.591999999997</v>
      </c>
      <c r="D22" s="31" t="str">
        <f t="shared" si="3"/>
        <v>vis</v>
      </c>
      <c r="E22" s="64">
        <f>VLOOKUP(C22,Active!C$21:E$972,3,FALSE)</f>
        <v>-13383.989845932552</v>
      </c>
      <c r="F22" s="5" t="s">
        <v>140</v>
      </c>
      <c r="G22" s="31" t="str">
        <f t="shared" si="4"/>
        <v>44453.592</v>
      </c>
      <c r="H22" s="17">
        <f t="shared" si="5"/>
        <v>-13384</v>
      </c>
      <c r="I22" s="65" t="s">
        <v>413</v>
      </c>
      <c r="J22" s="66" t="s">
        <v>414</v>
      </c>
      <c r="K22" s="65">
        <v>-13384</v>
      </c>
      <c r="L22" s="65" t="s">
        <v>319</v>
      </c>
      <c r="M22" s="66" t="s">
        <v>153</v>
      </c>
      <c r="N22" s="66"/>
      <c r="O22" s="67" t="s">
        <v>400</v>
      </c>
      <c r="P22" s="67" t="s">
        <v>415</v>
      </c>
    </row>
    <row r="23" spans="1:16" ht="12.75" customHeight="1" thickBot="1">
      <c r="A23" s="17" t="str">
        <f t="shared" si="0"/>
        <v> BBS 49 </v>
      </c>
      <c r="B23" s="5" t="str">
        <f t="shared" si="1"/>
        <v>I</v>
      </c>
      <c r="C23" s="17">
        <f t="shared" si="2"/>
        <v>44462.608</v>
      </c>
      <c r="D23" s="31" t="str">
        <f t="shared" si="3"/>
        <v>vis</v>
      </c>
      <c r="E23" s="64">
        <f>VLOOKUP(C23,Active!C$21:E$972,3,FALSE)</f>
        <v>-13368.993601646787</v>
      </c>
      <c r="F23" s="5" t="s">
        <v>140</v>
      </c>
      <c r="G23" s="31" t="str">
        <f t="shared" si="4"/>
        <v>44462.608</v>
      </c>
      <c r="H23" s="17">
        <f t="shared" si="5"/>
        <v>-13369</v>
      </c>
      <c r="I23" s="65" t="s">
        <v>416</v>
      </c>
      <c r="J23" s="66" t="s">
        <v>417</v>
      </c>
      <c r="K23" s="65">
        <v>-13369</v>
      </c>
      <c r="L23" s="65" t="s">
        <v>418</v>
      </c>
      <c r="M23" s="66" t="s">
        <v>153</v>
      </c>
      <c r="N23" s="66"/>
      <c r="O23" s="67" t="s">
        <v>400</v>
      </c>
      <c r="P23" s="67" t="s">
        <v>415</v>
      </c>
    </row>
    <row r="24" spans="1:16" ht="12.75" customHeight="1" thickBot="1">
      <c r="A24" s="17" t="str">
        <f t="shared" si="0"/>
        <v> BBS 52 </v>
      </c>
      <c r="B24" s="5" t="str">
        <f t="shared" si="1"/>
        <v>I</v>
      </c>
      <c r="C24" s="17">
        <f t="shared" si="2"/>
        <v>44583.462</v>
      </c>
      <c r="D24" s="31" t="str">
        <f t="shared" si="3"/>
        <v>vis</v>
      </c>
      <c r="E24" s="64">
        <f>VLOOKUP(C24,Active!C$21:E$972,3,FALSE)</f>
        <v>-13167.978061838547</v>
      </c>
      <c r="F24" s="5" t="s">
        <v>140</v>
      </c>
      <c r="G24" s="31" t="str">
        <f t="shared" si="4"/>
        <v>44583.462</v>
      </c>
      <c r="H24" s="17">
        <f t="shared" si="5"/>
        <v>-13168</v>
      </c>
      <c r="I24" s="65" t="s">
        <v>419</v>
      </c>
      <c r="J24" s="66" t="s">
        <v>420</v>
      </c>
      <c r="K24" s="65">
        <v>-13168</v>
      </c>
      <c r="L24" s="65" t="s">
        <v>375</v>
      </c>
      <c r="M24" s="66" t="s">
        <v>153</v>
      </c>
      <c r="N24" s="66"/>
      <c r="O24" s="67" t="s">
        <v>381</v>
      </c>
      <c r="P24" s="67" t="s">
        <v>421</v>
      </c>
    </row>
    <row r="25" spans="1:16" ht="12.75" customHeight="1" thickBot="1">
      <c r="A25" s="17" t="str">
        <f t="shared" si="0"/>
        <v> BBS 52 </v>
      </c>
      <c r="B25" s="5" t="str">
        <f t="shared" si="1"/>
        <v>I</v>
      </c>
      <c r="C25" s="17">
        <f t="shared" si="2"/>
        <v>44627.351999999999</v>
      </c>
      <c r="D25" s="31" t="str">
        <f t="shared" si="3"/>
        <v>vis</v>
      </c>
      <c r="E25" s="64">
        <f>VLOOKUP(C25,Active!C$21:E$972,3,FALSE)</f>
        <v>-13094.976158366724</v>
      </c>
      <c r="F25" s="5" t="s">
        <v>140</v>
      </c>
      <c r="G25" s="31" t="str">
        <f t="shared" si="4"/>
        <v>44627.352</v>
      </c>
      <c r="H25" s="17">
        <f t="shared" si="5"/>
        <v>-13095</v>
      </c>
      <c r="I25" s="65" t="s">
        <v>422</v>
      </c>
      <c r="J25" s="66" t="s">
        <v>423</v>
      </c>
      <c r="K25" s="65">
        <v>-13095</v>
      </c>
      <c r="L25" s="65" t="s">
        <v>385</v>
      </c>
      <c r="M25" s="66" t="s">
        <v>153</v>
      </c>
      <c r="N25" s="66"/>
      <c r="O25" s="67" t="s">
        <v>381</v>
      </c>
      <c r="P25" s="67" t="s">
        <v>421</v>
      </c>
    </row>
    <row r="26" spans="1:16" ht="12.75" customHeight="1" thickBot="1">
      <c r="A26" s="17" t="str">
        <f t="shared" si="0"/>
        <v> BBS 52 </v>
      </c>
      <c r="B26" s="5" t="str">
        <f t="shared" si="1"/>
        <v>I</v>
      </c>
      <c r="C26" s="17">
        <f t="shared" si="2"/>
        <v>44633.36</v>
      </c>
      <c r="D26" s="31" t="str">
        <f t="shared" si="3"/>
        <v>vis</v>
      </c>
      <c r="E26" s="64">
        <f>VLOOKUP(C26,Active!C$21:E$972,3,FALSE)</f>
        <v>-13084.983097622617</v>
      </c>
      <c r="F26" s="5" t="s">
        <v>140</v>
      </c>
      <c r="G26" s="31" t="str">
        <f t="shared" si="4"/>
        <v>44633.360</v>
      </c>
      <c r="H26" s="17">
        <f t="shared" si="5"/>
        <v>-13085</v>
      </c>
      <c r="I26" s="65" t="s">
        <v>424</v>
      </c>
      <c r="J26" s="66" t="s">
        <v>425</v>
      </c>
      <c r="K26" s="65">
        <v>-13085</v>
      </c>
      <c r="L26" s="65" t="s">
        <v>426</v>
      </c>
      <c r="M26" s="66" t="s">
        <v>153</v>
      </c>
      <c r="N26" s="66"/>
      <c r="O26" s="67" t="s">
        <v>381</v>
      </c>
      <c r="P26" s="67" t="s">
        <v>421</v>
      </c>
    </row>
    <row r="27" spans="1:16" ht="12.75" customHeight="1" thickBot="1">
      <c r="A27" s="17" t="str">
        <f t="shared" si="0"/>
        <v> BBS 52 </v>
      </c>
      <c r="B27" s="5" t="str">
        <f t="shared" si="1"/>
        <v>I</v>
      </c>
      <c r="C27" s="17">
        <f t="shared" si="2"/>
        <v>44636.370999999999</v>
      </c>
      <c r="D27" s="31" t="str">
        <f t="shared" si="3"/>
        <v>vis</v>
      </c>
      <c r="E27" s="64">
        <f>VLOOKUP(C27,Active!C$21:E$972,3,FALSE)</f>
        <v>-13079.974924203761</v>
      </c>
      <c r="F27" s="5" t="s">
        <v>140</v>
      </c>
      <c r="G27" s="31" t="str">
        <f t="shared" si="4"/>
        <v>44636.371</v>
      </c>
      <c r="H27" s="17">
        <f t="shared" si="5"/>
        <v>-13080</v>
      </c>
      <c r="I27" s="65" t="s">
        <v>427</v>
      </c>
      <c r="J27" s="66" t="s">
        <v>428</v>
      </c>
      <c r="K27" s="65">
        <v>-13080</v>
      </c>
      <c r="L27" s="65" t="s">
        <v>410</v>
      </c>
      <c r="M27" s="66" t="s">
        <v>153</v>
      </c>
      <c r="N27" s="66"/>
      <c r="O27" s="67" t="s">
        <v>381</v>
      </c>
      <c r="P27" s="67" t="s">
        <v>421</v>
      </c>
    </row>
    <row r="28" spans="1:16" ht="12.75" customHeight="1" thickBot="1">
      <c r="A28" s="17" t="str">
        <f t="shared" si="0"/>
        <v> BBS 53 </v>
      </c>
      <c r="B28" s="5" t="str">
        <f t="shared" si="1"/>
        <v>I</v>
      </c>
      <c r="C28" s="17">
        <f t="shared" si="2"/>
        <v>44660.419000000002</v>
      </c>
      <c r="D28" s="31" t="str">
        <f t="shared" si="3"/>
        <v>vis</v>
      </c>
      <c r="E28" s="64">
        <f>VLOOKUP(C28,Active!C$21:E$972,3,FALSE)</f>
        <v>-13039.976068548929</v>
      </c>
      <c r="F28" s="5" t="s">
        <v>140</v>
      </c>
      <c r="G28" s="31" t="str">
        <f t="shared" si="4"/>
        <v>44660.419</v>
      </c>
      <c r="H28" s="17">
        <f t="shared" si="5"/>
        <v>-13040</v>
      </c>
      <c r="I28" s="65" t="s">
        <v>429</v>
      </c>
      <c r="J28" s="66" t="s">
        <v>430</v>
      </c>
      <c r="K28" s="65">
        <v>-13040</v>
      </c>
      <c r="L28" s="65" t="s">
        <v>385</v>
      </c>
      <c r="M28" s="66" t="s">
        <v>153</v>
      </c>
      <c r="N28" s="66"/>
      <c r="O28" s="67" t="s">
        <v>381</v>
      </c>
      <c r="P28" s="67" t="s">
        <v>431</v>
      </c>
    </row>
    <row r="29" spans="1:16" ht="12.75" customHeight="1" thickBot="1">
      <c r="A29" s="17" t="str">
        <f t="shared" si="0"/>
        <v>IBVS 2202 </v>
      </c>
      <c r="B29" s="5" t="str">
        <f t="shared" si="1"/>
        <v>I</v>
      </c>
      <c r="C29" s="17">
        <f t="shared" si="2"/>
        <v>44962.222099999999</v>
      </c>
      <c r="D29" s="31" t="str">
        <f t="shared" si="3"/>
        <v>vis</v>
      </c>
      <c r="E29" s="64">
        <f>VLOOKUP(C29,Active!C$21:E$972,3,FALSE)</f>
        <v>-12537.989265776159</v>
      </c>
      <c r="F29" s="5" t="s">
        <v>140</v>
      </c>
      <c r="G29" s="31" t="str">
        <f t="shared" si="4"/>
        <v>44962.2221</v>
      </c>
      <c r="H29" s="17">
        <f t="shared" si="5"/>
        <v>-12538</v>
      </c>
      <c r="I29" s="65" t="s">
        <v>432</v>
      </c>
      <c r="J29" s="66" t="s">
        <v>433</v>
      </c>
      <c r="K29" s="65">
        <v>-12538</v>
      </c>
      <c r="L29" s="65" t="s">
        <v>434</v>
      </c>
      <c r="M29" s="66" t="s">
        <v>435</v>
      </c>
      <c r="N29" s="66" t="s">
        <v>436</v>
      </c>
      <c r="O29" s="67" t="s">
        <v>437</v>
      </c>
      <c r="P29" s="68" t="s">
        <v>438</v>
      </c>
    </row>
    <row r="30" spans="1:16" ht="12.75" customHeight="1" thickBot="1">
      <c r="A30" s="17" t="str">
        <f t="shared" si="0"/>
        <v>IBVS 2202 </v>
      </c>
      <c r="B30" s="5" t="str">
        <f t="shared" si="1"/>
        <v>II</v>
      </c>
      <c r="C30" s="17">
        <f t="shared" si="2"/>
        <v>44963.124900000003</v>
      </c>
      <c r="D30" s="31" t="str">
        <f t="shared" si="3"/>
        <v>vis</v>
      </c>
      <c r="E30" s="64">
        <f>VLOOKUP(C30,Active!C$21:E$972,3,FALSE)</f>
        <v>-12536.487645396695</v>
      </c>
      <c r="F30" s="5" t="s">
        <v>140</v>
      </c>
      <c r="G30" s="31" t="str">
        <f t="shared" si="4"/>
        <v>44963.1249</v>
      </c>
      <c r="H30" s="17">
        <f t="shared" si="5"/>
        <v>-12536.5</v>
      </c>
      <c r="I30" s="65" t="s">
        <v>439</v>
      </c>
      <c r="J30" s="66" t="s">
        <v>440</v>
      </c>
      <c r="K30" s="65">
        <v>-12536.5</v>
      </c>
      <c r="L30" s="65" t="s">
        <v>441</v>
      </c>
      <c r="M30" s="66" t="s">
        <v>435</v>
      </c>
      <c r="N30" s="66" t="s">
        <v>436</v>
      </c>
      <c r="O30" s="67" t="s">
        <v>437</v>
      </c>
      <c r="P30" s="68" t="s">
        <v>438</v>
      </c>
    </row>
    <row r="31" spans="1:16" ht="12.75" customHeight="1" thickBot="1">
      <c r="A31" s="17" t="str">
        <f t="shared" si="0"/>
        <v>IBVS 2202 </v>
      </c>
      <c r="B31" s="5" t="str">
        <f t="shared" si="1"/>
        <v>I</v>
      </c>
      <c r="C31" s="17">
        <f t="shared" si="2"/>
        <v>44965.228199999998</v>
      </c>
      <c r="D31" s="31" t="str">
        <f t="shared" si="3"/>
        <v>vis</v>
      </c>
      <c r="E31" s="64">
        <f>VLOOKUP(C31,Active!C$21:E$972,3,FALSE)</f>
        <v>-12532.989242490068</v>
      </c>
      <c r="F31" s="5" t="s">
        <v>140</v>
      </c>
      <c r="G31" s="31" t="str">
        <f t="shared" si="4"/>
        <v>44965.2282</v>
      </c>
      <c r="H31" s="17">
        <f t="shared" si="5"/>
        <v>-12533</v>
      </c>
      <c r="I31" s="65" t="s">
        <v>442</v>
      </c>
      <c r="J31" s="66" t="s">
        <v>443</v>
      </c>
      <c r="K31" s="65">
        <v>-12533</v>
      </c>
      <c r="L31" s="65" t="s">
        <v>434</v>
      </c>
      <c r="M31" s="66" t="s">
        <v>435</v>
      </c>
      <c r="N31" s="66" t="s">
        <v>436</v>
      </c>
      <c r="O31" s="67" t="s">
        <v>437</v>
      </c>
      <c r="P31" s="68" t="s">
        <v>438</v>
      </c>
    </row>
    <row r="32" spans="1:16" ht="12.75" customHeight="1" thickBot="1">
      <c r="A32" s="17" t="str">
        <f t="shared" si="0"/>
        <v>IBVS 2202 </v>
      </c>
      <c r="B32" s="5" t="str">
        <f t="shared" si="1"/>
        <v>II</v>
      </c>
      <c r="C32" s="17">
        <f t="shared" si="2"/>
        <v>44966.133000000002</v>
      </c>
      <c r="D32" s="31" t="str">
        <f t="shared" si="3"/>
        <v>vis</v>
      </c>
      <c r="E32" s="64">
        <f>VLOOKUP(C32,Active!C$21:E$972,3,FALSE)</f>
        <v>-12531.484295525803</v>
      </c>
      <c r="F32" s="5" t="s">
        <v>140</v>
      </c>
      <c r="G32" s="31" t="str">
        <f t="shared" si="4"/>
        <v>44966.1330</v>
      </c>
      <c r="H32" s="17">
        <f t="shared" si="5"/>
        <v>-12531.5</v>
      </c>
      <c r="I32" s="65" t="s">
        <v>444</v>
      </c>
      <c r="J32" s="66" t="s">
        <v>445</v>
      </c>
      <c r="K32" s="65">
        <v>-12531.5</v>
      </c>
      <c r="L32" s="65" t="s">
        <v>446</v>
      </c>
      <c r="M32" s="66" t="s">
        <v>435</v>
      </c>
      <c r="N32" s="66" t="s">
        <v>436</v>
      </c>
      <c r="O32" s="67" t="s">
        <v>437</v>
      </c>
      <c r="P32" s="68" t="s">
        <v>438</v>
      </c>
    </row>
    <row r="33" spans="1:16" ht="12.75" customHeight="1" thickBot="1">
      <c r="A33" s="17" t="str">
        <f t="shared" si="0"/>
        <v> BBS 59 </v>
      </c>
      <c r="B33" s="5" t="str">
        <f t="shared" si="1"/>
        <v>I</v>
      </c>
      <c r="C33" s="17">
        <f t="shared" si="2"/>
        <v>45013.324999999997</v>
      </c>
      <c r="D33" s="31" t="str">
        <f t="shared" si="3"/>
        <v>vis</v>
      </c>
      <c r="E33" s="64">
        <f>VLOOKUP(C33,Active!C$21:E$972,3,FALSE)</f>
        <v>-12452.990200546492</v>
      </c>
      <c r="F33" s="5" t="s">
        <v>140</v>
      </c>
      <c r="G33" s="31" t="str">
        <f t="shared" si="4"/>
        <v>45013.325</v>
      </c>
      <c r="H33" s="17">
        <f t="shared" si="5"/>
        <v>-12453</v>
      </c>
      <c r="I33" s="65" t="s">
        <v>447</v>
      </c>
      <c r="J33" s="66" t="s">
        <v>448</v>
      </c>
      <c r="K33" s="65">
        <v>-12453</v>
      </c>
      <c r="L33" s="65" t="s">
        <v>319</v>
      </c>
      <c r="M33" s="66" t="s">
        <v>153</v>
      </c>
      <c r="N33" s="66"/>
      <c r="O33" s="67" t="s">
        <v>381</v>
      </c>
      <c r="P33" s="67" t="s">
        <v>449</v>
      </c>
    </row>
    <row r="34" spans="1:16" ht="12.75" customHeight="1" thickBot="1">
      <c r="A34" s="17" t="str">
        <f t="shared" si="0"/>
        <v>BAVM 34 </v>
      </c>
      <c r="B34" s="5" t="str">
        <f t="shared" si="1"/>
        <v>I</v>
      </c>
      <c r="C34" s="17">
        <f t="shared" si="2"/>
        <v>45022.351000000002</v>
      </c>
      <c r="D34" s="31" t="str">
        <f t="shared" si="3"/>
        <v>vis</v>
      </c>
      <c r="E34" s="64">
        <f>VLOOKUP(C34,Active!C$21:E$972,3,FALSE)</f>
        <v>-12437.977323336716</v>
      </c>
      <c r="F34" s="5" t="s">
        <v>140</v>
      </c>
      <c r="G34" s="31" t="str">
        <f t="shared" si="4"/>
        <v>45022.351</v>
      </c>
      <c r="H34" s="17">
        <f t="shared" si="5"/>
        <v>-12438</v>
      </c>
      <c r="I34" s="65" t="s">
        <v>450</v>
      </c>
      <c r="J34" s="66" t="s">
        <v>451</v>
      </c>
      <c r="K34" s="65">
        <v>-12438</v>
      </c>
      <c r="L34" s="65" t="s">
        <v>385</v>
      </c>
      <c r="M34" s="66" t="s">
        <v>153</v>
      </c>
      <c r="N34" s="66"/>
      <c r="O34" s="67" t="s">
        <v>452</v>
      </c>
      <c r="P34" s="68" t="s">
        <v>453</v>
      </c>
    </row>
    <row r="35" spans="1:16" ht="12.75" customHeight="1" thickBot="1">
      <c r="A35" s="17" t="str">
        <f t="shared" si="0"/>
        <v>BAVM 34 </v>
      </c>
      <c r="B35" s="5" t="str">
        <f t="shared" si="1"/>
        <v>I</v>
      </c>
      <c r="C35" s="17">
        <f t="shared" si="2"/>
        <v>45022.351999999999</v>
      </c>
      <c r="D35" s="31" t="str">
        <f t="shared" si="3"/>
        <v>vis</v>
      </c>
      <c r="E35" s="64">
        <f>VLOOKUP(C35,Active!C$21:E$972,3,FALSE)</f>
        <v>-12437.97566004432</v>
      </c>
      <c r="F35" s="5" t="s">
        <v>140</v>
      </c>
      <c r="G35" s="31" t="str">
        <f t="shared" si="4"/>
        <v>45022.352</v>
      </c>
      <c r="H35" s="17">
        <f t="shared" si="5"/>
        <v>-12438</v>
      </c>
      <c r="I35" s="65" t="s">
        <v>454</v>
      </c>
      <c r="J35" s="66" t="s">
        <v>455</v>
      </c>
      <c r="K35" s="65">
        <v>-12438</v>
      </c>
      <c r="L35" s="65" t="s">
        <v>410</v>
      </c>
      <c r="M35" s="66" t="s">
        <v>153</v>
      </c>
      <c r="N35" s="66"/>
      <c r="O35" s="67" t="s">
        <v>456</v>
      </c>
      <c r="P35" s="68" t="s">
        <v>453</v>
      </c>
    </row>
    <row r="36" spans="1:16" ht="12.75" customHeight="1" thickBot="1">
      <c r="A36" s="17" t="str">
        <f t="shared" si="0"/>
        <v> BBS 64 </v>
      </c>
      <c r="B36" s="5" t="str">
        <f t="shared" si="1"/>
        <v>I</v>
      </c>
      <c r="C36" s="17">
        <f t="shared" si="2"/>
        <v>45346.409</v>
      </c>
      <c r="D36" s="31" t="str">
        <f t="shared" si="3"/>
        <v>vis</v>
      </c>
      <c r="E36" s="64">
        <f>VLOOKUP(C36,Active!C$21:E$972,3,FALSE)</f>
        <v>-11898.974114513021</v>
      </c>
      <c r="F36" s="5" t="s">
        <v>140</v>
      </c>
      <c r="G36" s="31" t="str">
        <f t="shared" si="4"/>
        <v>45346.409</v>
      </c>
      <c r="H36" s="17">
        <f t="shared" si="5"/>
        <v>-11899</v>
      </c>
      <c r="I36" s="65" t="s">
        <v>457</v>
      </c>
      <c r="J36" s="66" t="s">
        <v>458</v>
      </c>
      <c r="K36" s="65">
        <v>-11899</v>
      </c>
      <c r="L36" s="65" t="s">
        <v>380</v>
      </c>
      <c r="M36" s="66" t="s">
        <v>153</v>
      </c>
      <c r="N36" s="66"/>
      <c r="O36" s="67" t="s">
        <v>381</v>
      </c>
      <c r="P36" s="67" t="s">
        <v>459</v>
      </c>
    </row>
    <row r="37" spans="1:16" ht="12.75" customHeight="1" thickBot="1">
      <c r="A37" s="17" t="str">
        <f t="shared" si="0"/>
        <v> BBS 64 </v>
      </c>
      <c r="B37" s="5" t="str">
        <f t="shared" si="1"/>
        <v>I</v>
      </c>
      <c r="C37" s="17">
        <f t="shared" si="2"/>
        <v>45357.237999999998</v>
      </c>
      <c r="D37" s="31" t="str">
        <f t="shared" si="3"/>
        <v>vis</v>
      </c>
      <c r="E37" s="64">
        <f>VLOOKUP(C37,Active!C$21:E$972,3,FALSE)</f>
        <v>-11880.962321104585</v>
      </c>
      <c r="F37" s="5" t="s">
        <v>140</v>
      </c>
      <c r="G37" s="31" t="str">
        <f t="shared" si="4"/>
        <v>45357.238</v>
      </c>
      <c r="H37" s="17">
        <f t="shared" si="5"/>
        <v>-11881</v>
      </c>
      <c r="I37" s="65" t="s">
        <v>460</v>
      </c>
      <c r="J37" s="66" t="s">
        <v>461</v>
      </c>
      <c r="K37" s="65">
        <v>-11881</v>
      </c>
      <c r="L37" s="65" t="s">
        <v>462</v>
      </c>
      <c r="M37" s="66" t="s">
        <v>153</v>
      </c>
      <c r="N37" s="66"/>
      <c r="O37" s="67" t="s">
        <v>381</v>
      </c>
      <c r="P37" s="67" t="s">
        <v>459</v>
      </c>
    </row>
    <row r="38" spans="1:16" ht="12.75" customHeight="1" thickBot="1">
      <c r="A38" s="17" t="str">
        <f t="shared" si="0"/>
        <v> BBS 65 </v>
      </c>
      <c r="B38" s="5" t="str">
        <f t="shared" si="1"/>
        <v>I</v>
      </c>
      <c r="C38" s="17">
        <f t="shared" si="2"/>
        <v>45384.277000000002</v>
      </c>
      <c r="D38" s="31" t="str">
        <f t="shared" si="3"/>
        <v>vis</v>
      </c>
      <c r="E38" s="64">
        <f>VLOOKUP(C38,Active!C$21:E$972,3,FALSE)</f>
        <v>-11835.988557878909</v>
      </c>
      <c r="F38" s="5" t="s">
        <v>140</v>
      </c>
      <c r="G38" s="31" t="str">
        <f t="shared" si="4"/>
        <v>45384.277</v>
      </c>
      <c r="H38" s="17">
        <f t="shared" si="5"/>
        <v>-11836</v>
      </c>
      <c r="I38" s="65" t="s">
        <v>463</v>
      </c>
      <c r="J38" s="66" t="s">
        <v>464</v>
      </c>
      <c r="K38" s="65">
        <v>-11836</v>
      </c>
      <c r="L38" s="65" t="s">
        <v>465</v>
      </c>
      <c r="M38" s="66" t="s">
        <v>153</v>
      </c>
      <c r="N38" s="66"/>
      <c r="O38" s="67" t="s">
        <v>381</v>
      </c>
      <c r="P38" s="67" t="s">
        <v>466</v>
      </c>
    </row>
    <row r="39" spans="1:16" ht="12.75" customHeight="1" thickBot="1">
      <c r="A39" s="17" t="str">
        <f t="shared" si="0"/>
        <v> BBS 65 </v>
      </c>
      <c r="B39" s="5" t="str">
        <f t="shared" si="1"/>
        <v>I</v>
      </c>
      <c r="C39" s="17">
        <f t="shared" si="2"/>
        <v>45399.31</v>
      </c>
      <c r="D39" s="31" t="str">
        <f t="shared" si="3"/>
        <v>vis</v>
      </c>
      <c r="E39" s="64">
        <f>VLOOKUP(C39,Active!C$21:E$972,3,FALSE)</f>
        <v>-11810.984283217445</v>
      </c>
      <c r="F39" s="5" t="s">
        <v>140</v>
      </c>
      <c r="G39" s="31" t="str">
        <f t="shared" si="4"/>
        <v>45399.310</v>
      </c>
      <c r="H39" s="17">
        <f t="shared" si="5"/>
        <v>-11811</v>
      </c>
      <c r="I39" s="65" t="s">
        <v>467</v>
      </c>
      <c r="J39" s="66" t="s">
        <v>468</v>
      </c>
      <c r="K39" s="65">
        <v>-11811</v>
      </c>
      <c r="L39" s="65" t="s">
        <v>388</v>
      </c>
      <c r="M39" s="66" t="s">
        <v>153</v>
      </c>
      <c r="N39" s="66"/>
      <c r="O39" s="67" t="s">
        <v>381</v>
      </c>
      <c r="P39" s="67" t="s">
        <v>466</v>
      </c>
    </row>
    <row r="40" spans="1:16" ht="12.75" customHeight="1" thickBot="1">
      <c r="A40" s="17" t="str">
        <f t="shared" si="0"/>
        <v> BBS 65 </v>
      </c>
      <c r="B40" s="5" t="str">
        <f t="shared" si="1"/>
        <v>I</v>
      </c>
      <c r="C40" s="17">
        <f t="shared" si="2"/>
        <v>45402.317000000003</v>
      </c>
      <c r="D40" s="31" t="str">
        <f t="shared" si="3"/>
        <v>vis</v>
      </c>
      <c r="E40" s="64">
        <f>VLOOKUP(C40,Active!C$21:E$972,3,FALSE)</f>
        <v>-11805.982762968182</v>
      </c>
      <c r="F40" s="5" t="s">
        <v>140</v>
      </c>
      <c r="G40" s="31" t="str">
        <f t="shared" si="4"/>
        <v>45402.317</v>
      </c>
      <c r="H40" s="17">
        <f t="shared" si="5"/>
        <v>-11806</v>
      </c>
      <c r="I40" s="65" t="s">
        <v>469</v>
      </c>
      <c r="J40" s="66" t="s">
        <v>470</v>
      </c>
      <c r="K40" s="65">
        <v>-11806</v>
      </c>
      <c r="L40" s="65" t="s">
        <v>426</v>
      </c>
      <c r="M40" s="66" t="s">
        <v>153</v>
      </c>
      <c r="N40" s="66"/>
      <c r="O40" s="67" t="s">
        <v>381</v>
      </c>
      <c r="P40" s="67" t="s">
        <v>466</v>
      </c>
    </row>
    <row r="41" spans="1:16" ht="12.75" customHeight="1" thickBot="1">
      <c r="A41" s="17" t="str">
        <f t="shared" si="0"/>
        <v> PASP 98.691 </v>
      </c>
      <c r="B41" s="5" t="str">
        <f t="shared" si="1"/>
        <v>II</v>
      </c>
      <c r="C41" s="17">
        <f t="shared" si="2"/>
        <v>45635.890899999999</v>
      </c>
      <c r="D41" s="31" t="str">
        <f t="shared" si="3"/>
        <v>vis</v>
      </c>
      <c r="E41" s="64">
        <f>VLOOKUP(C41,Active!C$21:E$972,3,FALSE)</f>
        <v>-11417.481070069183</v>
      </c>
      <c r="F41" s="5" t="s">
        <v>140</v>
      </c>
      <c r="G41" s="31" t="str">
        <f t="shared" si="4"/>
        <v>45635.8909</v>
      </c>
      <c r="H41" s="17">
        <f t="shared" si="5"/>
        <v>-11417.5</v>
      </c>
      <c r="I41" s="65" t="s">
        <v>471</v>
      </c>
      <c r="J41" s="66" t="s">
        <v>472</v>
      </c>
      <c r="K41" s="65">
        <v>-11417.5</v>
      </c>
      <c r="L41" s="65" t="s">
        <v>473</v>
      </c>
      <c r="M41" s="66" t="s">
        <v>435</v>
      </c>
      <c r="N41" s="66" t="s">
        <v>436</v>
      </c>
      <c r="O41" s="67" t="s">
        <v>474</v>
      </c>
      <c r="P41" s="67" t="s">
        <v>475</v>
      </c>
    </row>
    <row r="42" spans="1:16" ht="12.75" customHeight="1" thickBot="1">
      <c r="A42" s="17" t="str">
        <f t="shared" si="0"/>
        <v> PASP 98.691 </v>
      </c>
      <c r="B42" s="5" t="str">
        <f t="shared" si="1"/>
        <v>II</v>
      </c>
      <c r="C42" s="17">
        <f t="shared" si="2"/>
        <v>46024.8724</v>
      </c>
      <c r="D42" s="31" t="str">
        <f t="shared" si="3"/>
        <v>vis</v>
      </c>
      <c r="E42" s="64">
        <f>VLOOKUP(C42,Active!C$21:E$972,3,FALSE)</f>
        <v>-10770.491097061091</v>
      </c>
      <c r="F42" s="5" t="s">
        <v>140</v>
      </c>
      <c r="G42" s="31" t="str">
        <f t="shared" si="4"/>
        <v>46024.8724</v>
      </c>
      <c r="H42" s="17">
        <f t="shared" si="5"/>
        <v>-10770.5</v>
      </c>
      <c r="I42" s="65" t="s">
        <v>476</v>
      </c>
      <c r="J42" s="66" t="s">
        <v>477</v>
      </c>
      <c r="K42" s="65">
        <v>-10770.5</v>
      </c>
      <c r="L42" s="65" t="s">
        <v>478</v>
      </c>
      <c r="M42" s="66" t="s">
        <v>435</v>
      </c>
      <c r="N42" s="66" t="s">
        <v>436</v>
      </c>
      <c r="O42" s="67" t="s">
        <v>474</v>
      </c>
      <c r="P42" s="67" t="s">
        <v>475</v>
      </c>
    </row>
    <row r="43" spans="1:16" ht="12.75" customHeight="1" thickBot="1">
      <c r="A43" s="17" t="str">
        <f t="shared" ref="A43:A74" si="6">P43</f>
        <v> PASP 98.691 </v>
      </c>
      <c r="B43" s="5" t="str">
        <f t="shared" ref="B43:B74" si="7">IF(H43=INT(H43),"I","II")</f>
        <v>II</v>
      </c>
      <c r="C43" s="17">
        <f t="shared" ref="C43:C74" si="8">1*G43</f>
        <v>46079.586799999997</v>
      </c>
      <c r="D43" s="31" t="str">
        <f t="shared" ref="D43:D74" si="9">VLOOKUP(F43,I$1:J$5,2,FALSE)</f>
        <v>vis</v>
      </c>
      <c r="E43" s="64">
        <f>VLOOKUP(C43,Active!C$21:E$972,3,FALSE)</f>
        <v>-10679.485051325877</v>
      </c>
      <c r="F43" s="5" t="s">
        <v>140</v>
      </c>
      <c r="G43" s="31" t="str">
        <f t="shared" ref="G43:G74" si="10">MID(I43,3,LEN(I43)-3)</f>
        <v>46079.5868</v>
      </c>
      <c r="H43" s="17">
        <f t="shared" ref="H43:H74" si="11">1*K43</f>
        <v>-10679.5</v>
      </c>
      <c r="I43" s="65" t="s">
        <v>479</v>
      </c>
      <c r="J43" s="66" t="s">
        <v>480</v>
      </c>
      <c r="K43" s="65">
        <v>-10679.5</v>
      </c>
      <c r="L43" s="65" t="s">
        <v>481</v>
      </c>
      <c r="M43" s="66" t="s">
        <v>435</v>
      </c>
      <c r="N43" s="66" t="s">
        <v>436</v>
      </c>
      <c r="O43" s="67" t="s">
        <v>474</v>
      </c>
      <c r="P43" s="67" t="s">
        <v>475</v>
      </c>
    </row>
    <row r="44" spans="1:16" ht="12.75" customHeight="1" thickBot="1">
      <c r="A44" s="17" t="str">
        <f t="shared" si="6"/>
        <v> BBS 78 </v>
      </c>
      <c r="B44" s="5" t="str">
        <f t="shared" si="7"/>
        <v>I</v>
      </c>
      <c r="C44" s="17">
        <f t="shared" si="8"/>
        <v>46350.442000000003</v>
      </c>
      <c r="D44" s="31" t="str">
        <f t="shared" si="9"/>
        <v>vis</v>
      </c>
      <c r="E44" s="64">
        <f>VLOOKUP(C44,Active!C$21:E$972,3,FALSE)</f>
        <v>-10228.973655444312</v>
      </c>
      <c r="F44" s="5" t="s">
        <v>140</v>
      </c>
      <c r="G44" s="31" t="str">
        <f t="shared" si="10"/>
        <v>46350.442</v>
      </c>
      <c r="H44" s="17">
        <f t="shared" si="11"/>
        <v>-10229</v>
      </c>
      <c r="I44" s="65" t="s">
        <v>482</v>
      </c>
      <c r="J44" s="66" t="s">
        <v>483</v>
      </c>
      <c r="K44" s="65">
        <v>-10229</v>
      </c>
      <c r="L44" s="65" t="s">
        <v>380</v>
      </c>
      <c r="M44" s="66" t="s">
        <v>153</v>
      </c>
      <c r="N44" s="66"/>
      <c r="O44" s="67" t="s">
        <v>381</v>
      </c>
      <c r="P44" s="67" t="s">
        <v>484</v>
      </c>
    </row>
    <row r="45" spans="1:16" ht="12.75" customHeight="1" thickBot="1">
      <c r="A45" s="17" t="str">
        <f t="shared" si="6"/>
        <v>BAVM 46 </v>
      </c>
      <c r="B45" s="5" t="str">
        <f t="shared" si="7"/>
        <v>II</v>
      </c>
      <c r="C45" s="17">
        <f t="shared" si="8"/>
        <v>46708.472000000002</v>
      </c>
      <c r="D45" s="31" t="str">
        <f t="shared" si="9"/>
        <v>vis</v>
      </c>
      <c r="E45" s="64">
        <f>VLOOKUP(C45,Active!C$21:E$972,3,FALSE)</f>
        <v>-9633.4650771800862</v>
      </c>
      <c r="F45" s="5" t="s">
        <v>140</v>
      </c>
      <c r="G45" s="31" t="str">
        <f t="shared" si="10"/>
        <v>46708.472</v>
      </c>
      <c r="H45" s="17">
        <f t="shared" si="11"/>
        <v>-9633.5</v>
      </c>
      <c r="I45" s="65" t="s">
        <v>485</v>
      </c>
      <c r="J45" s="66" t="s">
        <v>486</v>
      </c>
      <c r="K45" s="65">
        <v>-9633.5</v>
      </c>
      <c r="L45" s="65" t="s">
        <v>399</v>
      </c>
      <c r="M45" s="66" t="s">
        <v>143</v>
      </c>
      <c r="N45" s="66"/>
      <c r="O45" s="67" t="s">
        <v>487</v>
      </c>
      <c r="P45" s="68" t="s">
        <v>488</v>
      </c>
    </row>
    <row r="46" spans="1:16" ht="12.75" customHeight="1" thickBot="1">
      <c r="A46" s="17" t="str">
        <f t="shared" si="6"/>
        <v> BBS 83 </v>
      </c>
      <c r="B46" s="5" t="str">
        <f t="shared" si="7"/>
        <v>I</v>
      </c>
      <c r="C46" s="17">
        <f t="shared" si="8"/>
        <v>46816.366000000002</v>
      </c>
      <c r="D46" s="31" t="str">
        <f t="shared" si="9"/>
        <v>vis</v>
      </c>
      <c r="E46" s="64">
        <f>VLOOKUP(C46,Active!C$21:E$972,3,FALSE)</f>
        <v>-9454.0058068864219</v>
      </c>
      <c r="F46" s="5" t="s">
        <v>140</v>
      </c>
      <c r="G46" s="31" t="str">
        <f t="shared" si="10"/>
        <v>46816.366</v>
      </c>
      <c r="H46" s="17">
        <f t="shared" si="11"/>
        <v>-9454</v>
      </c>
      <c r="I46" s="65" t="s">
        <v>489</v>
      </c>
      <c r="J46" s="66" t="s">
        <v>490</v>
      </c>
      <c r="K46" s="65">
        <v>-9454</v>
      </c>
      <c r="L46" s="65" t="s">
        <v>142</v>
      </c>
      <c r="M46" s="66" t="s">
        <v>153</v>
      </c>
      <c r="N46" s="66"/>
      <c r="O46" s="67" t="s">
        <v>381</v>
      </c>
      <c r="P46" s="67" t="s">
        <v>491</v>
      </c>
    </row>
    <row r="47" spans="1:16" ht="12.75" customHeight="1" thickBot="1">
      <c r="A47" s="17" t="str">
        <f t="shared" si="6"/>
        <v> BBS 83 </v>
      </c>
      <c r="B47" s="5" t="str">
        <f t="shared" si="7"/>
        <v>I</v>
      </c>
      <c r="C47" s="17">
        <f t="shared" si="8"/>
        <v>46819.398999999998</v>
      </c>
      <c r="D47" s="31" t="str">
        <f t="shared" si="9"/>
        <v>vis</v>
      </c>
      <c r="E47" s="64">
        <f>VLOOKUP(C47,Active!C$21:E$972,3,FALSE)</f>
        <v>-9448.9610410347541</v>
      </c>
      <c r="F47" s="5" t="s">
        <v>140</v>
      </c>
      <c r="G47" s="31" t="str">
        <f t="shared" si="10"/>
        <v>46819.399</v>
      </c>
      <c r="H47" s="17">
        <f t="shared" si="11"/>
        <v>-9449</v>
      </c>
      <c r="I47" s="65" t="s">
        <v>492</v>
      </c>
      <c r="J47" s="66" t="s">
        <v>493</v>
      </c>
      <c r="K47" s="65">
        <v>-9449</v>
      </c>
      <c r="L47" s="65" t="s">
        <v>462</v>
      </c>
      <c r="M47" s="66" t="s">
        <v>153</v>
      </c>
      <c r="N47" s="66"/>
      <c r="O47" s="67" t="s">
        <v>381</v>
      </c>
      <c r="P47" s="67" t="s">
        <v>491</v>
      </c>
    </row>
    <row r="48" spans="1:16" ht="12.75" customHeight="1" thickBot="1">
      <c r="A48" s="17" t="str">
        <f t="shared" si="6"/>
        <v> BBS 83 </v>
      </c>
      <c r="B48" s="5" t="str">
        <f t="shared" si="7"/>
        <v>I</v>
      </c>
      <c r="C48" s="17">
        <f t="shared" si="8"/>
        <v>46825.396999999997</v>
      </c>
      <c r="D48" s="31" t="str">
        <f t="shared" si="9"/>
        <v>vis</v>
      </c>
      <c r="E48" s="64">
        <f>VLOOKUP(C48,Active!C$21:E$972,3,FALSE)</f>
        <v>-9438.9846132146577</v>
      </c>
      <c r="F48" s="5" t="s">
        <v>140</v>
      </c>
      <c r="G48" s="31" t="str">
        <f t="shared" si="10"/>
        <v>46825.397</v>
      </c>
      <c r="H48" s="17">
        <f t="shared" si="11"/>
        <v>-9439</v>
      </c>
      <c r="I48" s="65" t="s">
        <v>494</v>
      </c>
      <c r="J48" s="66" t="s">
        <v>495</v>
      </c>
      <c r="K48" s="65">
        <v>-9439</v>
      </c>
      <c r="L48" s="65" t="s">
        <v>388</v>
      </c>
      <c r="M48" s="66" t="s">
        <v>153</v>
      </c>
      <c r="N48" s="66"/>
      <c r="O48" s="67" t="s">
        <v>381</v>
      </c>
      <c r="P48" s="67" t="s">
        <v>491</v>
      </c>
    </row>
    <row r="49" spans="1:16" ht="12.75" customHeight="1" thickBot="1">
      <c r="A49" s="17" t="str">
        <f t="shared" si="6"/>
        <v> BRNO 30 </v>
      </c>
      <c r="B49" s="5" t="str">
        <f t="shared" si="7"/>
        <v>I</v>
      </c>
      <c r="C49" s="17">
        <f t="shared" si="8"/>
        <v>47202.355000000003</v>
      </c>
      <c r="D49" s="31" t="str">
        <f t="shared" si="9"/>
        <v>vis</v>
      </c>
      <c r="E49" s="64">
        <f>VLOOKUP(C49,Active!C$21:E$972,3,FALSE)</f>
        <v>-8811.9932363877706</v>
      </c>
      <c r="F49" s="5" t="s">
        <v>140</v>
      </c>
      <c r="G49" s="31" t="str">
        <f t="shared" si="10"/>
        <v>47202.355</v>
      </c>
      <c r="H49" s="17">
        <f t="shared" si="11"/>
        <v>-8812</v>
      </c>
      <c r="I49" s="65" t="s">
        <v>496</v>
      </c>
      <c r="J49" s="66" t="s">
        <v>497</v>
      </c>
      <c r="K49" s="65">
        <v>-8812</v>
      </c>
      <c r="L49" s="65" t="s">
        <v>418</v>
      </c>
      <c r="M49" s="66" t="s">
        <v>153</v>
      </c>
      <c r="N49" s="66"/>
      <c r="O49" s="67" t="s">
        <v>498</v>
      </c>
      <c r="P49" s="67" t="s">
        <v>499</v>
      </c>
    </row>
    <row r="50" spans="1:16" ht="12.75" customHeight="1" thickBot="1">
      <c r="A50" s="17" t="str">
        <f t="shared" si="6"/>
        <v> BBS 87 </v>
      </c>
      <c r="B50" s="5" t="str">
        <f t="shared" si="7"/>
        <v>I</v>
      </c>
      <c r="C50" s="17">
        <f t="shared" si="8"/>
        <v>47208.377999999997</v>
      </c>
      <c r="D50" s="31" t="str">
        <f t="shared" si="9"/>
        <v>vis</v>
      </c>
      <c r="E50" s="64">
        <f>VLOOKUP(C50,Active!C$21:E$972,3,FALSE)</f>
        <v>-8801.9752262576658</v>
      </c>
      <c r="F50" s="5" t="s">
        <v>140</v>
      </c>
      <c r="G50" s="31" t="str">
        <f t="shared" si="10"/>
        <v>47208.378</v>
      </c>
      <c r="H50" s="17">
        <f t="shared" si="11"/>
        <v>-8802</v>
      </c>
      <c r="I50" s="65" t="s">
        <v>500</v>
      </c>
      <c r="J50" s="66" t="s">
        <v>501</v>
      </c>
      <c r="K50" s="65">
        <v>-8802</v>
      </c>
      <c r="L50" s="65" t="s">
        <v>410</v>
      </c>
      <c r="M50" s="66" t="s">
        <v>153</v>
      </c>
      <c r="N50" s="66"/>
      <c r="O50" s="67" t="s">
        <v>381</v>
      </c>
      <c r="P50" s="67" t="s">
        <v>502</v>
      </c>
    </row>
    <row r="51" spans="1:16" ht="12.75" customHeight="1" thickBot="1">
      <c r="A51" s="17" t="str">
        <f t="shared" si="6"/>
        <v> BBS 87 </v>
      </c>
      <c r="B51" s="5" t="str">
        <f t="shared" si="7"/>
        <v>I</v>
      </c>
      <c r="C51" s="17">
        <f t="shared" si="8"/>
        <v>47214.394</v>
      </c>
      <c r="D51" s="31" t="str">
        <f t="shared" si="9"/>
        <v>vis</v>
      </c>
      <c r="E51" s="64">
        <f>VLOOKUP(C51,Active!C$21:E$972,3,FALSE)</f>
        <v>-8791.9688591743488</v>
      </c>
      <c r="F51" s="5" t="s">
        <v>140</v>
      </c>
      <c r="G51" s="31" t="str">
        <f t="shared" si="10"/>
        <v>47214.394</v>
      </c>
      <c r="H51" s="17">
        <f t="shared" si="11"/>
        <v>-8792</v>
      </c>
      <c r="I51" s="65" t="s">
        <v>503</v>
      </c>
      <c r="J51" s="66" t="s">
        <v>504</v>
      </c>
      <c r="K51" s="65">
        <v>-8792</v>
      </c>
      <c r="L51" s="65" t="s">
        <v>281</v>
      </c>
      <c r="M51" s="66" t="s">
        <v>153</v>
      </c>
      <c r="N51" s="66"/>
      <c r="O51" s="67" t="s">
        <v>381</v>
      </c>
      <c r="P51" s="67" t="s">
        <v>502</v>
      </c>
    </row>
    <row r="52" spans="1:16" ht="12.75" customHeight="1" thickBot="1">
      <c r="A52" s="17" t="str">
        <f t="shared" si="6"/>
        <v> BBS 88 </v>
      </c>
      <c r="B52" s="5" t="str">
        <f t="shared" si="7"/>
        <v>I</v>
      </c>
      <c r="C52" s="17">
        <f t="shared" si="8"/>
        <v>47232.425999999999</v>
      </c>
      <c r="D52" s="31" t="str">
        <f t="shared" si="9"/>
        <v>vis</v>
      </c>
      <c r="E52" s="64">
        <f>VLOOKUP(C52,Active!C$21:E$972,3,FALSE)</f>
        <v>-8761.9763706028334</v>
      </c>
      <c r="F52" s="5" t="s">
        <v>140</v>
      </c>
      <c r="G52" s="31" t="str">
        <f t="shared" si="10"/>
        <v>47232.426</v>
      </c>
      <c r="H52" s="17">
        <f t="shared" si="11"/>
        <v>-8762</v>
      </c>
      <c r="I52" s="65" t="s">
        <v>505</v>
      </c>
      <c r="J52" s="66" t="s">
        <v>506</v>
      </c>
      <c r="K52" s="65">
        <v>-8762</v>
      </c>
      <c r="L52" s="65" t="s">
        <v>385</v>
      </c>
      <c r="M52" s="66" t="s">
        <v>153</v>
      </c>
      <c r="N52" s="66"/>
      <c r="O52" s="67" t="s">
        <v>381</v>
      </c>
      <c r="P52" s="67" t="s">
        <v>507</v>
      </c>
    </row>
    <row r="53" spans="1:16" ht="12.75" customHeight="1" thickBot="1">
      <c r="A53" s="17" t="str">
        <f t="shared" si="6"/>
        <v> BRNO 30 </v>
      </c>
      <c r="B53" s="5" t="str">
        <f t="shared" si="7"/>
        <v>I</v>
      </c>
      <c r="C53" s="17">
        <f t="shared" si="8"/>
        <v>47476.51</v>
      </c>
      <c r="D53" s="31" t="str">
        <f t="shared" si="9"/>
        <v>vis</v>
      </c>
      <c r="E53" s="64">
        <f>VLOOKUP(C53,Active!C$21:E$972,3,FALSE)</f>
        <v>-8355.9933082420048</v>
      </c>
      <c r="F53" s="5" t="s">
        <v>140</v>
      </c>
      <c r="G53" s="31" t="str">
        <f t="shared" si="10"/>
        <v>47476.510</v>
      </c>
      <c r="H53" s="17">
        <f t="shared" si="11"/>
        <v>-8356</v>
      </c>
      <c r="I53" s="65" t="s">
        <v>508</v>
      </c>
      <c r="J53" s="66" t="s">
        <v>509</v>
      </c>
      <c r="K53" s="65">
        <v>-8356</v>
      </c>
      <c r="L53" s="65" t="s">
        <v>418</v>
      </c>
      <c r="M53" s="66" t="s">
        <v>153</v>
      </c>
      <c r="N53" s="66"/>
      <c r="O53" s="67" t="s">
        <v>510</v>
      </c>
      <c r="P53" s="67" t="s">
        <v>499</v>
      </c>
    </row>
    <row r="54" spans="1:16" ht="12.75" customHeight="1" thickBot="1">
      <c r="A54" s="17" t="str">
        <f t="shared" si="6"/>
        <v> BBS 91 </v>
      </c>
      <c r="B54" s="5" t="str">
        <f t="shared" si="7"/>
        <v>I</v>
      </c>
      <c r="C54" s="17">
        <f t="shared" si="8"/>
        <v>47535.428999999996</v>
      </c>
      <c r="D54" s="31" t="str">
        <f t="shared" si="9"/>
        <v>vis</v>
      </c>
      <c r="E54" s="64">
        <f>VLOOKUP(C54,Active!C$21:E$972,3,FALSE)</f>
        <v>-8257.9937832783235</v>
      </c>
      <c r="F54" s="5" t="s">
        <v>140</v>
      </c>
      <c r="G54" s="31" t="str">
        <f t="shared" si="10"/>
        <v>47535.429</v>
      </c>
      <c r="H54" s="17">
        <f t="shared" si="11"/>
        <v>-8258</v>
      </c>
      <c r="I54" s="65" t="s">
        <v>511</v>
      </c>
      <c r="J54" s="66" t="s">
        <v>512</v>
      </c>
      <c r="K54" s="65">
        <v>-8258</v>
      </c>
      <c r="L54" s="65" t="s">
        <v>418</v>
      </c>
      <c r="M54" s="66" t="s">
        <v>153</v>
      </c>
      <c r="N54" s="66"/>
      <c r="O54" s="67" t="s">
        <v>381</v>
      </c>
      <c r="P54" s="67" t="s">
        <v>513</v>
      </c>
    </row>
    <row r="55" spans="1:16" ht="12.75" customHeight="1" thickBot="1">
      <c r="A55" s="17" t="str">
        <f t="shared" si="6"/>
        <v> BBS 91 </v>
      </c>
      <c r="B55" s="5" t="str">
        <f t="shared" si="7"/>
        <v>I</v>
      </c>
      <c r="C55" s="17">
        <f t="shared" si="8"/>
        <v>47553.47</v>
      </c>
      <c r="D55" s="31" t="str">
        <f t="shared" si="9"/>
        <v>vis</v>
      </c>
      <c r="E55" s="64">
        <f>VLOOKUP(C55,Active!C$21:E$972,3,FALSE)</f>
        <v>-8227.9863250751914</v>
      </c>
      <c r="F55" s="5" t="s">
        <v>140</v>
      </c>
      <c r="G55" s="31" t="str">
        <f t="shared" si="10"/>
        <v>47553.470</v>
      </c>
      <c r="H55" s="17">
        <f t="shared" si="11"/>
        <v>-8228</v>
      </c>
      <c r="I55" s="65" t="s">
        <v>514</v>
      </c>
      <c r="J55" s="66" t="s">
        <v>515</v>
      </c>
      <c r="K55" s="65">
        <v>-8228</v>
      </c>
      <c r="L55" s="65" t="s">
        <v>516</v>
      </c>
      <c r="M55" s="66" t="s">
        <v>153</v>
      </c>
      <c r="N55" s="66"/>
      <c r="O55" s="67" t="s">
        <v>381</v>
      </c>
      <c r="P55" s="67" t="s">
        <v>513</v>
      </c>
    </row>
    <row r="56" spans="1:16" ht="12.75" customHeight="1" thickBot="1">
      <c r="A56" s="17" t="str">
        <f t="shared" si="6"/>
        <v> BBS 91 </v>
      </c>
      <c r="B56" s="5" t="str">
        <f t="shared" si="7"/>
        <v>I</v>
      </c>
      <c r="C56" s="17">
        <f t="shared" si="8"/>
        <v>47564.303</v>
      </c>
      <c r="D56" s="31" t="str">
        <f t="shared" si="9"/>
        <v>vis</v>
      </c>
      <c r="E56" s="64">
        <f>VLOOKUP(C56,Active!C$21:E$972,3,FALSE)</f>
        <v>-8209.9678784971511</v>
      </c>
      <c r="F56" s="5" t="s">
        <v>140</v>
      </c>
      <c r="G56" s="31" t="str">
        <f t="shared" si="10"/>
        <v>47564.303</v>
      </c>
      <c r="H56" s="17">
        <f t="shared" si="11"/>
        <v>-8210</v>
      </c>
      <c r="I56" s="65" t="s">
        <v>517</v>
      </c>
      <c r="J56" s="66" t="s">
        <v>518</v>
      </c>
      <c r="K56" s="65">
        <v>-8210</v>
      </c>
      <c r="L56" s="65" t="s">
        <v>281</v>
      </c>
      <c r="M56" s="66" t="s">
        <v>153</v>
      </c>
      <c r="N56" s="66"/>
      <c r="O56" s="67" t="s">
        <v>381</v>
      </c>
      <c r="P56" s="67" t="s">
        <v>513</v>
      </c>
    </row>
    <row r="57" spans="1:16" ht="12.75" customHeight="1" thickBot="1">
      <c r="A57" s="17" t="str">
        <f t="shared" si="6"/>
        <v> BBS 91 </v>
      </c>
      <c r="B57" s="5" t="str">
        <f t="shared" si="7"/>
        <v>I</v>
      </c>
      <c r="C57" s="17">
        <f t="shared" si="8"/>
        <v>47597.364000000001</v>
      </c>
      <c r="D57" s="31" t="str">
        <f t="shared" si="9"/>
        <v>vis</v>
      </c>
      <c r="E57" s="64">
        <f>VLOOKUP(C57,Active!C$21:E$972,3,FALSE)</f>
        <v>-8154.9777684337632</v>
      </c>
      <c r="F57" s="5" t="s">
        <v>140</v>
      </c>
      <c r="G57" s="31" t="str">
        <f t="shared" si="10"/>
        <v>47597.364</v>
      </c>
      <c r="H57" s="17">
        <f t="shared" si="11"/>
        <v>-8155</v>
      </c>
      <c r="I57" s="65" t="s">
        <v>519</v>
      </c>
      <c r="J57" s="66" t="s">
        <v>520</v>
      </c>
      <c r="K57" s="65">
        <v>-8155</v>
      </c>
      <c r="L57" s="65" t="s">
        <v>375</v>
      </c>
      <c r="M57" s="66" t="s">
        <v>153</v>
      </c>
      <c r="N57" s="66"/>
      <c r="O57" s="67" t="s">
        <v>381</v>
      </c>
      <c r="P57" s="67" t="s">
        <v>513</v>
      </c>
    </row>
    <row r="58" spans="1:16" ht="12.75" customHeight="1" thickBot="1">
      <c r="A58" s="17" t="str">
        <f t="shared" si="6"/>
        <v>BAVM 68 </v>
      </c>
      <c r="B58" s="5" t="str">
        <f t="shared" si="7"/>
        <v>II</v>
      </c>
      <c r="C58" s="17">
        <f t="shared" si="8"/>
        <v>47822.517999999996</v>
      </c>
      <c r="D58" s="31" t="str">
        <f t="shared" si="9"/>
        <v>vis</v>
      </c>
      <c r="E58" s="64">
        <f>VLOOKUP(C58,Active!C$21:E$972,3,FALSE)</f>
        <v>-7780.4808312203986</v>
      </c>
      <c r="F58" s="5" t="s">
        <v>140</v>
      </c>
      <c r="G58" s="31" t="str">
        <f t="shared" si="10"/>
        <v>47822.518</v>
      </c>
      <c r="H58" s="17">
        <f t="shared" si="11"/>
        <v>-7780.5</v>
      </c>
      <c r="I58" s="65" t="s">
        <v>527</v>
      </c>
      <c r="J58" s="66" t="s">
        <v>528</v>
      </c>
      <c r="K58" s="65">
        <v>-7780.5</v>
      </c>
      <c r="L58" s="65" t="s">
        <v>272</v>
      </c>
      <c r="M58" s="66" t="s">
        <v>143</v>
      </c>
      <c r="N58" s="66"/>
      <c r="O58" s="67" t="s">
        <v>487</v>
      </c>
      <c r="P58" s="68" t="s">
        <v>529</v>
      </c>
    </row>
    <row r="59" spans="1:16" ht="12.75" customHeight="1" thickBot="1">
      <c r="A59" s="17" t="str">
        <f t="shared" si="6"/>
        <v>BAVM 68 </v>
      </c>
      <c r="B59" s="5" t="str">
        <f t="shared" si="7"/>
        <v>I</v>
      </c>
      <c r="C59" s="17">
        <f t="shared" si="8"/>
        <v>47823.415999999997</v>
      </c>
      <c r="D59" s="31" t="str">
        <f t="shared" si="9"/>
        <v>vis</v>
      </c>
      <c r="E59" s="64">
        <f>VLOOKUP(C59,Active!C$21:E$972,3,FALSE)</f>
        <v>-7778.9871946444637</v>
      </c>
      <c r="F59" s="5" t="s">
        <v>140</v>
      </c>
      <c r="G59" s="31" t="str">
        <f t="shared" si="10"/>
        <v>47823.416</v>
      </c>
      <c r="H59" s="17">
        <f t="shared" si="11"/>
        <v>-7779</v>
      </c>
      <c r="I59" s="65" t="s">
        <v>530</v>
      </c>
      <c r="J59" s="66" t="s">
        <v>531</v>
      </c>
      <c r="K59" s="65">
        <v>-7779</v>
      </c>
      <c r="L59" s="65" t="s">
        <v>516</v>
      </c>
      <c r="M59" s="66" t="s">
        <v>143</v>
      </c>
      <c r="N59" s="66"/>
      <c r="O59" s="67" t="s">
        <v>487</v>
      </c>
      <c r="P59" s="68" t="s">
        <v>529</v>
      </c>
    </row>
    <row r="60" spans="1:16" ht="12.75" customHeight="1" thickBot="1">
      <c r="A60" s="17" t="str">
        <f t="shared" si="6"/>
        <v> BBS 93 </v>
      </c>
      <c r="B60" s="5" t="str">
        <f t="shared" si="7"/>
        <v>I</v>
      </c>
      <c r="C60" s="17">
        <f t="shared" si="8"/>
        <v>47823.42</v>
      </c>
      <c r="D60" s="31" t="str">
        <f t="shared" si="9"/>
        <v>vis</v>
      </c>
      <c r="E60" s="64">
        <f>VLOOKUP(C60,Active!C$21:E$972,3,FALSE)</f>
        <v>-7778.9805414748589</v>
      </c>
      <c r="F60" s="5" t="s">
        <v>140</v>
      </c>
      <c r="G60" s="31" t="str">
        <f t="shared" si="10"/>
        <v>47823.420</v>
      </c>
      <c r="H60" s="17">
        <f t="shared" si="11"/>
        <v>-7779</v>
      </c>
      <c r="I60" s="65" t="s">
        <v>532</v>
      </c>
      <c r="J60" s="66" t="s">
        <v>533</v>
      </c>
      <c r="K60" s="65">
        <v>-7779</v>
      </c>
      <c r="L60" s="65" t="s">
        <v>272</v>
      </c>
      <c r="M60" s="66" t="s">
        <v>153</v>
      </c>
      <c r="N60" s="66"/>
      <c r="O60" s="67" t="s">
        <v>381</v>
      </c>
      <c r="P60" s="67" t="s">
        <v>534</v>
      </c>
    </row>
    <row r="61" spans="1:16" ht="12.75" customHeight="1" thickBot="1">
      <c r="A61" s="17" t="str">
        <f t="shared" si="6"/>
        <v>BAVM 68 </v>
      </c>
      <c r="B61" s="5" t="str">
        <f t="shared" si="7"/>
        <v>I</v>
      </c>
      <c r="C61" s="17">
        <f t="shared" si="8"/>
        <v>47847.485000000001</v>
      </c>
      <c r="D61" s="31" t="str">
        <f t="shared" si="9"/>
        <v>vis</v>
      </c>
      <c r="E61" s="64">
        <f>VLOOKUP(C61,Active!C$21:E$972,3,FALSE)</f>
        <v>-7738.9534098492131</v>
      </c>
      <c r="F61" s="5" t="s">
        <v>140</v>
      </c>
      <c r="G61" s="31" t="str">
        <f t="shared" si="10"/>
        <v>47847.485</v>
      </c>
      <c r="H61" s="17">
        <f t="shared" si="11"/>
        <v>-7739</v>
      </c>
      <c r="I61" s="65" t="s">
        <v>535</v>
      </c>
      <c r="J61" s="66" t="s">
        <v>536</v>
      </c>
      <c r="K61" s="65">
        <v>-7739</v>
      </c>
      <c r="L61" s="65" t="s">
        <v>537</v>
      </c>
      <c r="M61" s="66" t="s">
        <v>143</v>
      </c>
      <c r="N61" s="66"/>
      <c r="O61" s="67" t="s">
        <v>487</v>
      </c>
      <c r="P61" s="68" t="s">
        <v>529</v>
      </c>
    </row>
    <row r="62" spans="1:16" ht="12.75" customHeight="1" thickBot="1">
      <c r="A62" s="17" t="str">
        <f t="shared" si="6"/>
        <v>BAVM 68 </v>
      </c>
      <c r="B62" s="5" t="str">
        <f t="shared" si="7"/>
        <v>I</v>
      </c>
      <c r="C62" s="17">
        <f t="shared" si="8"/>
        <v>47850.472000000002</v>
      </c>
      <c r="D62" s="31" t="str">
        <f t="shared" si="9"/>
        <v>vis</v>
      </c>
      <c r="E62" s="64">
        <f>VLOOKUP(C62,Active!C$21:E$972,3,FALSE)</f>
        <v>-7733.9851554479737</v>
      </c>
      <c r="F62" s="5" t="s">
        <v>140</v>
      </c>
      <c r="G62" s="31" t="str">
        <f t="shared" si="10"/>
        <v>47850.472</v>
      </c>
      <c r="H62" s="17">
        <f t="shared" si="11"/>
        <v>-7734</v>
      </c>
      <c r="I62" s="65" t="s">
        <v>538</v>
      </c>
      <c r="J62" s="66" t="s">
        <v>539</v>
      </c>
      <c r="K62" s="65">
        <v>-7734</v>
      </c>
      <c r="L62" s="65" t="s">
        <v>388</v>
      </c>
      <c r="M62" s="66" t="s">
        <v>143</v>
      </c>
      <c r="N62" s="66"/>
      <c r="O62" s="67" t="s">
        <v>487</v>
      </c>
      <c r="P62" s="68" t="s">
        <v>529</v>
      </c>
    </row>
    <row r="63" spans="1:16" ht="12.75" customHeight="1" thickBot="1">
      <c r="A63" s="17" t="str">
        <f t="shared" si="6"/>
        <v> BBS 94 </v>
      </c>
      <c r="B63" s="5" t="str">
        <f t="shared" si="7"/>
        <v>I</v>
      </c>
      <c r="C63" s="17">
        <f t="shared" si="8"/>
        <v>47894.368000000002</v>
      </c>
      <c r="D63" s="31" t="str">
        <f t="shared" si="9"/>
        <v>vis</v>
      </c>
      <c r="E63" s="64">
        <f>VLOOKUP(C63,Active!C$21:E$972,3,FALSE)</f>
        <v>-7660.9732722217441</v>
      </c>
      <c r="F63" s="5" t="s">
        <v>140</v>
      </c>
      <c r="G63" s="31" t="str">
        <f t="shared" si="10"/>
        <v>47894.368</v>
      </c>
      <c r="H63" s="17">
        <f t="shared" si="11"/>
        <v>-7661</v>
      </c>
      <c r="I63" s="65" t="s">
        <v>540</v>
      </c>
      <c r="J63" s="66" t="s">
        <v>541</v>
      </c>
      <c r="K63" s="65">
        <v>-7661</v>
      </c>
      <c r="L63" s="65" t="s">
        <v>380</v>
      </c>
      <c r="M63" s="66" t="s">
        <v>153</v>
      </c>
      <c r="N63" s="66"/>
      <c r="O63" s="67" t="s">
        <v>381</v>
      </c>
      <c r="P63" s="67" t="s">
        <v>542</v>
      </c>
    </row>
    <row r="64" spans="1:16" ht="12.75" customHeight="1" thickBot="1">
      <c r="A64" s="17" t="str">
        <f t="shared" si="6"/>
        <v> BBS 94 </v>
      </c>
      <c r="B64" s="5" t="str">
        <f t="shared" si="7"/>
        <v>I</v>
      </c>
      <c r="C64" s="17">
        <f t="shared" si="8"/>
        <v>47897.368000000002</v>
      </c>
      <c r="D64" s="31" t="str">
        <f t="shared" si="9"/>
        <v>vis</v>
      </c>
      <c r="E64" s="64">
        <f>VLOOKUP(C64,Active!C$21:E$972,3,FALSE)</f>
        <v>-7655.983395019296</v>
      </c>
      <c r="F64" s="5" t="s">
        <v>140</v>
      </c>
      <c r="G64" s="31" t="str">
        <f t="shared" si="10"/>
        <v>47897.368</v>
      </c>
      <c r="H64" s="17">
        <f t="shared" si="11"/>
        <v>-7656</v>
      </c>
      <c r="I64" s="65" t="s">
        <v>543</v>
      </c>
      <c r="J64" s="66" t="s">
        <v>544</v>
      </c>
      <c r="K64" s="65">
        <v>-7656</v>
      </c>
      <c r="L64" s="65" t="s">
        <v>426</v>
      </c>
      <c r="M64" s="66" t="s">
        <v>153</v>
      </c>
      <c r="N64" s="66"/>
      <c r="O64" s="67" t="s">
        <v>381</v>
      </c>
      <c r="P64" s="67" t="s">
        <v>542</v>
      </c>
    </row>
    <row r="65" spans="1:16" ht="12.75" customHeight="1" thickBot="1">
      <c r="A65" s="17" t="str">
        <f t="shared" si="6"/>
        <v> BBS 94 </v>
      </c>
      <c r="B65" s="5" t="str">
        <f t="shared" si="7"/>
        <v>I</v>
      </c>
      <c r="C65" s="17">
        <f t="shared" si="8"/>
        <v>47924.421000000002</v>
      </c>
      <c r="D65" s="31" t="str">
        <f t="shared" si="9"/>
        <v>vis</v>
      </c>
      <c r="E65" s="64">
        <f>VLOOKUP(C65,Active!C$21:E$972,3,FALSE)</f>
        <v>-7610.9863457000147</v>
      </c>
      <c r="F65" s="5" t="s">
        <v>140</v>
      </c>
      <c r="G65" s="31" t="str">
        <f t="shared" si="10"/>
        <v>47924.421</v>
      </c>
      <c r="H65" s="17">
        <f t="shared" si="11"/>
        <v>-7611</v>
      </c>
      <c r="I65" s="65" t="s">
        <v>545</v>
      </c>
      <c r="J65" s="66" t="s">
        <v>546</v>
      </c>
      <c r="K65" s="65">
        <v>-7611</v>
      </c>
      <c r="L65" s="65" t="s">
        <v>516</v>
      </c>
      <c r="M65" s="66" t="s">
        <v>153</v>
      </c>
      <c r="N65" s="66"/>
      <c r="O65" s="67" t="s">
        <v>381</v>
      </c>
      <c r="P65" s="67" t="s">
        <v>542</v>
      </c>
    </row>
    <row r="66" spans="1:16" ht="12.75" customHeight="1" thickBot="1">
      <c r="A66" s="17" t="str">
        <f t="shared" si="6"/>
        <v> BBS 94 </v>
      </c>
      <c r="B66" s="5" t="str">
        <f t="shared" si="7"/>
        <v>I</v>
      </c>
      <c r="C66" s="17">
        <f t="shared" si="8"/>
        <v>47968.315999999999</v>
      </c>
      <c r="D66" s="31" t="str">
        <f t="shared" si="9"/>
        <v>vis</v>
      </c>
      <c r="E66" s="64">
        <f>VLOOKUP(C66,Active!C$21:E$972,3,FALSE)</f>
        <v>-7537.976125766193</v>
      </c>
      <c r="F66" s="5" t="s">
        <v>140</v>
      </c>
      <c r="G66" s="31" t="str">
        <f t="shared" si="10"/>
        <v>47968.316</v>
      </c>
      <c r="H66" s="17">
        <f t="shared" si="11"/>
        <v>-7538</v>
      </c>
      <c r="I66" s="65" t="s">
        <v>547</v>
      </c>
      <c r="J66" s="66" t="s">
        <v>548</v>
      </c>
      <c r="K66" s="65">
        <v>-7538</v>
      </c>
      <c r="L66" s="65" t="s">
        <v>385</v>
      </c>
      <c r="M66" s="66" t="s">
        <v>153</v>
      </c>
      <c r="N66" s="66"/>
      <c r="O66" s="67" t="s">
        <v>381</v>
      </c>
      <c r="P66" s="67" t="s">
        <v>542</v>
      </c>
    </row>
    <row r="67" spans="1:16" ht="12.75" customHeight="1" thickBot="1">
      <c r="A67" s="17" t="str">
        <f t="shared" si="6"/>
        <v> BBS 95 </v>
      </c>
      <c r="B67" s="5" t="str">
        <f t="shared" si="7"/>
        <v>I</v>
      </c>
      <c r="C67" s="17">
        <f t="shared" si="8"/>
        <v>47983.341</v>
      </c>
      <c r="D67" s="31" t="str">
        <f t="shared" si="9"/>
        <v>vis</v>
      </c>
      <c r="E67" s="64">
        <f>VLOOKUP(C67,Active!C$21:E$972,3,FALSE)</f>
        <v>-7512.9851574439263</v>
      </c>
      <c r="F67" s="5" t="s">
        <v>140</v>
      </c>
      <c r="G67" s="31" t="str">
        <f t="shared" si="10"/>
        <v>47983.341</v>
      </c>
      <c r="H67" s="17">
        <f t="shared" si="11"/>
        <v>-7513</v>
      </c>
      <c r="I67" s="65" t="s">
        <v>549</v>
      </c>
      <c r="J67" s="66" t="s">
        <v>550</v>
      </c>
      <c r="K67" s="65">
        <v>-7513</v>
      </c>
      <c r="L67" s="65" t="s">
        <v>388</v>
      </c>
      <c r="M67" s="66" t="s">
        <v>153</v>
      </c>
      <c r="N67" s="66"/>
      <c r="O67" s="67" t="s">
        <v>381</v>
      </c>
      <c r="P67" s="67" t="s">
        <v>551</v>
      </c>
    </row>
    <row r="68" spans="1:16" ht="12.75" customHeight="1" thickBot="1">
      <c r="A68" s="17" t="str">
        <f t="shared" si="6"/>
        <v>BAVM 68 </v>
      </c>
      <c r="B68" s="5" t="str">
        <f t="shared" si="7"/>
        <v>II</v>
      </c>
      <c r="C68" s="17">
        <f t="shared" si="8"/>
        <v>48187.447</v>
      </c>
      <c r="D68" s="31" t="str">
        <f t="shared" si="9"/>
        <v>vis</v>
      </c>
      <c r="E68" s="64">
        <f>VLOOKUP(C68,Active!C$21:E$972,3,FALSE)</f>
        <v>-7173.4971986829332</v>
      </c>
      <c r="F68" s="5" t="s">
        <v>140</v>
      </c>
      <c r="G68" s="31" t="str">
        <f t="shared" si="10"/>
        <v>48187.447</v>
      </c>
      <c r="H68" s="17">
        <f t="shared" si="11"/>
        <v>-7173.5</v>
      </c>
      <c r="I68" s="65" t="s">
        <v>552</v>
      </c>
      <c r="J68" s="66" t="s">
        <v>553</v>
      </c>
      <c r="K68" s="65">
        <v>-7173.5</v>
      </c>
      <c r="L68" s="65" t="s">
        <v>554</v>
      </c>
      <c r="M68" s="66" t="s">
        <v>143</v>
      </c>
      <c r="N68" s="66"/>
      <c r="O68" s="67" t="s">
        <v>487</v>
      </c>
      <c r="P68" s="68" t="s">
        <v>529</v>
      </c>
    </row>
    <row r="69" spans="1:16" ht="12.75" customHeight="1" thickBot="1">
      <c r="A69" s="17" t="str">
        <f t="shared" si="6"/>
        <v> BBS 97 </v>
      </c>
      <c r="B69" s="5" t="str">
        <f t="shared" si="7"/>
        <v>I</v>
      </c>
      <c r="C69" s="17">
        <f t="shared" si="8"/>
        <v>48292.366999999998</v>
      </c>
      <c r="D69" s="31" t="str">
        <f t="shared" si="9"/>
        <v>vis</v>
      </c>
      <c r="E69" s="64">
        <f>VLOOKUP(C69,Active!C$21:E$972,3,FALSE)</f>
        <v>-6998.9845599892997</v>
      </c>
      <c r="F69" s="5" t="s">
        <v>140</v>
      </c>
      <c r="G69" s="31" t="str">
        <f t="shared" si="10"/>
        <v>48292.367</v>
      </c>
      <c r="H69" s="17">
        <f t="shared" si="11"/>
        <v>-6999</v>
      </c>
      <c r="I69" s="65" t="s">
        <v>555</v>
      </c>
      <c r="J69" s="66" t="s">
        <v>556</v>
      </c>
      <c r="K69" s="65">
        <v>-6999</v>
      </c>
      <c r="L69" s="65" t="s">
        <v>388</v>
      </c>
      <c r="M69" s="66" t="s">
        <v>153</v>
      </c>
      <c r="N69" s="66"/>
      <c r="O69" s="67" t="s">
        <v>381</v>
      </c>
      <c r="P69" s="67" t="s">
        <v>557</v>
      </c>
    </row>
    <row r="70" spans="1:16" ht="12.75" customHeight="1" thickBot="1">
      <c r="A70" s="17" t="str">
        <f t="shared" si="6"/>
        <v> BBS 99 </v>
      </c>
      <c r="B70" s="5" t="str">
        <f t="shared" si="7"/>
        <v>I</v>
      </c>
      <c r="C70" s="17">
        <f t="shared" si="8"/>
        <v>48539.462</v>
      </c>
      <c r="D70" s="31" t="str">
        <f t="shared" si="9"/>
        <v>vis</v>
      </c>
      <c r="E70" s="64">
        <f>VLOOKUP(C70,Active!C$21:E$972,3,FALSE)</f>
        <v>-6587.9933242096158</v>
      </c>
      <c r="F70" s="5" t="s">
        <v>140</v>
      </c>
      <c r="G70" s="31" t="str">
        <f t="shared" si="10"/>
        <v>48539.462</v>
      </c>
      <c r="H70" s="17">
        <f t="shared" si="11"/>
        <v>-6588</v>
      </c>
      <c r="I70" s="65" t="s">
        <v>558</v>
      </c>
      <c r="J70" s="66" t="s">
        <v>559</v>
      </c>
      <c r="K70" s="65">
        <v>-6588</v>
      </c>
      <c r="L70" s="65" t="s">
        <v>418</v>
      </c>
      <c r="M70" s="66" t="s">
        <v>153</v>
      </c>
      <c r="N70" s="66"/>
      <c r="O70" s="67" t="s">
        <v>381</v>
      </c>
      <c r="P70" s="67" t="s">
        <v>560</v>
      </c>
    </row>
    <row r="71" spans="1:16" ht="12.75" customHeight="1" thickBot="1">
      <c r="A71" s="17" t="str">
        <f t="shared" si="6"/>
        <v> BBS 99 </v>
      </c>
      <c r="B71" s="5" t="str">
        <f t="shared" si="7"/>
        <v>I</v>
      </c>
      <c r="C71" s="17">
        <f t="shared" si="8"/>
        <v>48586.364999999998</v>
      </c>
      <c r="D71" s="31" t="str">
        <f t="shared" si="9"/>
        <v>vis</v>
      </c>
      <c r="E71" s="64">
        <f>VLOOKUP(C71,Active!C$21:E$972,3,FALSE)</f>
        <v>-6509.9799207341357</v>
      </c>
      <c r="F71" s="5" t="s">
        <v>140</v>
      </c>
      <c r="G71" s="31" t="str">
        <f t="shared" si="10"/>
        <v>48586.365</v>
      </c>
      <c r="H71" s="17">
        <f t="shared" si="11"/>
        <v>-6510</v>
      </c>
      <c r="I71" s="65" t="s">
        <v>561</v>
      </c>
      <c r="J71" s="66" t="s">
        <v>562</v>
      </c>
      <c r="K71" s="65">
        <v>-6510</v>
      </c>
      <c r="L71" s="65" t="s">
        <v>272</v>
      </c>
      <c r="M71" s="66" t="s">
        <v>153</v>
      </c>
      <c r="N71" s="66"/>
      <c r="O71" s="67" t="s">
        <v>381</v>
      </c>
      <c r="P71" s="67" t="s">
        <v>560</v>
      </c>
    </row>
    <row r="72" spans="1:16" ht="12.75" customHeight="1" thickBot="1">
      <c r="A72" s="17" t="str">
        <f t="shared" si="6"/>
        <v> BBS 100 </v>
      </c>
      <c r="B72" s="5" t="str">
        <f t="shared" si="7"/>
        <v>I</v>
      </c>
      <c r="C72" s="17">
        <f t="shared" si="8"/>
        <v>48636.27</v>
      </c>
      <c r="D72" s="31" t="str">
        <f t="shared" si="9"/>
        <v>vis</v>
      </c>
      <c r="E72" s="64">
        <f>VLOOKUP(C72,Active!C$21:E$972,3,FALSE)</f>
        <v>-6426.9733134714052</v>
      </c>
      <c r="F72" s="5" t="s">
        <v>140</v>
      </c>
      <c r="G72" s="31" t="str">
        <f t="shared" si="10"/>
        <v>48636.270</v>
      </c>
      <c r="H72" s="17">
        <f t="shared" si="11"/>
        <v>-6427</v>
      </c>
      <c r="I72" s="65" t="s">
        <v>563</v>
      </c>
      <c r="J72" s="66" t="s">
        <v>564</v>
      </c>
      <c r="K72" s="65">
        <v>-6427</v>
      </c>
      <c r="L72" s="65" t="s">
        <v>380</v>
      </c>
      <c r="M72" s="66" t="s">
        <v>153</v>
      </c>
      <c r="N72" s="66"/>
      <c r="O72" s="67" t="s">
        <v>381</v>
      </c>
      <c r="P72" s="67" t="s">
        <v>565</v>
      </c>
    </row>
    <row r="73" spans="1:16" ht="12.75" customHeight="1" thickBot="1">
      <c r="A73" s="17" t="str">
        <f t="shared" si="6"/>
        <v>BAVM 62 </v>
      </c>
      <c r="B73" s="5" t="str">
        <f t="shared" si="7"/>
        <v>II</v>
      </c>
      <c r="C73" s="17">
        <f t="shared" si="8"/>
        <v>48686.476000000002</v>
      </c>
      <c r="D73" s="31" t="str">
        <f t="shared" si="9"/>
        <v>vis</v>
      </c>
      <c r="E73" s="64">
        <f>VLOOKUP(C73,Active!C$21:E$972,3,FALSE)</f>
        <v>-6343.4660551960169</v>
      </c>
      <c r="F73" s="5" t="s">
        <v>140</v>
      </c>
      <c r="G73" s="31" t="str">
        <f t="shared" si="10"/>
        <v>48686.476</v>
      </c>
      <c r="H73" s="17">
        <f t="shared" si="11"/>
        <v>-6343.5</v>
      </c>
      <c r="I73" s="65" t="s">
        <v>566</v>
      </c>
      <c r="J73" s="66" t="s">
        <v>567</v>
      </c>
      <c r="K73" s="65">
        <v>-6343.5</v>
      </c>
      <c r="L73" s="65" t="s">
        <v>568</v>
      </c>
      <c r="M73" s="66" t="s">
        <v>143</v>
      </c>
      <c r="N73" s="66"/>
      <c r="O73" s="67" t="s">
        <v>487</v>
      </c>
      <c r="P73" s="68" t="s">
        <v>569</v>
      </c>
    </row>
    <row r="74" spans="1:16" ht="12.75" customHeight="1" thickBot="1">
      <c r="A74" s="17" t="str">
        <f t="shared" si="6"/>
        <v> BBS 101 </v>
      </c>
      <c r="B74" s="5" t="str">
        <f t="shared" si="7"/>
        <v>I</v>
      </c>
      <c r="C74" s="17">
        <f t="shared" si="8"/>
        <v>48699.385000000002</v>
      </c>
      <c r="D74" s="31" t="str">
        <f t="shared" si="9"/>
        <v>vis</v>
      </c>
      <c r="E74" s="64">
        <f>VLOOKUP(C74,Active!C$21:E$972,3,FALSE)</f>
        <v>-6321.9946135938808</v>
      </c>
      <c r="F74" s="5" t="s">
        <v>140</v>
      </c>
      <c r="G74" s="31" t="str">
        <f t="shared" si="10"/>
        <v>48699.385</v>
      </c>
      <c r="H74" s="17">
        <f t="shared" si="11"/>
        <v>-6322</v>
      </c>
      <c r="I74" s="65" t="s">
        <v>570</v>
      </c>
      <c r="J74" s="66" t="s">
        <v>571</v>
      </c>
      <c r="K74" s="65">
        <v>-6322</v>
      </c>
      <c r="L74" s="65" t="s">
        <v>572</v>
      </c>
      <c r="M74" s="66" t="s">
        <v>153</v>
      </c>
      <c r="N74" s="66"/>
      <c r="O74" s="67" t="s">
        <v>381</v>
      </c>
      <c r="P74" s="67" t="s">
        <v>573</v>
      </c>
    </row>
    <row r="75" spans="1:16" ht="12.75" customHeight="1" thickBot="1">
      <c r="A75" s="17" t="str">
        <f t="shared" ref="A75:A106" si="12">P75</f>
        <v> BBS 103 </v>
      </c>
      <c r="B75" s="5" t="str">
        <f t="shared" ref="B75:B106" si="13">IF(H75=INT(H75),"I","II")</f>
        <v>I</v>
      </c>
      <c r="C75" s="17">
        <f t="shared" ref="C75:C106" si="14">1*G75</f>
        <v>49043.29</v>
      </c>
      <c r="D75" s="31" t="str">
        <f t="shared" ref="D75:D106" si="15">VLOOKUP(F75,I$1:J$5,2,FALSE)</f>
        <v>vis</v>
      </c>
      <c r="E75" s="64">
        <f>VLOOKUP(C75,Active!C$21:E$972,3,FALSE)</f>
        <v>-5749.9800404911839</v>
      </c>
      <c r="F75" s="5" t="s">
        <v>140</v>
      </c>
      <c r="G75" s="31" t="str">
        <f t="shared" ref="G75:G106" si="16">MID(I75,3,LEN(I75)-3)</f>
        <v>49043.290</v>
      </c>
      <c r="H75" s="17">
        <f t="shared" ref="H75:H106" si="17">1*K75</f>
        <v>-5750</v>
      </c>
      <c r="I75" s="65" t="s">
        <v>574</v>
      </c>
      <c r="J75" s="66" t="s">
        <v>575</v>
      </c>
      <c r="K75" s="65">
        <v>-5750</v>
      </c>
      <c r="L75" s="65" t="s">
        <v>272</v>
      </c>
      <c r="M75" s="66" t="s">
        <v>153</v>
      </c>
      <c r="N75" s="66"/>
      <c r="O75" s="67" t="s">
        <v>381</v>
      </c>
      <c r="P75" s="67" t="s">
        <v>576</v>
      </c>
    </row>
    <row r="76" spans="1:16" ht="12.75" customHeight="1" thickBot="1">
      <c r="A76" s="17" t="str">
        <f t="shared" si="12"/>
        <v> BBS 103 </v>
      </c>
      <c r="B76" s="5" t="str">
        <f t="shared" si="13"/>
        <v>I</v>
      </c>
      <c r="C76" s="17">
        <f t="shared" si="14"/>
        <v>49058.32</v>
      </c>
      <c r="D76" s="31" t="str">
        <f t="shared" si="15"/>
        <v>vis</v>
      </c>
      <c r="E76" s="64">
        <f>VLOOKUP(C76,Active!C$21:E$972,3,FALSE)</f>
        <v>-5724.980755706918</v>
      </c>
      <c r="F76" s="5" t="s">
        <v>140</v>
      </c>
      <c r="G76" s="31" t="str">
        <f t="shared" si="16"/>
        <v>49058.320</v>
      </c>
      <c r="H76" s="17">
        <f t="shared" si="17"/>
        <v>-5725</v>
      </c>
      <c r="I76" s="65" t="s">
        <v>577</v>
      </c>
      <c r="J76" s="66" t="s">
        <v>578</v>
      </c>
      <c r="K76" s="65">
        <v>-5725</v>
      </c>
      <c r="L76" s="65" t="s">
        <v>272</v>
      </c>
      <c r="M76" s="66" t="s">
        <v>153</v>
      </c>
      <c r="N76" s="66"/>
      <c r="O76" s="67" t="s">
        <v>381</v>
      </c>
      <c r="P76" s="67" t="s">
        <v>576</v>
      </c>
    </row>
    <row r="77" spans="1:16" ht="12.75" customHeight="1" thickBot="1">
      <c r="A77" s="17" t="str">
        <f t="shared" si="12"/>
        <v> BBS 108 </v>
      </c>
      <c r="B77" s="5" t="str">
        <f t="shared" si="13"/>
        <v>I</v>
      </c>
      <c r="C77" s="17">
        <f t="shared" si="14"/>
        <v>49786.394</v>
      </c>
      <c r="D77" s="31" t="str">
        <f t="shared" si="15"/>
        <v>vis</v>
      </c>
      <c r="E77" s="64">
        <f>VLOOKUP(C77,Active!C$21:E$972,3,FALSE)</f>
        <v>-4513.9808042750556</v>
      </c>
      <c r="F77" s="5" t="s">
        <v>140</v>
      </c>
      <c r="G77" s="31" t="str">
        <f t="shared" si="16"/>
        <v>49786.394</v>
      </c>
      <c r="H77" s="17">
        <f t="shared" si="17"/>
        <v>-4514</v>
      </c>
      <c r="I77" s="65" t="s">
        <v>584</v>
      </c>
      <c r="J77" s="66" t="s">
        <v>585</v>
      </c>
      <c r="K77" s="65">
        <v>-4514</v>
      </c>
      <c r="L77" s="65" t="s">
        <v>272</v>
      </c>
      <c r="M77" s="66" t="s">
        <v>153</v>
      </c>
      <c r="N77" s="66"/>
      <c r="O77" s="67" t="s">
        <v>381</v>
      </c>
      <c r="P77" s="67" t="s">
        <v>586</v>
      </c>
    </row>
    <row r="78" spans="1:16" ht="12.75" customHeight="1" thickBot="1">
      <c r="A78" s="17" t="str">
        <f t="shared" si="12"/>
        <v> BBS 111 </v>
      </c>
      <c r="B78" s="5" t="str">
        <f t="shared" si="13"/>
        <v>I</v>
      </c>
      <c r="C78" s="17">
        <f t="shared" si="14"/>
        <v>50151.341</v>
      </c>
      <c r="D78" s="31" t="str">
        <f t="shared" si="15"/>
        <v>vis</v>
      </c>
      <c r="E78" s="64">
        <f>VLOOKUP(C78,Active!C$21:E$972,3,FALSE)</f>
        <v>-3906.9672324743815</v>
      </c>
      <c r="F78" s="5" t="s">
        <v>140</v>
      </c>
      <c r="G78" s="31" t="str">
        <f t="shared" si="16"/>
        <v>50151.341</v>
      </c>
      <c r="H78" s="17">
        <f t="shared" si="17"/>
        <v>-3907</v>
      </c>
      <c r="I78" s="65" t="s">
        <v>587</v>
      </c>
      <c r="J78" s="66" t="s">
        <v>588</v>
      </c>
      <c r="K78" s="65">
        <v>-3907</v>
      </c>
      <c r="L78" s="65" t="s">
        <v>568</v>
      </c>
      <c r="M78" s="66" t="s">
        <v>153</v>
      </c>
      <c r="N78" s="66"/>
      <c r="O78" s="67" t="s">
        <v>381</v>
      </c>
      <c r="P78" s="67" t="s">
        <v>589</v>
      </c>
    </row>
    <row r="79" spans="1:16" ht="12.75" customHeight="1" thickBot="1">
      <c r="A79" s="17" t="str">
        <f t="shared" si="12"/>
        <v>IBVS 4534 </v>
      </c>
      <c r="B79" s="5" t="str">
        <f t="shared" si="13"/>
        <v>I</v>
      </c>
      <c r="C79" s="17">
        <f t="shared" si="14"/>
        <v>50423.6777</v>
      </c>
      <c r="D79" s="31" t="str">
        <f t="shared" si="15"/>
        <v>vis</v>
      </c>
      <c r="E79" s="64">
        <f>VLOOKUP(C79,Active!C$21:E$972,3,FALSE)</f>
        <v>-3453.9916689010174</v>
      </c>
      <c r="F79" s="5" t="s">
        <v>140</v>
      </c>
      <c r="G79" s="31" t="str">
        <f t="shared" si="16"/>
        <v>50423.6777</v>
      </c>
      <c r="H79" s="17">
        <f t="shared" si="17"/>
        <v>-3454</v>
      </c>
      <c r="I79" s="65" t="s">
        <v>590</v>
      </c>
      <c r="J79" s="66" t="s">
        <v>591</v>
      </c>
      <c r="K79" s="65">
        <v>-3454</v>
      </c>
      <c r="L79" s="65" t="s">
        <v>592</v>
      </c>
      <c r="M79" s="66" t="s">
        <v>435</v>
      </c>
      <c r="N79" s="66" t="s">
        <v>436</v>
      </c>
      <c r="O79" s="67" t="s">
        <v>593</v>
      </c>
      <c r="P79" s="68" t="s">
        <v>594</v>
      </c>
    </row>
    <row r="80" spans="1:16" ht="12.75" customHeight="1" thickBot="1">
      <c r="A80" s="17" t="str">
        <f t="shared" si="12"/>
        <v> BBS 114 </v>
      </c>
      <c r="B80" s="5" t="str">
        <f t="shared" si="13"/>
        <v>I</v>
      </c>
      <c r="C80" s="17">
        <f t="shared" si="14"/>
        <v>50433.305</v>
      </c>
      <c r="D80" s="31" t="str">
        <f t="shared" si="15"/>
        <v>vis</v>
      </c>
      <c r="E80" s="64">
        <f>VLOOKUP(C80,Active!C$21:E$972,3,FALSE)</f>
        <v>-3437.9786539706397</v>
      </c>
      <c r="F80" s="5" t="s">
        <v>140</v>
      </c>
      <c r="G80" s="31" t="str">
        <f t="shared" si="16"/>
        <v>50433.305</v>
      </c>
      <c r="H80" s="17">
        <f t="shared" si="17"/>
        <v>-3438</v>
      </c>
      <c r="I80" s="65" t="s">
        <v>595</v>
      </c>
      <c r="J80" s="66" t="s">
        <v>596</v>
      </c>
      <c r="K80" s="65">
        <v>-3438</v>
      </c>
      <c r="L80" s="65" t="s">
        <v>375</v>
      </c>
      <c r="M80" s="66" t="s">
        <v>153</v>
      </c>
      <c r="N80" s="66"/>
      <c r="O80" s="67" t="s">
        <v>381</v>
      </c>
      <c r="P80" s="67" t="s">
        <v>597</v>
      </c>
    </row>
    <row r="81" spans="1:16" ht="12.75" customHeight="1" thickBot="1">
      <c r="A81" s="17" t="str">
        <f t="shared" si="12"/>
        <v>IBVS 4534 </v>
      </c>
      <c r="B81" s="5" t="str">
        <f t="shared" si="13"/>
        <v>I</v>
      </c>
      <c r="C81" s="17">
        <f t="shared" si="14"/>
        <v>50457.348100000003</v>
      </c>
      <c r="D81" s="31" t="str">
        <f t="shared" si="15"/>
        <v>vis</v>
      </c>
      <c r="E81" s="64">
        <f>VLOOKUP(C81,Active!C$21:E$972,3,FALSE)</f>
        <v>-3397.9879484485709</v>
      </c>
      <c r="F81" s="5" t="s">
        <v>140</v>
      </c>
      <c r="G81" s="31" t="str">
        <f t="shared" si="16"/>
        <v>50457.3481</v>
      </c>
      <c r="H81" s="17">
        <f t="shared" si="17"/>
        <v>-3398</v>
      </c>
      <c r="I81" s="65" t="s">
        <v>598</v>
      </c>
      <c r="J81" s="66" t="s">
        <v>599</v>
      </c>
      <c r="K81" s="65">
        <v>-3398</v>
      </c>
      <c r="L81" s="65" t="s">
        <v>600</v>
      </c>
      <c r="M81" s="66" t="s">
        <v>435</v>
      </c>
      <c r="N81" s="66" t="s">
        <v>436</v>
      </c>
      <c r="O81" s="67" t="s">
        <v>593</v>
      </c>
      <c r="P81" s="68" t="s">
        <v>594</v>
      </c>
    </row>
    <row r="82" spans="1:16" ht="12.75" customHeight="1" thickBot="1">
      <c r="A82" s="17" t="str">
        <f t="shared" si="12"/>
        <v>IBVS 4534 </v>
      </c>
      <c r="B82" s="5" t="str">
        <f t="shared" si="13"/>
        <v>II</v>
      </c>
      <c r="C82" s="17">
        <f t="shared" si="14"/>
        <v>50458.264000000003</v>
      </c>
      <c r="D82" s="31" t="str">
        <f t="shared" si="15"/>
        <v>vis</v>
      </c>
      <c r="E82" s="64">
        <f>VLOOKUP(C82,Active!C$21:E$972,3,FALSE)</f>
        <v>-3396.4645389386633</v>
      </c>
      <c r="F82" s="5" t="s">
        <v>140</v>
      </c>
      <c r="G82" s="31" t="str">
        <f t="shared" si="16"/>
        <v>50458.2640</v>
      </c>
      <c r="H82" s="17">
        <f t="shared" si="17"/>
        <v>-3396.5</v>
      </c>
      <c r="I82" s="65" t="s">
        <v>601</v>
      </c>
      <c r="J82" s="66" t="s">
        <v>602</v>
      </c>
      <c r="K82" s="65">
        <v>-3396.5</v>
      </c>
      <c r="L82" s="65" t="s">
        <v>603</v>
      </c>
      <c r="M82" s="66" t="s">
        <v>435</v>
      </c>
      <c r="N82" s="66" t="s">
        <v>436</v>
      </c>
      <c r="O82" s="67" t="s">
        <v>593</v>
      </c>
      <c r="P82" s="68" t="s">
        <v>594</v>
      </c>
    </row>
    <row r="83" spans="1:16" ht="12.75" customHeight="1" thickBot="1">
      <c r="A83" s="17" t="str">
        <f t="shared" si="12"/>
        <v>BAVM 101 </v>
      </c>
      <c r="B83" s="5" t="str">
        <f t="shared" si="13"/>
        <v>I</v>
      </c>
      <c r="C83" s="17">
        <f t="shared" si="14"/>
        <v>50487.396999999997</v>
      </c>
      <c r="D83" s="31" t="str">
        <f t="shared" si="15"/>
        <v>vis</v>
      </c>
      <c r="E83" s="64">
        <f>VLOOKUP(C83,Active!C$21:E$972,3,FALSE)</f>
        <v>-3348.0078414256941</v>
      </c>
      <c r="F83" s="5" t="s">
        <v>140</v>
      </c>
      <c r="G83" s="31" t="str">
        <f t="shared" si="16"/>
        <v>50487.397</v>
      </c>
      <c r="H83" s="17">
        <f t="shared" si="17"/>
        <v>-3348</v>
      </c>
      <c r="I83" s="65" t="s">
        <v>614</v>
      </c>
      <c r="J83" s="66" t="s">
        <v>615</v>
      </c>
      <c r="K83" s="65">
        <v>-3348</v>
      </c>
      <c r="L83" s="65" t="s">
        <v>616</v>
      </c>
      <c r="M83" s="66" t="s">
        <v>153</v>
      </c>
      <c r="N83" s="66"/>
      <c r="O83" s="67" t="s">
        <v>617</v>
      </c>
      <c r="P83" s="68" t="s">
        <v>618</v>
      </c>
    </row>
    <row r="84" spans="1:16" ht="12.75" customHeight="1" thickBot="1">
      <c r="A84" s="17" t="str">
        <f t="shared" si="12"/>
        <v> BBS 114 </v>
      </c>
      <c r="B84" s="5" t="str">
        <f t="shared" si="13"/>
        <v>I</v>
      </c>
      <c r="C84" s="17">
        <f t="shared" si="14"/>
        <v>50487.411999999997</v>
      </c>
      <c r="D84" s="31" t="str">
        <f t="shared" si="15"/>
        <v>vis</v>
      </c>
      <c r="E84" s="64">
        <f>VLOOKUP(C84,Active!C$21:E$972,3,FALSE)</f>
        <v>-3347.9828920396831</v>
      </c>
      <c r="F84" s="5" t="s">
        <v>140</v>
      </c>
      <c r="G84" s="31" t="str">
        <f t="shared" si="16"/>
        <v>50487.412</v>
      </c>
      <c r="H84" s="17">
        <f t="shared" si="17"/>
        <v>-3348</v>
      </c>
      <c r="I84" s="65" t="s">
        <v>619</v>
      </c>
      <c r="J84" s="66" t="s">
        <v>620</v>
      </c>
      <c r="K84" s="65">
        <v>-3348</v>
      </c>
      <c r="L84" s="65" t="s">
        <v>426</v>
      </c>
      <c r="M84" s="66" t="s">
        <v>153</v>
      </c>
      <c r="N84" s="66"/>
      <c r="O84" s="67" t="s">
        <v>381</v>
      </c>
      <c r="P84" s="67" t="s">
        <v>597</v>
      </c>
    </row>
    <row r="85" spans="1:16" ht="12.75" customHeight="1" thickBot="1">
      <c r="A85" s="17" t="str">
        <f t="shared" si="12"/>
        <v> BBS 115 </v>
      </c>
      <c r="B85" s="5" t="str">
        <f t="shared" si="13"/>
        <v>I</v>
      </c>
      <c r="C85" s="17">
        <f t="shared" si="14"/>
        <v>50555.349000000002</v>
      </c>
      <c r="D85" s="31" t="str">
        <f t="shared" si="15"/>
        <v>vis</v>
      </c>
      <c r="E85" s="64">
        <f>VLOOKUP(C85,Active!C$21:E$972,3,FALSE)</f>
        <v>-3234.983796205423</v>
      </c>
      <c r="F85" s="5" t="s">
        <v>140</v>
      </c>
      <c r="G85" s="31" t="str">
        <f t="shared" si="16"/>
        <v>50555.349</v>
      </c>
      <c r="H85" s="17">
        <f t="shared" si="17"/>
        <v>-3235</v>
      </c>
      <c r="I85" s="65" t="s">
        <v>621</v>
      </c>
      <c r="J85" s="66" t="s">
        <v>622</v>
      </c>
      <c r="K85" s="65">
        <v>-3235</v>
      </c>
      <c r="L85" s="65" t="s">
        <v>426</v>
      </c>
      <c r="M85" s="66" t="s">
        <v>153</v>
      </c>
      <c r="N85" s="66"/>
      <c r="O85" s="67" t="s">
        <v>381</v>
      </c>
      <c r="P85" s="67" t="s">
        <v>623</v>
      </c>
    </row>
    <row r="86" spans="1:16" ht="12.75" customHeight="1" thickBot="1">
      <c r="A86" s="17" t="str">
        <f t="shared" si="12"/>
        <v>IBVS 4877 </v>
      </c>
      <c r="B86" s="5" t="str">
        <f t="shared" si="13"/>
        <v>I</v>
      </c>
      <c r="C86" s="17">
        <f t="shared" si="14"/>
        <v>50800.641000000003</v>
      </c>
      <c r="D86" s="31" t="str">
        <f t="shared" si="15"/>
        <v>vis</v>
      </c>
      <c r="E86" s="64">
        <f>VLOOKUP(C86,Active!C$21:E$972,3,FALSE)</f>
        <v>-2826.991476624411</v>
      </c>
      <c r="F86" s="5" t="s">
        <v>140</v>
      </c>
      <c r="G86" s="31" t="str">
        <f t="shared" si="16"/>
        <v>50800.641</v>
      </c>
      <c r="H86" s="17">
        <f t="shared" si="17"/>
        <v>-2827</v>
      </c>
      <c r="I86" s="65" t="s">
        <v>624</v>
      </c>
      <c r="J86" s="66" t="s">
        <v>625</v>
      </c>
      <c r="K86" s="65">
        <v>-2827</v>
      </c>
      <c r="L86" s="65" t="s">
        <v>626</v>
      </c>
      <c r="M86" s="66" t="s">
        <v>435</v>
      </c>
      <c r="N86" s="66" t="s">
        <v>436</v>
      </c>
      <c r="O86" s="67" t="s">
        <v>627</v>
      </c>
      <c r="P86" s="68" t="s">
        <v>628</v>
      </c>
    </row>
    <row r="87" spans="1:16" ht="12.75" customHeight="1" thickBot="1">
      <c r="A87" s="17" t="str">
        <f t="shared" si="12"/>
        <v> BBS 117 </v>
      </c>
      <c r="B87" s="5" t="str">
        <f t="shared" si="13"/>
        <v>I</v>
      </c>
      <c r="C87" s="17">
        <f t="shared" si="14"/>
        <v>50825.294999999998</v>
      </c>
      <c r="D87" s="31" t="str">
        <f t="shared" si="15"/>
        <v>vis</v>
      </c>
      <c r="E87" s="64">
        <f>VLOOKUP(C87,Active!C$21:E$972,3,FALSE)</f>
        <v>-2785.9846657746966</v>
      </c>
      <c r="F87" s="5" t="s">
        <v>140</v>
      </c>
      <c r="G87" s="31" t="str">
        <f t="shared" si="16"/>
        <v>50825.295</v>
      </c>
      <c r="H87" s="17">
        <f t="shared" si="17"/>
        <v>-2786</v>
      </c>
      <c r="I87" s="65" t="s">
        <v>629</v>
      </c>
      <c r="J87" s="66" t="s">
        <v>630</v>
      </c>
      <c r="K87" s="65">
        <v>-2786</v>
      </c>
      <c r="L87" s="65" t="s">
        <v>388</v>
      </c>
      <c r="M87" s="66" t="s">
        <v>153</v>
      </c>
      <c r="N87" s="66"/>
      <c r="O87" s="67" t="s">
        <v>381</v>
      </c>
      <c r="P87" s="67" t="s">
        <v>631</v>
      </c>
    </row>
    <row r="88" spans="1:16" ht="12.75" customHeight="1" thickBot="1">
      <c r="A88" s="17" t="str">
        <f t="shared" si="12"/>
        <v> BBS 117 </v>
      </c>
      <c r="B88" s="5" t="str">
        <f t="shared" si="13"/>
        <v>I</v>
      </c>
      <c r="C88" s="17">
        <f t="shared" si="14"/>
        <v>50825.2952</v>
      </c>
      <c r="D88" s="31" t="str">
        <f t="shared" si="15"/>
        <v>vis</v>
      </c>
      <c r="E88" s="64">
        <f>VLOOKUP(C88,Active!C$21:E$972,3,FALSE)</f>
        <v>-2785.9843331162124</v>
      </c>
      <c r="F88" s="5" t="s">
        <v>140</v>
      </c>
      <c r="G88" s="31" t="str">
        <f t="shared" si="16"/>
        <v>50825.2952</v>
      </c>
      <c r="H88" s="17">
        <f t="shared" si="17"/>
        <v>-2786</v>
      </c>
      <c r="I88" s="65" t="s">
        <v>632</v>
      </c>
      <c r="J88" s="66" t="s">
        <v>633</v>
      </c>
      <c r="K88" s="65">
        <v>-2786</v>
      </c>
      <c r="L88" s="65" t="s">
        <v>446</v>
      </c>
      <c r="M88" s="66" t="s">
        <v>435</v>
      </c>
      <c r="N88" s="66" t="s">
        <v>436</v>
      </c>
      <c r="O88" s="67" t="s">
        <v>634</v>
      </c>
      <c r="P88" s="67" t="s">
        <v>631</v>
      </c>
    </row>
    <row r="89" spans="1:16" ht="12.75" customHeight="1" thickBot="1">
      <c r="A89" s="17" t="str">
        <f t="shared" si="12"/>
        <v>IBVS 4877 </v>
      </c>
      <c r="B89" s="5" t="str">
        <f t="shared" si="13"/>
        <v>I</v>
      </c>
      <c r="C89" s="17">
        <f t="shared" si="14"/>
        <v>51111.467600000004</v>
      </c>
      <c r="D89" s="31" t="str">
        <f t="shared" si="15"/>
        <v>vis</v>
      </c>
      <c r="E89" s="64">
        <f>VLOOKUP(C89,Active!C$21:E$972,3,FALSE)</f>
        <v>-2309.9959548728702</v>
      </c>
      <c r="F89" s="5" t="s">
        <v>140</v>
      </c>
      <c r="G89" s="31" t="str">
        <f t="shared" si="16"/>
        <v>51111.4676</v>
      </c>
      <c r="H89" s="17">
        <f t="shared" si="17"/>
        <v>-2310</v>
      </c>
      <c r="I89" s="65" t="s">
        <v>637</v>
      </c>
      <c r="J89" s="66" t="s">
        <v>638</v>
      </c>
      <c r="K89" s="65">
        <v>-2310</v>
      </c>
      <c r="L89" s="65" t="s">
        <v>639</v>
      </c>
      <c r="M89" s="66" t="s">
        <v>435</v>
      </c>
      <c r="N89" s="66" t="s">
        <v>436</v>
      </c>
      <c r="O89" s="67" t="s">
        <v>640</v>
      </c>
      <c r="P89" s="68" t="s">
        <v>628</v>
      </c>
    </row>
    <row r="90" spans="1:16" ht="12.75" customHeight="1" thickBot="1">
      <c r="A90" s="17" t="str">
        <f t="shared" si="12"/>
        <v>IBVS 4877 </v>
      </c>
      <c r="B90" s="5" t="str">
        <f t="shared" si="13"/>
        <v>I</v>
      </c>
      <c r="C90" s="17">
        <f t="shared" si="14"/>
        <v>51147.544300000001</v>
      </c>
      <c r="D90" s="31" t="str">
        <f t="shared" si="15"/>
        <v>vis</v>
      </c>
      <c r="E90" s="64">
        <f>VLOOKUP(C90,Active!C$21:E$972,3,FALSE)</f>
        <v>-2249.9898539163478</v>
      </c>
      <c r="F90" s="5" t="s">
        <v>140</v>
      </c>
      <c r="G90" s="31" t="str">
        <f t="shared" si="16"/>
        <v>51147.5443</v>
      </c>
      <c r="H90" s="17">
        <f t="shared" si="17"/>
        <v>-2250</v>
      </c>
      <c r="I90" s="65" t="s">
        <v>641</v>
      </c>
      <c r="J90" s="66" t="s">
        <v>642</v>
      </c>
      <c r="K90" s="65">
        <v>-2250</v>
      </c>
      <c r="L90" s="65" t="s">
        <v>643</v>
      </c>
      <c r="M90" s="66" t="s">
        <v>435</v>
      </c>
      <c r="N90" s="66" t="s">
        <v>436</v>
      </c>
      <c r="O90" s="67" t="s">
        <v>640</v>
      </c>
      <c r="P90" s="68" t="s">
        <v>628</v>
      </c>
    </row>
    <row r="91" spans="1:16" ht="12.75" customHeight="1" thickBot="1">
      <c r="A91" s="17" t="str">
        <f t="shared" si="12"/>
        <v>BAVM 128 </v>
      </c>
      <c r="B91" s="5" t="str">
        <f t="shared" si="13"/>
        <v>I</v>
      </c>
      <c r="C91" s="17">
        <f t="shared" si="14"/>
        <v>51262.374900000003</v>
      </c>
      <c r="D91" s="31" t="str">
        <f t="shared" si="15"/>
        <v>vis</v>
      </c>
      <c r="E91" s="64">
        <f>VLOOKUP(C91,Active!C$21:E$972,3,FALSE)</f>
        <v>-2058.99298955518</v>
      </c>
      <c r="F91" s="5" t="s">
        <v>140</v>
      </c>
      <c r="G91" s="31" t="str">
        <f t="shared" si="16"/>
        <v>51262.3749</v>
      </c>
      <c r="H91" s="17">
        <f t="shared" si="17"/>
        <v>-2059</v>
      </c>
      <c r="I91" s="65" t="s">
        <v>646</v>
      </c>
      <c r="J91" s="66" t="s">
        <v>647</v>
      </c>
      <c r="K91" s="65">
        <v>-2059</v>
      </c>
      <c r="L91" s="65" t="s">
        <v>648</v>
      </c>
      <c r="M91" s="66" t="s">
        <v>435</v>
      </c>
      <c r="N91" s="66" t="s">
        <v>649</v>
      </c>
      <c r="O91" s="67" t="s">
        <v>650</v>
      </c>
      <c r="P91" s="68" t="s">
        <v>651</v>
      </c>
    </row>
    <row r="92" spans="1:16" ht="12.75" customHeight="1" thickBot="1">
      <c r="A92" s="17" t="str">
        <f t="shared" si="12"/>
        <v>BAVM 152 </v>
      </c>
      <c r="B92" s="5" t="str">
        <f t="shared" si="13"/>
        <v>I</v>
      </c>
      <c r="C92" s="17">
        <f t="shared" si="14"/>
        <v>51601.460200000001</v>
      </c>
      <c r="D92" s="31" t="str">
        <f t="shared" si="15"/>
        <v>vis</v>
      </c>
      <c r="E92" s="64">
        <f>VLOOKUP(C92,Active!C$21:E$972,3,FALSE)</f>
        <v>-1494.9949868366969</v>
      </c>
      <c r="F92" s="5" t="s">
        <v>140</v>
      </c>
      <c r="G92" s="31" t="str">
        <f t="shared" si="16"/>
        <v>51601.4602</v>
      </c>
      <c r="H92" s="17">
        <f t="shared" si="17"/>
        <v>-1495</v>
      </c>
      <c r="I92" s="65" t="s">
        <v>652</v>
      </c>
      <c r="J92" s="66" t="s">
        <v>653</v>
      </c>
      <c r="K92" s="65">
        <v>-1495</v>
      </c>
      <c r="L92" s="65" t="s">
        <v>654</v>
      </c>
      <c r="M92" s="66" t="s">
        <v>435</v>
      </c>
      <c r="N92" s="66" t="s">
        <v>649</v>
      </c>
      <c r="O92" s="67" t="s">
        <v>650</v>
      </c>
      <c r="P92" s="68" t="s">
        <v>655</v>
      </c>
    </row>
    <row r="93" spans="1:16" ht="12.75" customHeight="1" thickBot="1">
      <c r="A93" s="17" t="str">
        <f t="shared" si="12"/>
        <v>BAVM 152 </v>
      </c>
      <c r="B93" s="5" t="str">
        <f t="shared" si="13"/>
        <v>I</v>
      </c>
      <c r="C93" s="17">
        <f t="shared" si="14"/>
        <v>51975.416700000002</v>
      </c>
      <c r="D93" s="31" t="str">
        <f t="shared" si="15"/>
        <v>vis</v>
      </c>
      <c r="E93" s="64">
        <f>VLOOKUP(C93,Active!C$21:E$972,3,FALSE)</f>
        <v>-872.99598215086917</v>
      </c>
      <c r="F93" s="5" t="s">
        <v>140</v>
      </c>
      <c r="G93" s="31" t="str">
        <f t="shared" si="16"/>
        <v>51975.4167</v>
      </c>
      <c r="H93" s="17">
        <f t="shared" si="17"/>
        <v>-873</v>
      </c>
      <c r="I93" s="65" t="s">
        <v>665</v>
      </c>
      <c r="J93" s="66" t="s">
        <v>666</v>
      </c>
      <c r="K93" s="65">
        <v>-873</v>
      </c>
      <c r="L93" s="65" t="s">
        <v>639</v>
      </c>
      <c r="M93" s="66" t="s">
        <v>435</v>
      </c>
      <c r="N93" s="66" t="s">
        <v>649</v>
      </c>
      <c r="O93" s="67" t="s">
        <v>650</v>
      </c>
      <c r="P93" s="68" t="s">
        <v>655</v>
      </c>
    </row>
    <row r="94" spans="1:16" ht="12.75" customHeight="1" thickBot="1">
      <c r="A94" s="17" t="str">
        <f t="shared" si="12"/>
        <v>BAVM 152 </v>
      </c>
      <c r="B94" s="5" t="str">
        <f t="shared" si="13"/>
        <v>I</v>
      </c>
      <c r="C94" s="17">
        <f t="shared" si="14"/>
        <v>52337.347800000003</v>
      </c>
      <c r="D94" s="31" t="str">
        <f t="shared" si="15"/>
        <v>vis</v>
      </c>
      <c r="E94" s="64">
        <f>VLOOKUP(C94,Active!C$21:E$972,3,FALSE)</f>
        <v>-270.99873390181438</v>
      </c>
      <c r="F94" s="5" t="s">
        <v>140</v>
      </c>
      <c r="G94" s="31" t="str">
        <f t="shared" si="16"/>
        <v>52337.3478</v>
      </c>
      <c r="H94" s="17">
        <f t="shared" si="17"/>
        <v>-271</v>
      </c>
      <c r="I94" s="65" t="s">
        <v>667</v>
      </c>
      <c r="J94" s="66" t="s">
        <v>668</v>
      </c>
      <c r="K94" s="65">
        <v>-271</v>
      </c>
      <c r="L94" s="65" t="s">
        <v>669</v>
      </c>
      <c r="M94" s="66" t="s">
        <v>435</v>
      </c>
      <c r="N94" s="66" t="s">
        <v>649</v>
      </c>
      <c r="O94" s="67" t="s">
        <v>617</v>
      </c>
      <c r="P94" s="68" t="s">
        <v>655</v>
      </c>
    </row>
    <row r="95" spans="1:16" ht="12.75" customHeight="1" thickBot="1">
      <c r="A95" s="17" t="str">
        <f t="shared" si="12"/>
        <v> BBS 129 </v>
      </c>
      <c r="B95" s="5" t="str">
        <f t="shared" si="13"/>
        <v>I</v>
      </c>
      <c r="C95" s="17">
        <f t="shared" si="14"/>
        <v>52622.323700000001</v>
      </c>
      <c r="D95" s="31" t="str">
        <f t="shared" si="15"/>
        <v>vis</v>
      </c>
      <c r="E95" s="64">
        <f>VLOOKUP(C95,Active!C$21:E$972,3,FALSE)</f>
        <v>202.99951498394211</v>
      </c>
      <c r="F95" s="5" t="s">
        <v>140</v>
      </c>
      <c r="G95" s="31" t="str">
        <f t="shared" si="16"/>
        <v>52622.3237</v>
      </c>
      <c r="H95" s="17">
        <f t="shared" si="17"/>
        <v>203</v>
      </c>
      <c r="I95" s="65" t="s">
        <v>670</v>
      </c>
      <c r="J95" s="66" t="s">
        <v>671</v>
      </c>
      <c r="K95" s="65">
        <v>203</v>
      </c>
      <c r="L95" s="65" t="s">
        <v>672</v>
      </c>
      <c r="M95" s="66" t="s">
        <v>435</v>
      </c>
      <c r="N95" s="66" t="s">
        <v>436</v>
      </c>
      <c r="O95" s="67" t="s">
        <v>634</v>
      </c>
      <c r="P95" s="67" t="s">
        <v>673</v>
      </c>
    </row>
    <row r="96" spans="1:16" ht="12.75" customHeight="1" thickBot="1">
      <c r="A96" s="17" t="str">
        <f t="shared" si="12"/>
        <v>IBVS 5371 </v>
      </c>
      <c r="B96" s="5" t="str">
        <f t="shared" si="13"/>
        <v>I</v>
      </c>
      <c r="C96" s="17">
        <f t="shared" si="14"/>
        <v>52633.747300000003</v>
      </c>
      <c r="D96" s="31" t="str">
        <f t="shared" si="15"/>
        <v>vis</v>
      </c>
      <c r="E96" s="64">
        <f>VLOOKUP(C96,Active!C$21:E$972,3,FALSE)</f>
        <v>222.00030205390931</v>
      </c>
      <c r="F96" s="5" t="s">
        <v>140</v>
      </c>
      <c r="G96" s="31" t="str">
        <f t="shared" si="16"/>
        <v>52633.7473</v>
      </c>
      <c r="H96" s="17">
        <f t="shared" si="17"/>
        <v>222</v>
      </c>
      <c r="I96" s="65" t="s">
        <v>674</v>
      </c>
      <c r="J96" s="66" t="s">
        <v>675</v>
      </c>
      <c r="K96" s="65">
        <v>222</v>
      </c>
      <c r="L96" s="65" t="s">
        <v>676</v>
      </c>
      <c r="M96" s="66" t="s">
        <v>435</v>
      </c>
      <c r="N96" s="66" t="s">
        <v>436</v>
      </c>
      <c r="O96" s="67" t="s">
        <v>677</v>
      </c>
      <c r="P96" s="68" t="s">
        <v>678</v>
      </c>
    </row>
    <row r="97" spans="1:16" ht="12.75" customHeight="1" thickBot="1">
      <c r="A97" s="17" t="str">
        <f t="shared" si="12"/>
        <v>BAVM 173 </v>
      </c>
      <c r="B97" s="5" t="str">
        <f t="shared" si="13"/>
        <v>II</v>
      </c>
      <c r="C97" s="17">
        <f t="shared" si="14"/>
        <v>53081.357799999998</v>
      </c>
      <c r="D97" s="31" t="str">
        <f t="shared" si="15"/>
        <v>vis</v>
      </c>
      <c r="E97" s="64">
        <f>VLOOKUP(C97,Active!C$21:E$972,3,FALSE)</f>
        <v>966.50744522944592</v>
      </c>
      <c r="F97" s="5" t="s">
        <v>140</v>
      </c>
      <c r="G97" s="31" t="str">
        <f t="shared" si="16"/>
        <v>53081.3578</v>
      </c>
      <c r="H97" s="17">
        <f t="shared" si="17"/>
        <v>966.5</v>
      </c>
      <c r="I97" s="65" t="s">
        <v>688</v>
      </c>
      <c r="J97" s="66" t="s">
        <v>689</v>
      </c>
      <c r="K97" s="65">
        <v>966.5</v>
      </c>
      <c r="L97" s="65" t="s">
        <v>690</v>
      </c>
      <c r="M97" s="66" t="s">
        <v>435</v>
      </c>
      <c r="N97" s="66" t="s">
        <v>691</v>
      </c>
      <c r="O97" s="67" t="s">
        <v>692</v>
      </c>
      <c r="P97" s="68" t="s">
        <v>693</v>
      </c>
    </row>
    <row r="98" spans="1:16" ht="12.75" customHeight="1" thickBot="1">
      <c r="A98" s="17" t="str">
        <f t="shared" si="12"/>
        <v> AN 204.296 </v>
      </c>
      <c r="B98" s="5" t="str">
        <f t="shared" si="13"/>
        <v>II</v>
      </c>
      <c r="C98" s="17">
        <f t="shared" si="14"/>
        <v>21252.448</v>
      </c>
      <c r="D98" s="31" t="str">
        <f t="shared" si="15"/>
        <v>vis</v>
      </c>
      <c r="E98" s="64">
        <f>VLOOKUP(C98,Active!C$21:E$972,3,FALSE)</f>
        <v>-51974.276351375171</v>
      </c>
      <c r="F98" s="5" t="s">
        <v>140</v>
      </c>
      <c r="G98" s="31" t="str">
        <f t="shared" si="16"/>
        <v>21252.448</v>
      </c>
      <c r="H98" s="17">
        <f t="shared" si="17"/>
        <v>-51974.5</v>
      </c>
      <c r="I98" s="65" t="s">
        <v>144</v>
      </c>
      <c r="J98" s="66" t="s">
        <v>145</v>
      </c>
      <c r="K98" s="65">
        <v>-51974.5</v>
      </c>
      <c r="L98" s="65" t="s">
        <v>146</v>
      </c>
      <c r="M98" s="66" t="s">
        <v>147</v>
      </c>
      <c r="N98" s="66"/>
      <c r="O98" s="67" t="s">
        <v>148</v>
      </c>
      <c r="P98" s="67" t="s">
        <v>149</v>
      </c>
    </row>
    <row r="99" spans="1:16" ht="12.75" customHeight="1" thickBot="1">
      <c r="A99" s="17" t="str">
        <f t="shared" si="12"/>
        <v> TKZ 26.14 </v>
      </c>
      <c r="B99" s="5" t="str">
        <f t="shared" si="13"/>
        <v>I</v>
      </c>
      <c r="C99" s="17">
        <f t="shared" si="14"/>
        <v>25504.494999999999</v>
      </c>
      <c r="D99" s="31" t="str">
        <f t="shared" si="15"/>
        <v>vis</v>
      </c>
      <c r="E99" s="64">
        <f>VLOOKUP(C99,Active!C$21:E$972,3,FALSE)</f>
        <v>-44901.878888361804</v>
      </c>
      <c r="F99" s="5" t="s">
        <v>140</v>
      </c>
      <c r="G99" s="31" t="str">
        <f t="shared" si="16"/>
        <v>25504.495</v>
      </c>
      <c r="H99" s="17">
        <f t="shared" si="17"/>
        <v>-44902</v>
      </c>
      <c r="I99" s="65" t="s">
        <v>150</v>
      </c>
      <c r="J99" s="66" t="s">
        <v>151</v>
      </c>
      <c r="K99" s="65">
        <v>-44902</v>
      </c>
      <c r="L99" s="65" t="s">
        <v>152</v>
      </c>
      <c r="M99" s="66" t="s">
        <v>153</v>
      </c>
      <c r="N99" s="66"/>
      <c r="O99" s="67" t="s">
        <v>154</v>
      </c>
      <c r="P99" s="67" t="s">
        <v>155</v>
      </c>
    </row>
    <row r="100" spans="1:16" ht="12.75" customHeight="1" thickBot="1">
      <c r="A100" s="17" t="str">
        <f t="shared" si="12"/>
        <v> TKZ 26.14 </v>
      </c>
      <c r="B100" s="5" t="str">
        <f t="shared" si="13"/>
        <v>I</v>
      </c>
      <c r="C100" s="17">
        <f t="shared" si="14"/>
        <v>25518.325000000001</v>
      </c>
      <c r="D100" s="31" t="str">
        <f t="shared" si="15"/>
        <v>vis</v>
      </c>
      <c r="E100" s="64">
        <f>VLOOKUP(C100,Active!C$21:E$972,3,FALSE)</f>
        <v>-44878.875554458515</v>
      </c>
      <c r="F100" s="5" t="s">
        <v>140</v>
      </c>
      <c r="G100" s="31" t="str">
        <f t="shared" si="16"/>
        <v>25518.325</v>
      </c>
      <c r="H100" s="17">
        <f t="shared" si="17"/>
        <v>-44879</v>
      </c>
      <c r="I100" s="65" t="s">
        <v>156</v>
      </c>
      <c r="J100" s="66" t="s">
        <v>157</v>
      </c>
      <c r="K100" s="65">
        <v>-44879</v>
      </c>
      <c r="L100" s="65" t="s">
        <v>158</v>
      </c>
      <c r="M100" s="66" t="s">
        <v>153</v>
      </c>
      <c r="N100" s="66"/>
      <c r="O100" s="67" t="s">
        <v>154</v>
      </c>
      <c r="P100" s="67" t="s">
        <v>155</v>
      </c>
    </row>
    <row r="101" spans="1:16" ht="12.75" customHeight="1" thickBot="1">
      <c r="A101" s="17" t="str">
        <f t="shared" si="12"/>
        <v> TKZ 26.14 </v>
      </c>
      <c r="B101" s="5" t="str">
        <f t="shared" si="13"/>
        <v>I</v>
      </c>
      <c r="C101" s="17">
        <f t="shared" si="14"/>
        <v>25530.353999999999</v>
      </c>
      <c r="D101" s="31" t="str">
        <f t="shared" si="15"/>
        <v>vis</v>
      </c>
      <c r="E101" s="64">
        <f>VLOOKUP(C101,Active!C$21:E$972,3,FALSE)</f>
        <v>-44858.867810169097</v>
      </c>
      <c r="F101" s="5" t="s">
        <v>140</v>
      </c>
      <c r="G101" s="31" t="str">
        <f t="shared" si="16"/>
        <v>25530.354</v>
      </c>
      <c r="H101" s="17">
        <f t="shared" si="17"/>
        <v>-44859</v>
      </c>
      <c r="I101" s="65" t="s">
        <v>159</v>
      </c>
      <c r="J101" s="66" t="s">
        <v>160</v>
      </c>
      <c r="K101" s="65">
        <v>-44859</v>
      </c>
      <c r="L101" s="65" t="s">
        <v>161</v>
      </c>
      <c r="M101" s="66" t="s">
        <v>153</v>
      </c>
      <c r="N101" s="66"/>
      <c r="O101" s="67" t="s">
        <v>154</v>
      </c>
      <c r="P101" s="67" t="s">
        <v>155</v>
      </c>
    </row>
    <row r="102" spans="1:16" ht="12.75" customHeight="1" thickBot="1">
      <c r="A102" s="17" t="str">
        <f t="shared" si="12"/>
        <v> TKZ 26.14 </v>
      </c>
      <c r="B102" s="5" t="str">
        <f t="shared" si="13"/>
        <v>I</v>
      </c>
      <c r="C102" s="17">
        <f t="shared" si="14"/>
        <v>25536.363000000001</v>
      </c>
      <c r="D102" s="31" t="str">
        <f t="shared" si="15"/>
        <v>vis</v>
      </c>
      <c r="E102" s="64">
        <f>VLOOKUP(C102,Active!C$21:E$972,3,FALSE)</f>
        <v>-44848.873086132589</v>
      </c>
      <c r="F102" s="5" t="s">
        <v>140</v>
      </c>
      <c r="G102" s="31" t="str">
        <f t="shared" si="16"/>
        <v>25536.363</v>
      </c>
      <c r="H102" s="17">
        <f t="shared" si="17"/>
        <v>-44849</v>
      </c>
      <c r="I102" s="65" t="s">
        <v>162</v>
      </c>
      <c r="J102" s="66" t="s">
        <v>163</v>
      </c>
      <c r="K102" s="65">
        <v>-44849</v>
      </c>
      <c r="L102" s="65" t="s">
        <v>164</v>
      </c>
      <c r="M102" s="66" t="s">
        <v>153</v>
      </c>
      <c r="N102" s="66"/>
      <c r="O102" s="67" t="s">
        <v>154</v>
      </c>
      <c r="P102" s="67" t="s">
        <v>155</v>
      </c>
    </row>
    <row r="103" spans="1:16" ht="12.75" customHeight="1" thickBot="1">
      <c r="A103" s="17" t="str">
        <f t="shared" si="12"/>
        <v> TKZ 26.14 </v>
      </c>
      <c r="B103" s="5" t="str">
        <f t="shared" si="13"/>
        <v>I</v>
      </c>
      <c r="C103" s="17">
        <f t="shared" si="14"/>
        <v>25546.578000000001</v>
      </c>
      <c r="D103" s="31" t="str">
        <f t="shared" si="15"/>
        <v>vis</v>
      </c>
      <c r="E103" s="64">
        <f>VLOOKUP(C103,Active!C$21:E$972,3,FALSE)</f>
        <v>-44831.882554258256</v>
      </c>
      <c r="F103" s="5" t="s">
        <v>140</v>
      </c>
      <c r="G103" s="31" t="str">
        <f t="shared" si="16"/>
        <v>25546.578</v>
      </c>
      <c r="H103" s="17">
        <f t="shared" si="17"/>
        <v>-44832</v>
      </c>
      <c r="I103" s="65" t="s">
        <v>165</v>
      </c>
      <c r="J103" s="66" t="s">
        <v>166</v>
      </c>
      <c r="K103" s="65">
        <v>-44832</v>
      </c>
      <c r="L103" s="65" t="s">
        <v>167</v>
      </c>
      <c r="M103" s="66" t="s">
        <v>153</v>
      </c>
      <c r="N103" s="66"/>
      <c r="O103" s="67" t="s">
        <v>154</v>
      </c>
      <c r="P103" s="67" t="s">
        <v>155</v>
      </c>
    </row>
    <row r="104" spans="1:16" ht="12.75" customHeight="1" thickBot="1">
      <c r="A104" s="17" t="str">
        <f t="shared" si="12"/>
        <v> TKZ 26.14 </v>
      </c>
      <c r="B104" s="5" t="str">
        <f t="shared" si="13"/>
        <v>I</v>
      </c>
      <c r="C104" s="17">
        <f t="shared" si="14"/>
        <v>25547.18</v>
      </c>
      <c r="D104" s="31" t="str">
        <f t="shared" si="15"/>
        <v>vis</v>
      </c>
      <c r="E104" s="64">
        <f>VLOOKUP(C104,Active!C$21:E$972,3,FALSE)</f>
        <v>-44830.881252232961</v>
      </c>
      <c r="F104" s="5" t="s">
        <v>140</v>
      </c>
      <c r="G104" s="31" t="str">
        <f t="shared" si="16"/>
        <v>25547.180</v>
      </c>
      <c r="H104" s="17">
        <f t="shared" si="17"/>
        <v>-44831</v>
      </c>
      <c r="I104" s="65" t="s">
        <v>168</v>
      </c>
      <c r="J104" s="66" t="s">
        <v>169</v>
      </c>
      <c r="K104" s="65">
        <v>-44831</v>
      </c>
      <c r="L104" s="65" t="s">
        <v>167</v>
      </c>
      <c r="M104" s="66" t="s">
        <v>153</v>
      </c>
      <c r="N104" s="66"/>
      <c r="O104" s="67" t="s">
        <v>154</v>
      </c>
      <c r="P104" s="67" t="s">
        <v>155</v>
      </c>
    </row>
    <row r="105" spans="1:16" ht="12.75" customHeight="1" thickBot="1">
      <c r="A105" s="17" t="str">
        <f t="shared" si="12"/>
        <v> TKZ 26.14 </v>
      </c>
      <c r="B105" s="5" t="str">
        <f t="shared" si="13"/>
        <v>I</v>
      </c>
      <c r="C105" s="17">
        <f t="shared" si="14"/>
        <v>25548.383999999998</v>
      </c>
      <c r="D105" s="31" t="str">
        <f t="shared" si="15"/>
        <v>vis</v>
      </c>
      <c r="E105" s="64">
        <f>VLOOKUP(C105,Active!C$21:E$972,3,FALSE)</f>
        <v>-44828.878648182384</v>
      </c>
      <c r="F105" s="5" t="s">
        <v>140</v>
      </c>
      <c r="G105" s="31" t="str">
        <f t="shared" si="16"/>
        <v>25548.384</v>
      </c>
      <c r="H105" s="17">
        <f t="shared" si="17"/>
        <v>-44829</v>
      </c>
      <c r="I105" s="65" t="s">
        <v>170</v>
      </c>
      <c r="J105" s="66" t="s">
        <v>171</v>
      </c>
      <c r="K105" s="65">
        <v>-44829</v>
      </c>
      <c r="L105" s="65" t="s">
        <v>152</v>
      </c>
      <c r="M105" s="66" t="s">
        <v>153</v>
      </c>
      <c r="N105" s="66"/>
      <c r="O105" s="67" t="s">
        <v>154</v>
      </c>
      <c r="P105" s="67" t="s">
        <v>155</v>
      </c>
    </row>
    <row r="106" spans="1:16" ht="12.75" customHeight="1" thickBot="1">
      <c r="A106" s="17" t="str">
        <f t="shared" si="12"/>
        <v> TKZ 26.14 </v>
      </c>
      <c r="B106" s="5" t="str">
        <f t="shared" si="13"/>
        <v>I</v>
      </c>
      <c r="C106" s="17">
        <f t="shared" si="14"/>
        <v>25572.429</v>
      </c>
      <c r="D106" s="31" t="str">
        <f t="shared" si="15"/>
        <v>vis</v>
      </c>
      <c r="E106" s="64">
        <f>VLOOKUP(C106,Active!C$21:E$972,3,FALSE)</f>
        <v>-44788.884782404755</v>
      </c>
      <c r="F106" s="5" t="s">
        <v>140</v>
      </c>
      <c r="G106" s="31" t="str">
        <f t="shared" si="16"/>
        <v>25572.429</v>
      </c>
      <c r="H106" s="17">
        <f t="shared" si="17"/>
        <v>-44789</v>
      </c>
      <c r="I106" s="65" t="s">
        <v>172</v>
      </c>
      <c r="J106" s="66" t="s">
        <v>173</v>
      </c>
      <c r="K106" s="65">
        <v>-44789</v>
      </c>
      <c r="L106" s="65" t="s">
        <v>174</v>
      </c>
      <c r="M106" s="66" t="s">
        <v>153</v>
      </c>
      <c r="N106" s="66"/>
      <c r="O106" s="67" t="s">
        <v>154</v>
      </c>
      <c r="P106" s="67" t="s">
        <v>155</v>
      </c>
    </row>
    <row r="107" spans="1:16" ht="12.75" customHeight="1" thickBot="1">
      <c r="A107" s="17" t="str">
        <f t="shared" ref="A107:A138" si="18">P107</f>
        <v> TKZ 26.14 </v>
      </c>
      <c r="B107" s="5" t="str">
        <f t="shared" ref="B107:B138" si="19">IF(H107=INT(H107),"I","II")</f>
        <v>I</v>
      </c>
      <c r="C107" s="17">
        <f t="shared" ref="C107:C138" si="20">1*G107</f>
        <v>25584.456999999999</v>
      </c>
      <c r="D107" s="31" t="str">
        <f t="shared" ref="D107:D138" si="21">VLOOKUP(F107,I$1:J$5,2,FALSE)</f>
        <v>vis</v>
      </c>
      <c r="E107" s="64">
        <f>VLOOKUP(C107,Active!C$21:E$972,3,FALSE)</f>
        <v>-44768.878701407739</v>
      </c>
      <c r="F107" s="5" t="s">
        <v>140</v>
      </c>
      <c r="G107" s="31" t="str">
        <f t="shared" ref="G107:G138" si="22">MID(I107,3,LEN(I107)-3)</f>
        <v>25584.457</v>
      </c>
      <c r="H107" s="17">
        <f t="shared" ref="H107:H138" si="23">1*K107</f>
        <v>-44769</v>
      </c>
      <c r="I107" s="65" t="s">
        <v>175</v>
      </c>
      <c r="J107" s="66" t="s">
        <v>176</v>
      </c>
      <c r="K107" s="65">
        <v>-44769</v>
      </c>
      <c r="L107" s="65" t="s">
        <v>152</v>
      </c>
      <c r="M107" s="66" t="s">
        <v>153</v>
      </c>
      <c r="N107" s="66"/>
      <c r="O107" s="67" t="s">
        <v>154</v>
      </c>
      <c r="P107" s="67" t="s">
        <v>155</v>
      </c>
    </row>
    <row r="108" spans="1:16" ht="12.75" customHeight="1" thickBot="1">
      <c r="A108" s="17" t="str">
        <f t="shared" si="18"/>
        <v> TKZ 26.14 </v>
      </c>
      <c r="B108" s="5" t="str">
        <f t="shared" si="19"/>
        <v>I</v>
      </c>
      <c r="C108" s="17">
        <f t="shared" si="20"/>
        <v>25586.255000000001</v>
      </c>
      <c r="D108" s="31" t="str">
        <f t="shared" si="21"/>
        <v>vis</v>
      </c>
      <c r="E108" s="64">
        <f>VLOOKUP(C108,Active!C$21:E$972,3,FALSE)</f>
        <v>-44765.888101671073</v>
      </c>
      <c r="F108" s="5" t="s">
        <v>140</v>
      </c>
      <c r="G108" s="31" t="str">
        <f t="shared" si="22"/>
        <v>25586.255</v>
      </c>
      <c r="H108" s="17">
        <f t="shared" si="23"/>
        <v>-44766</v>
      </c>
      <c r="I108" s="65" t="s">
        <v>177</v>
      </c>
      <c r="J108" s="66" t="s">
        <v>178</v>
      </c>
      <c r="K108" s="65">
        <v>-44766</v>
      </c>
      <c r="L108" s="65" t="s">
        <v>179</v>
      </c>
      <c r="M108" s="66" t="s">
        <v>153</v>
      </c>
      <c r="N108" s="66"/>
      <c r="O108" s="67" t="s">
        <v>154</v>
      </c>
      <c r="P108" s="67" t="s">
        <v>155</v>
      </c>
    </row>
    <row r="109" spans="1:16" ht="12.75" customHeight="1" thickBot="1">
      <c r="A109" s="17" t="str">
        <f t="shared" si="18"/>
        <v> PA 38 </v>
      </c>
      <c r="B109" s="5" t="str">
        <f t="shared" si="19"/>
        <v>I</v>
      </c>
      <c r="C109" s="17">
        <f t="shared" si="20"/>
        <v>25590.460999999999</v>
      </c>
      <c r="D109" s="31" t="str">
        <f t="shared" si="21"/>
        <v>vis</v>
      </c>
      <c r="E109" s="64">
        <f>VLOOKUP(C109,Active!C$21:E$972,3,FALSE)</f>
        <v>-44758.89229383324</v>
      </c>
      <c r="F109" s="5" t="s">
        <v>140</v>
      </c>
      <c r="G109" s="31" t="str">
        <f t="shared" si="22"/>
        <v>25590.461</v>
      </c>
      <c r="H109" s="17">
        <f t="shared" si="23"/>
        <v>-44759</v>
      </c>
      <c r="I109" s="65" t="s">
        <v>180</v>
      </c>
      <c r="J109" s="66" t="s">
        <v>181</v>
      </c>
      <c r="K109" s="65">
        <v>-44759</v>
      </c>
      <c r="L109" s="65" t="s">
        <v>182</v>
      </c>
      <c r="M109" s="66" t="s">
        <v>153</v>
      </c>
      <c r="N109" s="66"/>
      <c r="O109" s="67" t="s">
        <v>183</v>
      </c>
      <c r="P109" s="67" t="s">
        <v>184</v>
      </c>
    </row>
    <row r="110" spans="1:16" ht="12.75" customHeight="1" thickBot="1">
      <c r="A110" s="17" t="str">
        <f t="shared" si="18"/>
        <v> TKZ 26.14 </v>
      </c>
      <c r="B110" s="5" t="str">
        <f t="shared" si="19"/>
        <v>I</v>
      </c>
      <c r="C110" s="17">
        <f t="shared" si="20"/>
        <v>25640.356</v>
      </c>
      <c r="D110" s="31" t="str">
        <f t="shared" si="21"/>
        <v>vis</v>
      </c>
      <c r="E110" s="64">
        <f>VLOOKUP(C110,Active!C$21:E$972,3,FALSE)</f>
        <v>-44675.902319494511</v>
      </c>
      <c r="F110" s="5" t="s">
        <v>140</v>
      </c>
      <c r="G110" s="31" t="str">
        <f t="shared" si="22"/>
        <v>25640.356</v>
      </c>
      <c r="H110" s="17">
        <f t="shared" si="23"/>
        <v>-44676</v>
      </c>
      <c r="I110" s="65" t="s">
        <v>185</v>
      </c>
      <c r="J110" s="66" t="s">
        <v>186</v>
      </c>
      <c r="K110" s="65">
        <v>-44676</v>
      </c>
      <c r="L110" s="65" t="s">
        <v>187</v>
      </c>
      <c r="M110" s="66" t="s">
        <v>153</v>
      </c>
      <c r="N110" s="66"/>
      <c r="O110" s="67" t="s">
        <v>154</v>
      </c>
      <c r="P110" s="67" t="s">
        <v>155</v>
      </c>
    </row>
    <row r="111" spans="1:16" ht="12.75" customHeight="1" thickBot="1">
      <c r="A111" s="17" t="str">
        <f t="shared" si="18"/>
        <v> TKZ 26.14 </v>
      </c>
      <c r="B111" s="5" t="str">
        <f t="shared" si="19"/>
        <v>I</v>
      </c>
      <c r="C111" s="17">
        <f t="shared" si="20"/>
        <v>25642.165000000001</v>
      </c>
      <c r="D111" s="31" t="str">
        <f t="shared" si="21"/>
        <v>vis</v>
      </c>
      <c r="E111" s="64">
        <f>VLOOKUP(C111,Active!C$21:E$972,3,FALSE)</f>
        <v>-44672.893423541434</v>
      </c>
      <c r="F111" s="5" t="s">
        <v>140</v>
      </c>
      <c r="G111" s="31" t="str">
        <f t="shared" si="22"/>
        <v>25642.165</v>
      </c>
      <c r="H111" s="17">
        <f t="shared" si="23"/>
        <v>-44673</v>
      </c>
      <c r="I111" s="65" t="s">
        <v>188</v>
      </c>
      <c r="J111" s="66" t="s">
        <v>189</v>
      </c>
      <c r="K111" s="65">
        <v>-44673</v>
      </c>
      <c r="L111" s="65" t="s">
        <v>190</v>
      </c>
      <c r="M111" s="66" t="s">
        <v>153</v>
      </c>
      <c r="N111" s="66"/>
      <c r="O111" s="67" t="s">
        <v>154</v>
      </c>
      <c r="P111" s="67" t="s">
        <v>155</v>
      </c>
    </row>
    <row r="112" spans="1:16" ht="12.75" customHeight="1" thickBot="1">
      <c r="A112" s="17" t="str">
        <f t="shared" si="18"/>
        <v> TKZ 26.14 </v>
      </c>
      <c r="B112" s="5" t="str">
        <f t="shared" si="19"/>
        <v>I</v>
      </c>
      <c r="C112" s="17">
        <f t="shared" si="20"/>
        <v>25655.4</v>
      </c>
      <c r="D112" s="31" t="str">
        <f t="shared" si="21"/>
        <v>vis</v>
      </c>
      <c r="E112" s="64">
        <f>VLOOKUP(C112,Active!C$21:E$972,3,FALSE)</f>
        <v>-44650.87974861663</v>
      </c>
      <c r="F112" s="5" t="s">
        <v>140</v>
      </c>
      <c r="G112" s="31" t="str">
        <f t="shared" si="22"/>
        <v>25655.400</v>
      </c>
      <c r="H112" s="17">
        <f t="shared" si="23"/>
        <v>-44651</v>
      </c>
      <c r="I112" s="65" t="s">
        <v>191</v>
      </c>
      <c r="J112" s="66" t="s">
        <v>192</v>
      </c>
      <c r="K112" s="65">
        <v>-44651</v>
      </c>
      <c r="L112" s="65" t="s">
        <v>193</v>
      </c>
      <c r="M112" s="66" t="s">
        <v>153</v>
      </c>
      <c r="N112" s="66"/>
      <c r="O112" s="67" t="s">
        <v>154</v>
      </c>
      <c r="P112" s="67" t="s">
        <v>155</v>
      </c>
    </row>
    <row r="113" spans="1:16" ht="12.75" customHeight="1" thickBot="1">
      <c r="A113" s="17" t="str">
        <f t="shared" si="18"/>
        <v> TKZ 26.14 </v>
      </c>
      <c r="B113" s="5" t="str">
        <f t="shared" si="19"/>
        <v>I</v>
      </c>
      <c r="C113" s="17">
        <f t="shared" si="20"/>
        <v>25672.238000000001</v>
      </c>
      <c r="D113" s="31" t="str">
        <f t="shared" si="21"/>
        <v>vis</v>
      </c>
      <c r="E113" s="64">
        <f>VLOOKUP(C113,Active!C$21:E$972,3,FALSE)</f>
        <v>-44622.873231171689</v>
      </c>
      <c r="F113" s="5" t="s">
        <v>140</v>
      </c>
      <c r="G113" s="31" t="str">
        <f t="shared" si="22"/>
        <v>25672.238</v>
      </c>
      <c r="H113" s="17">
        <f t="shared" si="23"/>
        <v>-44623</v>
      </c>
      <c r="I113" s="65" t="s">
        <v>194</v>
      </c>
      <c r="J113" s="66" t="s">
        <v>195</v>
      </c>
      <c r="K113" s="65">
        <v>-44623</v>
      </c>
      <c r="L113" s="65" t="s">
        <v>164</v>
      </c>
      <c r="M113" s="66" t="s">
        <v>153</v>
      </c>
      <c r="N113" s="66"/>
      <c r="O113" s="67" t="s">
        <v>154</v>
      </c>
      <c r="P113" s="67" t="s">
        <v>155</v>
      </c>
    </row>
    <row r="114" spans="1:16" ht="12.75" customHeight="1" thickBot="1">
      <c r="A114" s="17" t="str">
        <f t="shared" si="18"/>
        <v> TKZ 26.14 </v>
      </c>
      <c r="B114" s="5" t="str">
        <f t="shared" si="19"/>
        <v>I</v>
      </c>
      <c r="C114" s="17">
        <f t="shared" si="20"/>
        <v>25673.436000000002</v>
      </c>
      <c r="D114" s="31" t="str">
        <f t="shared" si="21"/>
        <v>vis</v>
      </c>
      <c r="E114" s="64">
        <f>VLOOKUP(C114,Active!C$21:E$972,3,FALSE)</f>
        <v>-44620.880606875508</v>
      </c>
      <c r="F114" s="5" t="s">
        <v>140</v>
      </c>
      <c r="G114" s="31" t="str">
        <f t="shared" si="22"/>
        <v>25673.436</v>
      </c>
      <c r="H114" s="17">
        <f t="shared" si="23"/>
        <v>-44621</v>
      </c>
      <c r="I114" s="65" t="s">
        <v>196</v>
      </c>
      <c r="J114" s="66" t="s">
        <v>197</v>
      </c>
      <c r="K114" s="65">
        <v>-44621</v>
      </c>
      <c r="L114" s="65" t="s">
        <v>193</v>
      </c>
      <c r="M114" s="66" t="s">
        <v>153</v>
      </c>
      <c r="N114" s="66"/>
      <c r="O114" s="67" t="s">
        <v>154</v>
      </c>
      <c r="P114" s="67" t="s">
        <v>155</v>
      </c>
    </row>
    <row r="115" spans="1:16" ht="12.75" customHeight="1" thickBot="1">
      <c r="A115" s="17" t="str">
        <f t="shared" si="18"/>
        <v> TKZ 26.14 </v>
      </c>
      <c r="B115" s="5" t="str">
        <f t="shared" si="19"/>
        <v>I</v>
      </c>
      <c r="C115" s="17">
        <f t="shared" si="20"/>
        <v>25705.296999999999</v>
      </c>
      <c r="D115" s="31" t="str">
        <f t="shared" si="21"/>
        <v>vis</v>
      </c>
      <c r="E115" s="64">
        <f>VLOOKUP(C115,Active!C$21:E$972,3,FALSE)</f>
        <v>-44567.886447693112</v>
      </c>
      <c r="F115" s="5" t="s">
        <v>140</v>
      </c>
      <c r="G115" s="31" t="str">
        <f t="shared" si="22"/>
        <v>25705.297</v>
      </c>
      <c r="H115" s="17">
        <f t="shared" si="23"/>
        <v>-44568</v>
      </c>
      <c r="I115" s="65" t="s">
        <v>198</v>
      </c>
      <c r="J115" s="66" t="s">
        <v>199</v>
      </c>
      <c r="K115" s="65">
        <v>-44568</v>
      </c>
      <c r="L115" s="65" t="s">
        <v>200</v>
      </c>
      <c r="M115" s="66" t="s">
        <v>153</v>
      </c>
      <c r="N115" s="66"/>
      <c r="O115" s="67" t="s">
        <v>154</v>
      </c>
      <c r="P115" s="67" t="s">
        <v>155</v>
      </c>
    </row>
    <row r="116" spans="1:16" ht="12.75" customHeight="1" thickBot="1">
      <c r="A116" s="17" t="str">
        <f t="shared" si="18"/>
        <v> TKZ 26.14 </v>
      </c>
      <c r="B116" s="5" t="str">
        <f t="shared" si="19"/>
        <v>I</v>
      </c>
      <c r="C116" s="17">
        <f t="shared" si="20"/>
        <v>25714.308000000001</v>
      </c>
      <c r="D116" s="31" t="str">
        <f t="shared" si="21"/>
        <v>vis</v>
      </c>
      <c r="E116" s="64">
        <f>VLOOKUP(C116,Active!C$21:E$972,3,FALSE)</f>
        <v>-44552.898519869348</v>
      </c>
      <c r="F116" s="5" t="s">
        <v>140</v>
      </c>
      <c r="G116" s="31" t="str">
        <f t="shared" si="22"/>
        <v>25714.308</v>
      </c>
      <c r="H116" s="17">
        <f t="shared" si="23"/>
        <v>-44553</v>
      </c>
      <c r="I116" s="65" t="s">
        <v>201</v>
      </c>
      <c r="J116" s="66" t="s">
        <v>202</v>
      </c>
      <c r="K116" s="65">
        <v>-44553</v>
      </c>
      <c r="L116" s="65" t="s">
        <v>203</v>
      </c>
      <c r="M116" s="66" t="s">
        <v>153</v>
      </c>
      <c r="N116" s="66"/>
      <c r="O116" s="67" t="s">
        <v>154</v>
      </c>
      <c r="P116" s="67" t="s">
        <v>155</v>
      </c>
    </row>
    <row r="117" spans="1:16" ht="12.75" customHeight="1" thickBot="1">
      <c r="A117" s="17" t="str">
        <f t="shared" si="18"/>
        <v> TKZ 26.14 </v>
      </c>
      <c r="B117" s="5" t="str">
        <f t="shared" si="19"/>
        <v>I</v>
      </c>
      <c r="C117" s="17">
        <f t="shared" si="20"/>
        <v>25732.350999999999</v>
      </c>
      <c r="D117" s="31" t="str">
        <f t="shared" si="21"/>
        <v>vis</v>
      </c>
      <c r="E117" s="64">
        <f>VLOOKUP(C117,Active!C$21:E$972,3,FALSE)</f>
        <v>-44522.887735081429</v>
      </c>
      <c r="F117" s="5" t="s">
        <v>140</v>
      </c>
      <c r="G117" s="31" t="str">
        <f t="shared" si="22"/>
        <v>25732.351</v>
      </c>
      <c r="H117" s="17">
        <f t="shared" si="23"/>
        <v>-44523</v>
      </c>
      <c r="I117" s="65" t="s">
        <v>204</v>
      </c>
      <c r="J117" s="66" t="s">
        <v>205</v>
      </c>
      <c r="K117" s="65">
        <v>-44523</v>
      </c>
      <c r="L117" s="65" t="s">
        <v>179</v>
      </c>
      <c r="M117" s="66" t="s">
        <v>153</v>
      </c>
      <c r="N117" s="66"/>
      <c r="O117" s="67" t="s">
        <v>154</v>
      </c>
      <c r="P117" s="67" t="s">
        <v>155</v>
      </c>
    </row>
    <row r="118" spans="1:16" ht="12.75" customHeight="1" thickBot="1">
      <c r="A118" s="17" t="str">
        <f t="shared" si="18"/>
        <v> TKZ 26.14 </v>
      </c>
      <c r="B118" s="5" t="str">
        <f t="shared" si="19"/>
        <v>I</v>
      </c>
      <c r="C118" s="17">
        <f t="shared" si="20"/>
        <v>25881.445</v>
      </c>
      <c r="D118" s="31" t="str">
        <f t="shared" si="21"/>
        <v>vis</v>
      </c>
      <c r="E118" s="64">
        <f>VLOOKUP(C118,Active!C$21:E$972,3,FALSE)</f>
        <v>-44274.900817874135</v>
      </c>
      <c r="F118" s="5" t="s">
        <v>140</v>
      </c>
      <c r="G118" s="31" t="str">
        <f t="shared" si="22"/>
        <v>25881.445</v>
      </c>
      <c r="H118" s="17">
        <f t="shared" si="23"/>
        <v>-44275</v>
      </c>
      <c r="I118" s="65" t="s">
        <v>206</v>
      </c>
      <c r="J118" s="66" t="s">
        <v>207</v>
      </c>
      <c r="K118" s="65">
        <v>-44275</v>
      </c>
      <c r="L118" s="65" t="s">
        <v>208</v>
      </c>
      <c r="M118" s="66" t="s">
        <v>153</v>
      </c>
      <c r="N118" s="66"/>
      <c r="O118" s="67" t="s">
        <v>154</v>
      </c>
      <c r="P118" s="67" t="s">
        <v>155</v>
      </c>
    </row>
    <row r="119" spans="1:16" ht="12.75" customHeight="1" thickBot="1">
      <c r="A119" s="17" t="str">
        <f t="shared" si="18"/>
        <v> TKZ 26.14 </v>
      </c>
      <c r="B119" s="5" t="str">
        <f t="shared" si="19"/>
        <v>I</v>
      </c>
      <c r="C119" s="17">
        <f t="shared" si="20"/>
        <v>25884.458999999999</v>
      </c>
      <c r="D119" s="31" t="str">
        <f t="shared" si="21"/>
        <v>vis</v>
      </c>
      <c r="E119" s="64">
        <f>VLOOKUP(C119,Active!C$21:E$972,3,FALSE)</f>
        <v>-44269.887654578073</v>
      </c>
      <c r="F119" s="5" t="s">
        <v>140</v>
      </c>
      <c r="G119" s="31" t="str">
        <f t="shared" si="22"/>
        <v>25884.459</v>
      </c>
      <c r="H119" s="17">
        <f t="shared" si="23"/>
        <v>-44270</v>
      </c>
      <c r="I119" s="65" t="s">
        <v>209</v>
      </c>
      <c r="J119" s="66" t="s">
        <v>210</v>
      </c>
      <c r="K119" s="65">
        <v>-44270</v>
      </c>
      <c r="L119" s="65" t="s">
        <v>200</v>
      </c>
      <c r="M119" s="66" t="s">
        <v>153</v>
      </c>
      <c r="N119" s="66"/>
      <c r="O119" s="67" t="s">
        <v>154</v>
      </c>
      <c r="P119" s="67" t="s">
        <v>155</v>
      </c>
    </row>
    <row r="120" spans="1:16" ht="12.75" customHeight="1" thickBot="1">
      <c r="A120" s="17" t="str">
        <f t="shared" si="18"/>
        <v> TKZ 26.14 </v>
      </c>
      <c r="B120" s="5" t="str">
        <f t="shared" si="19"/>
        <v>I</v>
      </c>
      <c r="C120" s="17">
        <f t="shared" si="20"/>
        <v>25893.475999999999</v>
      </c>
      <c r="D120" s="31" t="str">
        <f t="shared" si="21"/>
        <v>vis</v>
      </c>
      <c r="E120" s="64">
        <f>VLOOKUP(C120,Active!C$21:E$972,3,FALSE)</f>
        <v>-44254.889746999914</v>
      </c>
      <c r="F120" s="5" t="s">
        <v>140</v>
      </c>
      <c r="G120" s="31" t="str">
        <f t="shared" si="22"/>
        <v>25893.476</v>
      </c>
      <c r="H120" s="17">
        <f t="shared" si="23"/>
        <v>-44255</v>
      </c>
      <c r="I120" s="65" t="s">
        <v>211</v>
      </c>
      <c r="J120" s="66" t="s">
        <v>212</v>
      </c>
      <c r="K120" s="65">
        <v>-44255</v>
      </c>
      <c r="L120" s="65" t="s">
        <v>213</v>
      </c>
      <c r="M120" s="66" t="s">
        <v>153</v>
      </c>
      <c r="N120" s="66"/>
      <c r="O120" s="67" t="s">
        <v>154</v>
      </c>
      <c r="P120" s="67" t="s">
        <v>155</v>
      </c>
    </row>
    <row r="121" spans="1:16" ht="12.75" customHeight="1" thickBot="1">
      <c r="A121" s="17" t="str">
        <f t="shared" si="18"/>
        <v> TKZ 26.14 </v>
      </c>
      <c r="B121" s="5" t="str">
        <f t="shared" si="19"/>
        <v>I</v>
      </c>
      <c r="C121" s="17">
        <f t="shared" si="20"/>
        <v>25951.19</v>
      </c>
      <c r="D121" s="31" t="str">
        <f t="shared" si="21"/>
        <v>vis</v>
      </c>
      <c r="E121" s="64">
        <f>VLOOKUP(C121,Active!C$21:E$972,3,FALSE)</f>
        <v>-44158.894489379207</v>
      </c>
      <c r="F121" s="5" t="s">
        <v>140</v>
      </c>
      <c r="G121" s="31" t="str">
        <f t="shared" si="22"/>
        <v>25951.190</v>
      </c>
      <c r="H121" s="17">
        <f t="shared" si="23"/>
        <v>-44159</v>
      </c>
      <c r="I121" s="65" t="s">
        <v>214</v>
      </c>
      <c r="J121" s="66" t="s">
        <v>215</v>
      </c>
      <c r="K121" s="65">
        <v>-44159</v>
      </c>
      <c r="L121" s="65" t="s">
        <v>216</v>
      </c>
      <c r="M121" s="66" t="s">
        <v>153</v>
      </c>
      <c r="N121" s="66"/>
      <c r="O121" s="67" t="s">
        <v>154</v>
      </c>
      <c r="P121" s="67" t="s">
        <v>155</v>
      </c>
    </row>
    <row r="122" spans="1:16" ht="12.75" customHeight="1" thickBot="1">
      <c r="A122" s="17" t="str">
        <f t="shared" si="18"/>
        <v> TKZ 26.14 </v>
      </c>
      <c r="B122" s="5" t="str">
        <f t="shared" si="19"/>
        <v>I</v>
      </c>
      <c r="C122" s="17">
        <f t="shared" si="20"/>
        <v>25966.214</v>
      </c>
      <c r="D122" s="31" t="str">
        <f t="shared" si="21"/>
        <v>vis</v>
      </c>
      <c r="E122" s="64">
        <f>VLOOKUP(C122,Active!C$21:E$972,3,FALSE)</f>
        <v>-44133.905184349343</v>
      </c>
      <c r="F122" s="5" t="s">
        <v>140</v>
      </c>
      <c r="G122" s="31" t="str">
        <f t="shared" si="22"/>
        <v>25966.214</v>
      </c>
      <c r="H122" s="17">
        <f t="shared" si="23"/>
        <v>-44134</v>
      </c>
      <c r="I122" s="65" t="s">
        <v>217</v>
      </c>
      <c r="J122" s="66" t="s">
        <v>218</v>
      </c>
      <c r="K122" s="65">
        <v>-44134</v>
      </c>
      <c r="L122" s="65" t="s">
        <v>219</v>
      </c>
      <c r="M122" s="66" t="s">
        <v>153</v>
      </c>
      <c r="N122" s="66"/>
      <c r="O122" s="67" t="s">
        <v>154</v>
      </c>
      <c r="P122" s="67" t="s">
        <v>155</v>
      </c>
    </row>
    <row r="123" spans="1:16" ht="12.75" customHeight="1" thickBot="1">
      <c r="A123" s="17" t="str">
        <f t="shared" si="18"/>
        <v> TKZ 26.14 </v>
      </c>
      <c r="B123" s="5" t="str">
        <f t="shared" si="19"/>
        <v>I</v>
      </c>
      <c r="C123" s="17">
        <f t="shared" si="20"/>
        <v>25975.234</v>
      </c>
      <c r="D123" s="31" t="str">
        <f t="shared" si="21"/>
        <v>vis</v>
      </c>
      <c r="E123" s="64">
        <f>VLOOKUP(C123,Active!C$21:E$972,3,FALSE)</f>
        <v>-44118.902286893979</v>
      </c>
      <c r="F123" s="5" t="s">
        <v>140</v>
      </c>
      <c r="G123" s="31" t="str">
        <f t="shared" si="22"/>
        <v>25975.234</v>
      </c>
      <c r="H123" s="17">
        <f t="shared" si="23"/>
        <v>-44119</v>
      </c>
      <c r="I123" s="65" t="s">
        <v>220</v>
      </c>
      <c r="J123" s="66" t="s">
        <v>221</v>
      </c>
      <c r="K123" s="65">
        <v>-44119</v>
      </c>
      <c r="L123" s="65" t="s">
        <v>187</v>
      </c>
      <c r="M123" s="66" t="s">
        <v>153</v>
      </c>
      <c r="N123" s="66"/>
      <c r="O123" s="67" t="s">
        <v>154</v>
      </c>
      <c r="P123" s="67" t="s">
        <v>155</v>
      </c>
    </row>
    <row r="124" spans="1:16" ht="12.75" customHeight="1" thickBot="1">
      <c r="A124" s="17" t="str">
        <f t="shared" si="18"/>
        <v> TKZ 26.14 </v>
      </c>
      <c r="B124" s="5" t="str">
        <f t="shared" si="19"/>
        <v>I</v>
      </c>
      <c r="C124" s="17">
        <f t="shared" si="20"/>
        <v>26011.31</v>
      </c>
      <c r="D124" s="31" t="str">
        <f t="shared" si="21"/>
        <v>vis</v>
      </c>
      <c r="E124" s="64">
        <f>VLOOKUP(C124,Active!C$21:E$972,3,FALSE)</f>
        <v>-44058.897350242136</v>
      </c>
      <c r="F124" s="5" t="s">
        <v>140</v>
      </c>
      <c r="G124" s="31" t="str">
        <f t="shared" si="22"/>
        <v>26011.310</v>
      </c>
      <c r="H124" s="17">
        <f t="shared" si="23"/>
        <v>-44059</v>
      </c>
      <c r="I124" s="65" t="s">
        <v>222</v>
      </c>
      <c r="J124" s="66" t="s">
        <v>223</v>
      </c>
      <c r="K124" s="65">
        <v>-44059</v>
      </c>
      <c r="L124" s="65" t="s">
        <v>224</v>
      </c>
      <c r="M124" s="66" t="s">
        <v>153</v>
      </c>
      <c r="N124" s="66"/>
      <c r="O124" s="67" t="s">
        <v>154</v>
      </c>
      <c r="P124" s="67" t="s">
        <v>155</v>
      </c>
    </row>
    <row r="125" spans="1:16" ht="12.75" customHeight="1" thickBot="1">
      <c r="A125" s="17" t="str">
        <f t="shared" si="18"/>
        <v> CPRI 25.29 </v>
      </c>
      <c r="B125" s="5" t="str">
        <f t="shared" si="19"/>
        <v>I</v>
      </c>
      <c r="C125" s="17">
        <f t="shared" si="20"/>
        <v>28425.794999999998</v>
      </c>
      <c r="D125" s="31" t="str">
        <f t="shared" si="21"/>
        <v>vis</v>
      </c>
      <c r="E125" s="64">
        <f>VLOOKUP(C125,Active!C$21:E$972,3,FALSE)</f>
        <v>-40042.902797857409</v>
      </c>
      <c r="F125" s="5" t="s">
        <v>140</v>
      </c>
      <c r="G125" s="31" t="str">
        <f t="shared" si="22"/>
        <v>28425.795</v>
      </c>
      <c r="H125" s="17">
        <f t="shared" si="23"/>
        <v>-40043</v>
      </c>
      <c r="I125" s="65" t="s">
        <v>225</v>
      </c>
      <c r="J125" s="66" t="s">
        <v>226</v>
      </c>
      <c r="K125" s="65">
        <v>-40043</v>
      </c>
      <c r="L125" s="65" t="s">
        <v>227</v>
      </c>
      <c r="M125" s="66" t="s">
        <v>153</v>
      </c>
      <c r="N125" s="66"/>
      <c r="O125" s="67" t="s">
        <v>228</v>
      </c>
      <c r="P125" s="67" t="s">
        <v>229</v>
      </c>
    </row>
    <row r="126" spans="1:16" ht="12.75" customHeight="1" thickBot="1">
      <c r="A126" s="17" t="str">
        <f t="shared" si="18"/>
        <v> CPRI 25.29 </v>
      </c>
      <c r="B126" s="5" t="str">
        <f t="shared" si="19"/>
        <v>I</v>
      </c>
      <c r="C126" s="17">
        <f t="shared" si="20"/>
        <v>28428.803</v>
      </c>
      <c r="D126" s="31" t="str">
        <f t="shared" si="21"/>
        <v>vis</v>
      </c>
      <c r="E126" s="64">
        <f>VLOOKUP(C126,Active!C$21:E$972,3,FALSE)</f>
        <v>-40037.899614315756</v>
      </c>
      <c r="F126" s="5" t="s">
        <v>140</v>
      </c>
      <c r="G126" s="31" t="str">
        <f t="shared" si="22"/>
        <v>28428.803</v>
      </c>
      <c r="H126" s="17">
        <f t="shared" si="23"/>
        <v>-40038</v>
      </c>
      <c r="I126" s="65" t="s">
        <v>230</v>
      </c>
      <c r="J126" s="66" t="s">
        <v>231</v>
      </c>
      <c r="K126" s="65">
        <v>-40038</v>
      </c>
      <c r="L126" s="65" t="s">
        <v>208</v>
      </c>
      <c r="M126" s="66" t="s">
        <v>153</v>
      </c>
      <c r="N126" s="66"/>
      <c r="O126" s="67" t="s">
        <v>228</v>
      </c>
      <c r="P126" s="67" t="s">
        <v>229</v>
      </c>
    </row>
    <row r="127" spans="1:16" ht="12.75" customHeight="1" thickBot="1">
      <c r="A127" s="17" t="str">
        <f t="shared" si="18"/>
        <v> CPRI 25.29 </v>
      </c>
      <c r="B127" s="5" t="str">
        <f t="shared" si="19"/>
        <v>I</v>
      </c>
      <c r="C127" s="17">
        <f t="shared" si="20"/>
        <v>28437.824000000001</v>
      </c>
      <c r="D127" s="31" t="str">
        <f t="shared" si="21"/>
        <v>vis</v>
      </c>
      <c r="E127" s="64">
        <f>VLOOKUP(C127,Active!C$21:E$972,3,FALSE)</f>
        <v>-40022.895053567991</v>
      </c>
      <c r="F127" s="5" t="s">
        <v>140</v>
      </c>
      <c r="G127" s="31" t="str">
        <f t="shared" si="22"/>
        <v>28437.824</v>
      </c>
      <c r="H127" s="17">
        <f t="shared" si="23"/>
        <v>-40023</v>
      </c>
      <c r="I127" s="65" t="s">
        <v>232</v>
      </c>
      <c r="J127" s="66" t="s">
        <v>233</v>
      </c>
      <c r="K127" s="65">
        <v>-40023</v>
      </c>
      <c r="L127" s="65" t="s">
        <v>216</v>
      </c>
      <c r="M127" s="66" t="s">
        <v>153</v>
      </c>
      <c r="N127" s="66"/>
      <c r="O127" s="67" t="s">
        <v>228</v>
      </c>
      <c r="P127" s="67" t="s">
        <v>229</v>
      </c>
    </row>
    <row r="128" spans="1:16" ht="12.75" customHeight="1" thickBot="1">
      <c r="A128" s="17" t="str">
        <f t="shared" si="18"/>
        <v> CPRI 25.29 </v>
      </c>
      <c r="B128" s="5" t="str">
        <f t="shared" si="19"/>
        <v>I</v>
      </c>
      <c r="C128" s="17">
        <f t="shared" si="20"/>
        <v>28461.873</v>
      </c>
      <c r="D128" s="31" t="str">
        <f t="shared" si="21"/>
        <v>vis</v>
      </c>
      <c r="E128" s="64">
        <f>VLOOKUP(C128,Active!C$21:E$972,3,FALSE)</f>
        <v>-39982.894534620762</v>
      </c>
      <c r="F128" s="5" t="s">
        <v>140</v>
      </c>
      <c r="G128" s="31" t="str">
        <f t="shared" si="22"/>
        <v>28461.873</v>
      </c>
      <c r="H128" s="17">
        <f t="shared" si="23"/>
        <v>-39983</v>
      </c>
      <c r="I128" s="65" t="s">
        <v>234</v>
      </c>
      <c r="J128" s="66" t="s">
        <v>235</v>
      </c>
      <c r="K128" s="65">
        <v>-39983</v>
      </c>
      <c r="L128" s="65" t="s">
        <v>216</v>
      </c>
      <c r="M128" s="66" t="s">
        <v>153</v>
      </c>
      <c r="N128" s="66"/>
      <c r="O128" s="67" t="s">
        <v>228</v>
      </c>
      <c r="P128" s="67" t="s">
        <v>229</v>
      </c>
    </row>
    <row r="129" spans="1:16" ht="12.75" customHeight="1" thickBot="1">
      <c r="A129" s="17" t="str">
        <f t="shared" si="18"/>
        <v> CPRI 25.29 </v>
      </c>
      <c r="B129" s="5" t="str">
        <f t="shared" si="19"/>
        <v>I</v>
      </c>
      <c r="C129" s="17">
        <f t="shared" si="20"/>
        <v>28484.722000000002</v>
      </c>
      <c r="D129" s="31" t="str">
        <f t="shared" si="21"/>
        <v>vis</v>
      </c>
      <c r="E129" s="64">
        <f>VLOOKUP(C129,Active!C$21:E$972,3,FALSE)</f>
        <v>-39944.88996655451</v>
      </c>
      <c r="F129" s="5" t="s">
        <v>140</v>
      </c>
      <c r="G129" s="31" t="str">
        <f t="shared" si="22"/>
        <v>28484.722</v>
      </c>
      <c r="H129" s="17">
        <f t="shared" si="23"/>
        <v>-39945</v>
      </c>
      <c r="I129" s="65" t="s">
        <v>236</v>
      </c>
      <c r="J129" s="66" t="s">
        <v>237</v>
      </c>
      <c r="K129" s="65">
        <v>-39945</v>
      </c>
      <c r="L129" s="65" t="s">
        <v>213</v>
      </c>
      <c r="M129" s="66" t="s">
        <v>153</v>
      </c>
      <c r="N129" s="66"/>
      <c r="O129" s="67" t="s">
        <v>228</v>
      </c>
      <c r="P129" s="67" t="s">
        <v>229</v>
      </c>
    </row>
    <row r="130" spans="1:16" ht="12.75" customHeight="1" thickBot="1">
      <c r="A130" s="17" t="str">
        <f t="shared" si="18"/>
        <v> CPRI 25.29 </v>
      </c>
      <c r="B130" s="5" t="str">
        <f t="shared" si="19"/>
        <v>I</v>
      </c>
      <c r="C130" s="17">
        <f t="shared" si="20"/>
        <v>28516.582999999999</v>
      </c>
      <c r="D130" s="31" t="str">
        <f t="shared" si="21"/>
        <v>vis</v>
      </c>
      <c r="E130" s="64">
        <f>VLOOKUP(C130,Active!C$21:E$972,3,FALSE)</f>
        <v>-39891.895807372108</v>
      </c>
      <c r="F130" s="5" t="s">
        <v>140</v>
      </c>
      <c r="G130" s="31" t="str">
        <f t="shared" si="22"/>
        <v>28516.583</v>
      </c>
      <c r="H130" s="17">
        <f t="shared" si="23"/>
        <v>-39892</v>
      </c>
      <c r="I130" s="65" t="s">
        <v>238</v>
      </c>
      <c r="J130" s="66" t="s">
        <v>239</v>
      </c>
      <c r="K130" s="65">
        <v>-39892</v>
      </c>
      <c r="L130" s="65" t="s">
        <v>216</v>
      </c>
      <c r="M130" s="66" t="s">
        <v>153</v>
      </c>
      <c r="N130" s="66"/>
      <c r="O130" s="67" t="s">
        <v>228</v>
      </c>
      <c r="P130" s="67" t="s">
        <v>229</v>
      </c>
    </row>
    <row r="131" spans="1:16" ht="12.75" customHeight="1" thickBot="1">
      <c r="A131" s="17" t="str">
        <f t="shared" si="18"/>
        <v> CPRI 25.29 </v>
      </c>
      <c r="B131" s="5" t="str">
        <f t="shared" si="19"/>
        <v>I</v>
      </c>
      <c r="C131" s="17">
        <f t="shared" si="20"/>
        <v>28517.787</v>
      </c>
      <c r="D131" s="31" t="str">
        <f t="shared" si="21"/>
        <v>vis</v>
      </c>
      <c r="E131" s="64">
        <f>VLOOKUP(C131,Active!C$21:E$972,3,FALSE)</f>
        <v>-39889.893203321524</v>
      </c>
      <c r="F131" s="5" t="s">
        <v>140</v>
      </c>
      <c r="G131" s="31" t="str">
        <f t="shared" si="22"/>
        <v>28517.787</v>
      </c>
      <c r="H131" s="17">
        <f t="shared" si="23"/>
        <v>-39890</v>
      </c>
      <c r="I131" s="65" t="s">
        <v>240</v>
      </c>
      <c r="J131" s="66" t="s">
        <v>241</v>
      </c>
      <c r="K131" s="65">
        <v>-39890</v>
      </c>
      <c r="L131" s="65" t="s">
        <v>190</v>
      </c>
      <c r="M131" s="66" t="s">
        <v>153</v>
      </c>
      <c r="N131" s="66"/>
      <c r="O131" s="67" t="s">
        <v>228</v>
      </c>
      <c r="P131" s="67" t="s">
        <v>229</v>
      </c>
    </row>
    <row r="132" spans="1:16" ht="12.75" customHeight="1" thickBot="1">
      <c r="A132" s="17" t="str">
        <f t="shared" si="18"/>
        <v> CPRI 25.29 </v>
      </c>
      <c r="B132" s="5" t="str">
        <f t="shared" si="19"/>
        <v>I</v>
      </c>
      <c r="C132" s="17">
        <f t="shared" si="20"/>
        <v>28576.706999999999</v>
      </c>
      <c r="D132" s="31" t="str">
        <f t="shared" si="21"/>
        <v>vis</v>
      </c>
      <c r="E132" s="64">
        <f>VLOOKUP(C132,Active!C$21:E$972,3,FALSE)</f>
        <v>-39791.892015065438</v>
      </c>
      <c r="F132" s="5" t="s">
        <v>140</v>
      </c>
      <c r="G132" s="31" t="str">
        <f t="shared" si="22"/>
        <v>28576.707</v>
      </c>
      <c r="H132" s="17">
        <f t="shared" si="23"/>
        <v>-39792</v>
      </c>
      <c r="I132" s="65" t="s">
        <v>242</v>
      </c>
      <c r="J132" s="66" t="s">
        <v>243</v>
      </c>
      <c r="K132" s="65">
        <v>-39792</v>
      </c>
      <c r="L132" s="65" t="s">
        <v>182</v>
      </c>
      <c r="M132" s="66" t="s">
        <v>153</v>
      </c>
      <c r="N132" s="66"/>
      <c r="O132" s="67" t="s">
        <v>228</v>
      </c>
      <c r="P132" s="67" t="s">
        <v>229</v>
      </c>
    </row>
    <row r="133" spans="1:16" ht="12.75" customHeight="1" thickBot="1">
      <c r="A133" s="17" t="str">
        <f t="shared" si="18"/>
        <v> PZ 8.356 </v>
      </c>
      <c r="B133" s="5" t="str">
        <f t="shared" si="19"/>
        <v>I</v>
      </c>
      <c r="C133" s="17">
        <f t="shared" si="20"/>
        <v>29136.44</v>
      </c>
      <c r="D133" s="31" t="str">
        <f t="shared" si="21"/>
        <v>vis</v>
      </c>
      <c r="E133" s="64">
        <f>VLOOKUP(C133,Active!C$21:E$972,3,FALSE)</f>
        <v>-38860.892369679372</v>
      </c>
      <c r="F133" s="5" t="s">
        <v>140</v>
      </c>
      <c r="G133" s="31" t="str">
        <f t="shared" si="22"/>
        <v>29136.44</v>
      </c>
      <c r="H133" s="17">
        <f t="shared" si="23"/>
        <v>-38861</v>
      </c>
      <c r="I133" s="65" t="s">
        <v>244</v>
      </c>
      <c r="J133" s="66" t="s">
        <v>245</v>
      </c>
      <c r="K133" s="65">
        <v>-38861</v>
      </c>
      <c r="L133" s="65" t="s">
        <v>246</v>
      </c>
      <c r="M133" s="66" t="s">
        <v>143</v>
      </c>
      <c r="N133" s="66"/>
      <c r="O133" s="67" t="s">
        <v>247</v>
      </c>
      <c r="P133" s="67" t="s">
        <v>248</v>
      </c>
    </row>
    <row r="134" spans="1:16" ht="12.75" customHeight="1" thickBot="1">
      <c r="A134" s="17" t="str">
        <f t="shared" si="18"/>
        <v> BTOK 49.384 </v>
      </c>
      <c r="B134" s="5" t="str">
        <f t="shared" si="19"/>
        <v>I</v>
      </c>
      <c r="C134" s="17">
        <f t="shared" si="20"/>
        <v>32206.84</v>
      </c>
      <c r="D134" s="31" t="str">
        <f t="shared" si="21"/>
        <v>vis</v>
      </c>
      <c r="E134" s="64">
        <f>VLOOKUP(C134,Active!C$21:E$972,3,FALSE)</f>
        <v>-33753.91938221328</v>
      </c>
      <c r="F134" s="5" t="s">
        <v>140</v>
      </c>
      <c r="G134" s="31" t="str">
        <f t="shared" si="22"/>
        <v>32206.84</v>
      </c>
      <c r="H134" s="17">
        <f t="shared" si="23"/>
        <v>-33754</v>
      </c>
      <c r="I134" s="65" t="s">
        <v>249</v>
      </c>
      <c r="J134" s="66" t="s">
        <v>250</v>
      </c>
      <c r="K134" s="65">
        <v>-33754</v>
      </c>
      <c r="L134" s="65" t="s">
        <v>251</v>
      </c>
      <c r="M134" s="66" t="s">
        <v>143</v>
      </c>
      <c r="N134" s="66"/>
      <c r="O134" s="67" t="s">
        <v>252</v>
      </c>
      <c r="P134" s="67" t="s">
        <v>253</v>
      </c>
    </row>
    <row r="135" spans="1:16" ht="12.75" customHeight="1" thickBot="1">
      <c r="A135" s="17" t="str">
        <f t="shared" si="18"/>
        <v> MVS 173 </v>
      </c>
      <c r="B135" s="5" t="str">
        <f t="shared" si="19"/>
        <v>I</v>
      </c>
      <c r="C135" s="17">
        <f t="shared" si="20"/>
        <v>33359.389000000003</v>
      </c>
      <c r="D135" s="31" t="str">
        <f t="shared" si="21"/>
        <v>vis</v>
      </c>
      <c r="E135" s="64">
        <f>VLOOKUP(C135,Active!C$21:E$972,3,FALSE)</f>
        <v>-31836.893388944951</v>
      </c>
      <c r="F135" s="5" t="s">
        <v>140</v>
      </c>
      <c r="G135" s="31" t="str">
        <f t="shared" si="22"/>
        <v>33359.389</v>
      </c>
      <c r="H135" s="17">
        <f t="shared" si="23"/>
        <v>-31837</v>
      </c>
      <c r="I135" s="65" t="s">
        <v>254</v>
      </c>
      <c r="J135" s="66" t="s">
        <v>255</v>
      </c>
      <c r="K135" s="65">
        <v>-31837</v>
      </c>
      <c r="L135" s="65" t="s">
        <v>190</v>
      </c>
      <c r="M135" s="66" t="s">
        <v>147</v>
      </c>
      <c r="N135" s="66"/>
      <c r="O135" s="67" t="s">
        <v>256</v>
      </c>
      <c r="P135" s="67" t="s">
        <v>257</v>
      </c>
    </row>
    <row r="136" spans="1:16" ht="12.75" customHeight="1" thickBot="1">
      <c r="A136" s="17" t="str">
        <f t="shared" si="18"/>
        <v> MVS 173 </v>
      </c>
      <c r="B136" s="5" t="str">
        <f t="shared" si="19"/>
        <v>I</v>
      </c>
      <c r="C136" s="17">
        <f t="shared" si="20"/>
        <v>33568.572999999997</v>
      </c>
      <c r="D136" s="31" t="str">
        <f t="shared" si="21"/>
        <v>vis</v>
      </c>
      <c r="E136" s="64">
        <f>VLOOKUP(C136,Active!C$21:E$972,3,FALSE)</f>
        <v>-31488.959231372621</v>
      </c>
      <c r="F136" s="5" t="s">
        <v>140</v>
      </c>
      <c r="G136" s="31" t="str">
        <f t="shared" si="22"/>
        <v>33568.573</v>
      </c>
      <c r="H136" s="17">
        <f t="shared" si="23"/>
        <v>-31489</v>
      </c>
      <c r="I136" s="65" t="s">
        <v>258</v>
      </c>
      <c r="J136" s="66" t="s">
        <v>259</v>
      </c>
      <c r="K136" s="65">
        <v>-31489</v>
      </c>
      <c r="L136" s="65" t="s">
        <v>260</v>
      </c>
      <c r="M136" s="66" t="s">
        <v>147</v>
      </c>
      <c r="N136" s="66"/>
      <c r="O136" s="67" t="s">
        <v>256</v>
      </c>
      <c r="P136" s="67" t="s">
        <v>257</v>
      </c>
    </row>
    <row r="137" spans="1:16" ht="12.75" customHeight="1" thickBot="1">
      <c r="A137" s="17" t="str">
        <f t="shared" si="18"/>
        <v> MVS 173 </v>
      </c>
      <c r="B137" s="5" t="str">
        <f t="shared" si="19"/>
        <v>I</v>
      </c>
      <c r="C137" s="17">
        <f t="shared" si="20"/>
        <v>33630.502999999997</v>
      </c>
      <c r="D137" s="31" t="str">
        <f t="shared" si="21"/>
        <v>vis</v>
      </c>
      <c r="E137" s="64">
        <f>VLOOKUP(C137,Active!C$21:E$972,3,FALSE)</f>
        <v>-31385.951532990075</v>
      </c>
      <c r="F137" s="5" t="s">
        <v>140</v>
      </c>
      <c r="G137" s="31" t="str">
        <f t="shared" si="22"/>
        <v>33630.503</v>
      </c>
      <c r="H137" s="17">
        <f t="shared" si="23"/>
        <v>-31386</v>
      </c>
      <c r="I137" s="65" t="s">
        <v>261</v>
      </c>
      <c r="J137" s="66" t="s">
        <v>262</v>
      </c>
      <c r="K137" s="65">
        <v>-31386</v>
      </c>
      <c r="L137" s="65" t="s">
        <v>263</v>
      </c>
      <c r="M137" s="66" t="s">
        <v>147</v>
      </c>
      <c r="N137" s="66"/>
      <c r="O137" s="67" t="s">
        <v>256</v>
      </c>
      <c r="P137" s="67" t="s">
        <v>257</v>
      </c>
    </row>
    <row r="138" spans="1:16" ht="12.75" customHeight="1" thickBot="1">
      <c r="A138" s="17" t="str">
        <f t="shared" si="18"/>
        <v> MVS 173 </v>
      </c>
      <c r="B138" s="5" t="str">
        <f t="shared" si="19"/>
        <v>I</v>
      </c>
      <c r="C138" s="17">
        <f t="shared" si="20"/>
        <v>33924.546000000002</v>
      </c>
      <c r="D138" s="31" t="str">
        <f t="shared" si="21"/>
        <v>vis</v>
      </c>
      <c r="E138" s="64">
        <f>VLOOKUP(C138,Active!C$21:E$972,3,FALSE)</f>
        <v>-30896.872045576863</v>
      </c>
      <c r="F138" s="5" t="s">
        <v>140</v>
      </c>
      <c r="G138" s="31" t="str">
        <f t="shared" si="22"/>
        <v>33924.546</v>
      </c>
      <c r="H138" s="17">
        <f t="shared" si="23"/>
        <v>-30897</v>
      </c>
      <c r="I138" s="65" t="s">
        <v>264</v>
      </c>
      <c r="J138" s="66" t="s">
        <v>265</v>
      </c>
      <c r="K138" s="65">
        <v>-30897</v>
      </c>
      <c r="L138" s="65" t="s">
        <v>266</v>
      </c>
      <c r="M138" s="66" t="s">
        <v>147</v>
      </c>
      <c r="N138" s="66"/>
      <c r="O138" s="67" t="s">
        <v>256</v>
      </c>
      <c r="P138" s="67" t="s">
        <v>257</v>
      </c>
    </row>
    <row r="139" spans="1:16" ht="12.75" customHeight="1" thickBot="1">
      <c r="A139" s="17" t="str">
        <f t="shared" ref="A139:A170" si="24">P139</f>
        <v> MVS 173 </v>
      </c>
      <c r="B139" s="5" t="str">
        <f t="shared" ref="B139:B170" si="25">IF(H139=INT(H139),"I","II")</f>
        <v>I</v>
      </c>
      <c r="C139" s="17">
        <f t="shared" ref="C139:C170" si="26">1*G139</f>
        <v>33930.580999999998</v>
      </c>
      <c r="D139" s="31" t="str">
        <f t="shared" ref="D139:D170" si="27">VLOOKUP(F139,I$1:J$5,2,FALSE)</f>
        <v>vis</v>
      </c>
      <c r="E139" s="64">
        <f>VLOOKUP(C139,Active!C$21:E$972,3,FALSE)</f>
        <v>-30886.834075937946</v>
      </c>
      <c r="F139" s="5" t="s">
        <v>140</v>
      </c>
      <c r="G139" s="31" t="str">
        <f t="shared" ref="G139:G170" si="28">MID(I139,3,LEN(I139)-3)</f>
        <v>33930.581</v>
      </c>
      <c r="H139" s="17">
        <f t="shared" ref="H139:H170" si="29">1*K139</f>
        <v>-30887</v>
      </c>
      <c r="I139" s="65" t="s">
        <v>267</v>
      </c>
      <c r="J139" s="66" t="s">
        <v>268</v>
      </c>
      <c r="K139" s="65">
        <v>-30887</v>
      </c>
      <c r="L139" s="65" t="s">
        <v>269</v>
      </c>
      <c r="M139" s="66" t="s">
        <v>147</v>
      </c>
      <c r="N139" s="66"/>
      <c r="O139" s="67" t="s">
        <v>256</v>
      </c>
      <c r="P139" s="67" t="s">
        <v>257</v>
      </c>
    </row>
    <row r="140" spans="1:16" ht="12.75" customHeight="1" thickBot="1">
      <c r="A140" s="17" t="str">
        <f t="shared" si="24"/>
        <v> MVS 173 </v>
      </c>
      <c r="B140" s="5" t="str">
        <f t="shared" si="25"/>
        <v>I</v>
      </c>
      <c r="C140" s="17">
        <f t="shared" si="26"/>
        <v>34087.411</v>
      </c>
      <c r="D140" s="31" t="str">
        <f t="shared" si="27"/>
        <v>vis</v>
      </c>
      <c r="E140" s="64">
        <f>VLOOKUP(C140,Active!C$21:E$972,3,FALSE)</f>
        <v>-30625.979928717934</v>
      </c>
      <c r="F140" s="5" t="s">
        <v>140</v>
      </c>
      <c r="G140" s="31" t="str">
        <f t="shared" si="28"/>
        <v>34087.411</v>
      </c>
      <c r="H140" s="17">
        <f t="shared" si="29"/>
        <v>-30626</v>
      </c>
      <c r="I140" s="65" t="s">
        <v>270</v>
      </c>
      <c r="J140" s="66" t="s">
        <v>271</v>
      </c>
      <c r="K140" s="65">
        <v>-30626</v>
      </c>
      <c r="L140" s="65" t="s">
        <v>272</v>
      </c>
      <c r="M140" s="66" t="s">
        <v>147</v>
      </c>
      <c r="N140" s="66"/>
      <c r="O140" s="67" t="s">
        <v>256</v>
      </c>
      <c r="P140" s="67" t="s">
        <v>257</v>
      </c>
    </row>
    <row r="141" spans="1:16" ht="12.75" customHeight="1" thickBot="1">
      <c r="A141" s="17" t="str">
        <f t="shared" si="24"/>
        <v> MVS 173 </v>
      </c>
      <c r="B141" s="5" t="str">
        <f t="shared" si="25"/>
        <v>I</v>
      </c>
      <c r="C141" s="17">
        <f t="shared" si="26"/>
        <v>34122.358999999997</v>
      </c>
      <c r="D141" s="31" t="str">
        <f t="shared" si="27"/>
        <v>vis</v>
      </c>
      <c r="E141" s="64">
        <f>VLOOKUP(C141,Active!C$21:E$972,3,FALSE)</f>
        <v>-30567.851185894215</v>
      </c>
      <c r="F141" s="5" t="s">
        <v>140</v>
      </c>
      <c r="G141" s="31" t="str">
        <f t="shared" si="28"/>
        <v>34122.359</v>
      </c>
      <c r="H141" s="17">
        <f t="shared" si="29"/>
        <v>-30568</v>
      </c>
      <c r="I141" s="65" t="s">
        <v>273</v>
      </c>
      <c r="J141" s="66" t="s">
        <v>274</v>
      </c>
      <c r="K141" s="65">
        <v>-30568</v>
      </c>
      <c r="L141" s="65" t="s">
        <v>275</v>
      </c>
      <c r="M141" s="66" t="s">
        <v>147</v>
      </c>
      <c r="N141" s="66"/>
      <c r="O141" s="67" t="s">
        <v>256</v>
      </c>
      <c r="P141" s="67" t="s">
        <v>257</v>
      </c>
    </row>
    <row r="142" spans="1:16" ht="12.75" customHeight="1" thickBot="1">
      <c r="A142" s="17" t="str">
        <f t="shared" si="24"/>
        <v> MVS 173 </v>
      </c>
      <c r="B142" s="5" t="str">
        <f t="shared" si="25"/>
        <v>I</v>
      </c>
      <c r="C142" s="17">
        <f t="shared" si="26"/>
        <v>34251.574000000001</v>
      </c>
      <c r="D142" s="31" t="str">
        <f t="shared" si="27"/>
        <v>vis</v>
      </c>
      <c r="E142" s="64">
        <f>VLOOKUP(C142,Active!C$21:E$972,3,FALSE)</f>
        <v>-30352.928858322743</v>
      </c>
      <c r="F142" s="5" t="s">
        <v>140</v>
      </c>
      <c r="G142" s="31" t="str">
        <f t="shared" si="28"/>
        <v>34251.574</v>
      </c>
      <c r="H142" s="17">
        <f t="shared" si="29"/>
        <v>-30353</v>
      </c>
      <c r="I142" s="65" t="s">
        <v>276</v>
      </c>
      <c r="J142" s="66" t="s">
        <v>277</v>
      </c>
      <c r="K142" s="65">
        <v>-30353</v>
      </c>
      <c r="L142" s="65" t="s">
        <v>278</v>
      </c>
      <c r="M142" s="66" t="s">
        <v>147</v>
      </c>
      <c r="N142" s="66"/>
      <c r="O142" s="67" t="s">
        <v>256</v>
      </c>
      <c r="P142" s="67" t="s">
        <v>257</v>
      </c>
    </row>
    <row r="143" spans="1:16" ht="12.75" customHeight="1" thickBot="1">
      <c r="A143" s="17" t="str">
        <f t="shared" si="24"/>
        <v> MVS 173 </v>
      </c>
      <c r="B143" s="5" t="str">
        <f t="shared" si="25"/>
        <v>I</v>
      </c>
      <c r="C143" s="17">
        <f t="shared" si="26"/>
        <v>34272.593000000001</v>
      </c>
      <c r="D143" s="31" t="str">
        <f t="shared" si="27"/>
        <v>vis</v>
      </c>
      <c r="E143" s="64">
        <f>VLOOKUP(C143,Active!C$21:E$972,3,FALSE)</f>
        <v>-30317.968115349988</v>
      </c>
      <c r="F143" s="5" t="s">
        <v>140</v>
      </c>
      <c r="G143" s="31" t="str">
        <f t="shared" si="28"/>
        <v>34272.593</v>
      </c>
      <c r="H143" s="17">
        <f t="shared" si="29"/>
        <v>-30318</v>
      </c>
      <c r="I143" s="65" t="s">
        <v>279</v>
      </c>
      <c r="J143" s="66" t="s">
        <v>280</v>
      </c>
      <c r="K143" s="65">
        <v>-30318</v>
      </c>
      <c r="L143" s="65" t="s">
        <v>281</v>
      </c>
      <c r="M143" s="66" t="s">
        <v>147</v>
      </c>
      <c r="N143" s="66"/>
      <c r="O143" s="67" t="s">
        <v>256</v>
      </c>
      <c r="P143" s="67" t="s">
        <v>257</v>
      </c>
    </row>
    <row r="144" spans="1:16" ht="12.75" customHeight="1" thickBot="1">
      <c r="A144" s="17" t="str">
        <f t="shared" si="24"/>
        <v> MVS 173 </v>
      </c>
      <c r="B144" s="5" t="str">
        <f t="shared" si="25"/>
        <v>I</v>
      </c>
      <c r="C144" s="17">
        <f t="shared" si="26"/>
        <v>34284.622000000003</v>
      </c>
      <c r="D144" s="31" t="str">
        <f t="shared" si="27"/>
        <v>vis</v>
      </c>
      <c r="E144" s="64">
        <f>VLOOKUP(C144,Active!C$21:E$972,3,FALSE)</f>
        <v>-30297.960371060566</v>
      </c>
      <c r="F144" s="5" t="s">
        <v>140</v>
      </c>
      <c r="G144" s="31" t="str">
        <f t="shared" si="28"/>
        <v>34284.622</v>
      </c>
      <c r="H144" s="17">
        <f t="shared" si="29"/>
        <v>-30298</v>
      </c>
      <c r="I144" s="65" t="s">
        <v>282</v>
      </c>
      <c r="J144" s="66" t="s">
        <v>283</v>
      </c>
      <c r="K144" s="65">
        <v>-30298</v>
      </c>
      <c r="L144" s="65" t="s">
        <v>284</v>
      </c>
      <c r="M144" s="66" t="s">
        <v>147</v>
      </c>
      <c r="N144" s="66"/>
      <c r="O144" s="67" t="s">
        <v>256</v>
      </c>
      <c r="P144" s="67" t="s">
        <v>257</v>
      </c>
    </row>
    <row r="145" spans="1:16" ht="12.75" customHeight="1" thickBot="1">
      <c r="A145" s="17" t="str">
        <f t="shared" si="24"/>
        <v> MVS 173 </v>
      </c>
      <c r="B145" s="5" t="str">
        <f t="shared" si="25"/>
        <v>I</v>
      </c>
      <c r="C145" s="17">
        <f t="shared" si="26"/>
        <v>34298.470999999998</v>
      </c>
      <c r="D145" s="31" t="str">
        <f t="shared" si="27"/>
        <v>vis</v>
      </c>
      <c r="E145" s="64">
        <f>VLOOKUP(C145,Active!C$21:E$972,3,FALSE)</f>
        <v>-30274.925434601671</v>
      </c>
      <c r="F145" s="5" t="s">
        <v>140</v>
      </c>
      <c r="G145" s="31" t="str">
        <f t="shared" si="28"/>
        <v>34298.471</v>
      </c>
      <c r="H145" s="17">
        <f t="shared" si="29"/>
        <v>-30275</v>
      </c>
      <c r="I145" s="65" t="s">
        <v>285</v>
      </c>
      <c r="J145" s="66" t="s">
        <v>286</v>
      </c>
      <c r="K145" s="65">
        <v>-30275</v>
      </c>
      <c r="L145" s="65" t="s">
        <v>287</v>
      </c>
      <c r="M145" s="66" t="s">
        <v>147</v>
      </c>
      <c r="N145" s="66"/>
      <c r="O145" s="67" t="s">
        <v>256</v>
      </c>
      <c r="P145" s="67" t="s">
        <v>257</v>
      </c>
    </row>
    <row r="146" spans="1:16" ht="12.75" customHeight="1" thickBot="1">
      <c r="A146" s="17" t="str">
        <f t="shared" si="24"/>
        <v> MVS 173 </v>
      </c>
      <c r="B146" s="5" t="str">
        <f t="shared" si="25"/>
        <v>I</v>
      </c>
      <c r="C146" s="17">
        <f t="shared" si="26"/>
        <v>34304.512000000002</v>
      </c>
      <c r="D146" s="31" t="str">
        <f t="shared" si="27"/>
        <v>vis</v>
      </c>
      <c r="E146" s="64">
        <f>VLOOKUP(C146,Active!C$21:E$972,3,FALSE)</f>
        <v>-30264.87748520833</v>
      </c>
      <c r="F146" s="5" t="s">
        <v>140</v>
      </c>
      <c r="G146" s="31" t="str">
        <f t="shared" si="28"/>
        <v>34304.512</v>
      </c>
      <c r="H146" s="17">
        <f t="shared" si="29"/>
        <v>-30265</v>
      </c>
      <c r="I146" s="65" t="s">
        <v>288</v>
      </c>
      <c r="J146" s="66" t="s">
        <v>289</v>
      </c>
      <c r="K146" s="65">
        <v>-30265</v>
      </c>
      <c r="L146" s="65" t="s">
        <v>290</v>
      </c>
      <c r="M146" s="66" t="s">
        <v>147</v>
      </c>
      <c r="N146" s="66"/>
      <c r="O146" s="67" t="s">
        <v>256</v>
      </c>
      <c r="P146" s="67" t="s">
        <v>257</v>
      </c>
    </row>
    <row r="147" spans="1:16" ht="12.75" customHeight="1" thickBot="1">
      <c r="A147" s="17" t="str">
        <f t="shared" si="24"/>
        <v> MVS 173 </v>
      </c>
      <c r="B147" s="5" t="str">
        <f t="shared" si="25"/>
        <v>I</v>
      </c>
      <c r="C147" s="17">
        <f t="shared" si="26"/>
        <v>34304.536</v>
      </c>
      <c r="D147" s="31" t="str">
        <f t="shared" si="27"/>
        <v>vis</v>
      </c>
      <c r="E147" s="64">
        <f>VLOOKUP(C147,Active!C$21:E$972,3,FALSE)</f>
        <v>-30264.837566190716</v>
      </c>
      <c r="F147" s="5" t="s">
        <v>140</v>
      </c>
      <c r="G147" s="31" t="str">
        <f t="shared" si="28"/>
        <v>34304.536</v>
      </c>
      <c r="H147" s="17">
        <f t="shared" si="29"/>
        <v>-30265</v>
      </c>
      <c r="I147" s="65" t="s">
        <v>291</v>
      </c>
      <c r="J147" s="66" t="s">
        <v>292</v>
      </c>
      <c r="K147" s="65">
        <v>-30265</v>
      </c>
      <c r="L147" s="65" t="s">
        <v>293</v>
      </c>
      <c r="M147" s="66" t="s">
        <v>147</v>
      </c>
      <c r="N147" s="66"/>
      <c r="O147" s="67" t="s">
        <v>256</v>
      </c>
      <c r="P147" s="67" t="s">
        <v>257</v>
      </c>
    </row>
    <row r="148" spans="1:16" ht="12.75" customHeight="1" thickBot="1">
      <c r="A148" s="17" t="str">
        <f t="shared" si="24"/>
        <v> MVS 173 </v>
      </c>
      <c r="B148" s="5" t="str">
        <f t="shared" si="25"/>
        <v>I</v>
      </c>
      <c r="C148" s="17">
        <f t="shared" si="26"/>
        <v>34334.576000000001</v>
      </c>
      <c r="D148" s="31" t="str">
        <f t="shared" si="27"/>
        <v>vis</v>
      </c>
      <c r="E148" s="64">
        <f>VLOOKUP(C148,Active!C$21:E$972,3,FALSE)</f>
        <v>-30214.872262470195</v>
      </c>
      <c r="F148" s="5" t="s">
        <v>140</v>
      </c>
      <c r="G148" s="31" t="str">
        <f t="shared" si="28"/>
        <v>34334.576</v>
      </c>
      <c r="H148" s="17">
        <f t="shared" si="29"/>
        <v>-30215</v>
      </c>
      <c r="I148" s="65" t="s">
        <v>294</v>
      </c>
      <c r="J148" s="66" t="s">
        <v>295</v>
      </c>
      <c r="K148" s="65">
        <v>-30215</v>
      </c>
      <c r="L148" s="65" t="s">
        <v>266</v>
      </c>
      <c r="M148" s="66" t="s">
        <v>147</v>
      </c>
      <c r="N148" s="66"/>
      <c r="O148" s="67" t="s">
        <v>256</v>
      </c>
      <c r="P148" s="67" t="s">
        <v>257</v>
      </c>
    </row>
    <row r="149" spans="1:16" ht="12.75" customHeight="1" thickBot="1">
      <c r="A149" s="17" t="str">
        <f t="shared" si="24"/>
        <v> MVS 173 </v>
      </c>
      <c r="B149" s="5" t="str">
        <f t="shared" si="25"/>
        <v>I</v>
      </c>
      <c r="C149" s="17">
        <f t="shared" si="26"/>
        <v>34443.410000000003</v>
      </c>
      <c r="D149" s="31" t="str">
        <f t="shared" si="27"/>
        <v>vis</v>
      </c>
      <c r="E149" s="64">
        <f>VLOOKUP(C149,Active!C$21:E$972,3,FALSE)</f>
        <v>-30033.849497319759</v>
      </c>
      <c r="F149" s="5" t="s">
        <v>140</v>
      </c>
      <c r="G149" s="31" t="str">
        <f t="shared" si="28"/>
        <v>34443.410</v>
      </c>
      <c r="H149" s="17">
        <f t="shared" si="29"/>
        <v>-30034</v>
      </c>
      <c r="I149" s="65" t="s">
        <v>296</v>
      </c>
      <c r="J149" s="66" t="s">
        <v>297</v>
      </c>
      <c r="K149" s="65">
        <v>-30034</v>
      </c>
      <c r="L149" s="65" t="s">
        <v>298</v>
      </c>
      <c r="M149" s="66" t="s">
        <v>147</v>
      </c>
      <c r="N149" s="66"/>
      <c r="O149" s="67" t="s">
        <v>256</v>
      </c>
      <c r="P149" s="67" t="s">
        <v>257</v>
      </c>
    </row>
    <row r="150" spans="1:16" ht="12.75" customHeight="1" thickBot="1">
      <c r="A150" s="17" t="str">
        <f t="shared" si="24"/>
        <v> MVS 173 </v>
      </c>
      <c r="B150" s="5" t="str">
        <f t="shared" si="25"/>
        <v>I</v>
      </c>
      <c r="C150" s="17">
        <f t="shared" si="26"/>
        <v>34452.415999999997</v>
      </c>
      <c r="D150" s="31" t="str">
        <f t="shared" si="27"/>
        <v>vis</v>
      </c>
      <c r="E150" s="64">
        <f>VLOOKUP(C150,Active!C$21:E$972,3,FALSE)</f>
        <v>-30018.869885958018</v>
      </c>
      <c r="F150" s="5" t="s">
        <v>140</v>
      </c>
      <c r="G150" s="31" t="str">
        <f t="shared" si="28"/>
        <v>34452.416</v>
      </c>
      <c r="H150" s="17">
        <f t="shared" si="29"/>
        <v>-30019</v>
      </c>
      <c r="I150" s="65" t="s">
        <v>299</v>
      </c>
      <c r="J150" s="66" t="s">
        <v>300</v>
      </c>
      <c r="K150" s="65">
        <v>-30019</v>
      </c>
      <c r="L150" s="65" t="s">
        <v>301</v>
      </c>
      <c r="M150" s="66" t="s">
        <v>147</v>
      </c>
      <c r="N150" s="66"/>
      <c r="O150" s="67" t="s">
        <v>256</v>
      </c>
      <c r="P150" s="67" t="s">
        <v>257</v>
      </c>
    </row>
    <row r="151" spans="1:16" ht="12.75" customHeight="1" thickBot="1">
      <c r="A151" s="17" t="str">
        <f t="shared" si="24"/>
        <v> MVS 173 </v>
      </c>
      <c r="B151" s="5" t="str">
        <f t="shared" si="25"/>
        <v>I</v>
      </c>
      <c r="C151" s="17">
        <f t="shared" si="26"/>
        <v>34455.413</v>
      </c>
      <c r="D151" s="31" t="str">
        <f t="shared" si="27"/>
        <v>vis</v>
      </c>
      <c r="E151" s="64">
        <f>VLOOKUP(C151,Active!C$21:E$972,3,FALSE)</f>
        <v>-30013.884998632766</v>
      </c>
      <c r="F151" s="5" t="s">
        <v>140</v>
      </c>
      <c r="G151" s="31" t="str">
        <f t="shared" si="28"/>
        <v>34455.413</v>
      </c>
      <c r="H151" s="17">
        <f t="shared" si="29"/>
        <v>-30014</v>
      </c>
      <c r="I151" s="65" t="s">
        <v>302</v>
      </c>
      <c r="J151" s="66" t="s">
        <v>303</v>
      </c>
      <c r="K151" s="65">
        <v>-30014</v>
      </c>
      <c r="L151" s="65" t="s">
        <v>174</v>
      </c>
      <c r="M151" s="66" t="s">
        <v>147</v>
      </c>
      <c r="N151" s="66"/>
      <c r="O151" s="67" t="s">
        <v>256</v>
      </c>
      <c r="P151" s="67" t="s">
        <v>257</v>
      </c>
    </row>
    <row r="152" spans="1:16" ht="12.75" customHeight="1" thickBot="1">
      <c r="A152" s="17" t="str">
        <f t="shared" si="24"/>
        <v> MVS 501 </v>
      </c>
      <c r="B152" s="5" t="str">
        <f t="shared" si="25"/>
        <v>I</v>
      </c>
      <c r="C152" s="17">
        <f t="shared" si="26"/>
        <v>35748.538</v>
      </c>
      <c r="D152" s="31" t="str">
        <f t="shared" si="27"/>
        <v>vis</v>
      </c>
      <c r="E152" s="64">
        <f>VLOOKUP(C152,Active!C$21:E$972,3,FALSE)</f>
        <v>-27863.040012827307</v>
      </c>
      <c r="F152" s="5" t="s">
        <v>140</v>
      </c>
      <c r="G152" s="31" t="str">
        <f t="shared" si="28"/>
        <v>35748.538</v>
      </c>
      <c r="H152" s="17">
        <f t="shared" si="29"/>
        <v>-27863</v>
      </c>
      <c r="I152" s="65" t="s">
        <v>304</v>
      </c>
      <c r="J152" s="66" t="s">
        <v>305</v>
      </c>
      <c r="K152" s="65">
        <v>-27863</v>
      </c>
      <c r="L152" s="65" t="s">
        <v>306</v>
      </c>
      <c r="M152" s="66" t="s">
        <v>147</v>
      </c>
      <c r="N152" s="66"/>
      <c r="O152" s="67" t="s">
        <v>307</v>
      </c>
      <c r="P152" s="67" t="s">
        <v>308</v>
      </c>
    </row>
    <row r="153" spans="1:16" ht="12.75" customHeight="1" thickBot="1">
      <c r="A153" s="17" t="str">
        <f t="shared" si="24"/>
        <v> MVS 501 </v>
      </c>
      <c r="B153" s="5" t="str">
        <f t="shared" si="25"/>
        <v>I</v>
      </c>
      <c r="C153" s="17">
        <f t="shared" si="26"/>
        <v>35757.624000000003</v>
      </c>
      <c r="D153" s="31" t="str">
        <f t="shared" si="27"/>
        <v>vis</v>
      </c>
      <c r="E153" s="64">
        <f>VLOOKUP(C153,Active!C$21:E$972,3,FALSE)</f>
        <v>-27847.927338073485</v>
      </c>
      <c r="F153" s="5" t="s">
        <v>140</v>
      </c>
      <c r="G153" s="31" t="str">
        <f t="shared" si="28"/>
        <v>35757.624</v>
      </c>
      <c r="H153" s="17">
        <f t="shared" si="29"/>
        <v>-27848</v>
      </c>
      <c r="I153" s="65" t="s">
        <v>309</v>
      </c>
      <c r="J153" s="66" t="s">
        <v>310</v>
      </c>
      <c r="K153" s="65">
        <v>-27848</v>
      </c>
      <c r="L153" s="65" t="s">
        <v>311</v>
      </c>
      <c r="M153" s="66" t="s">
        <v>147</v>
      </c>
      <c r="N153" s="66"/>
      <c r="O153" s="67" t="s">
        <v>307</v>
      </c>
      <c r="P153" s="67" t="s">
        <v>308</v>
      </c>
    </row>
    <row r="154" spans="1:16" ht="12.75" customHeight="1" thickBot="1">
      <c r="A154" s="17" t="str">
        <f t="shared" si="24"/>
        <v> MVS 501 </v>
      </c>
      <c r="B154" s="5" t="str">
        <f t="shared" si="25"/>
        <v>I</v>
      </c>
      <c r="C154" s="17">
        <f t="shared" si="26"/>
        <v>35786.540999999997</v>
      </c>
      <c r="D154" s="31" t="str">
        <f t="shared" si="27"/>
        <v>vis</v>
      </c>
      <c r="E154" s="64">
        <f>VLOOKUP(C154,Active!C$21:E$972,3,FALSE)</f>
        <v>-27799.829911719091</v>
      </c>
      <c r="F154" s="5" t="s">
        <v>140</v>
      </c>
      <c r="G154" s="31" t="str">
        <f t="shared" si="28"/>
        <v>35786.541</v>
      </c>
      <c r="H154" s="17">
        <f t="shared" si="29"/>
        <v>-27800</v>
      </c>
      <c r="I154" s="65" t="s">
        <v>312</v>
      </c>
      <c r="J154" s="66" t="s">
        <v>313</v>
      </c>
      <c r="K154" s="65">
        <v>-27800</v>
      </c>
      <c r="L154" s="65" t="s">
        <v>314</v>
      </c>
      <c r="M154" s="66" t="s">
        <v>147</v>
      </c>
      <c r="N154" s="66"/>
      <c r="O154" s="67" t="s">
        <v>307</v>
      </c>
      <c r="P154" s="67" t="s">
        <v>308</v>
      </c>
    </row>
    <row r="155" spans="1:16" ht="12.75" customHeight="1" thickBot="1">
      <c r="A155" s="17" t="str">
        <f t="shared" si="24"/>
        <v> MVS 501 </v>
      </c>
      <c r="B155" s="5" t="str">
        <f t="shared" si="25"/>
        <v>I</v>
      </c>
      <c r="C155" s="17">
        <f t="shared" si="26"/>
        <v>35892.31</v>
      </c>
      <c r="D155" s="31" t="str">
        <f t="shared" si="27"/>
        <v>vis</v>
      </c>
      <c r="E155" s="64">
        <f>VLOOKUP(C155,Active!C$21:E$972,3,FALSE)</f>
        <v>-27623.905137777161</v>
      </c>
      <c r="F155" s="5" t="s">
        <v>140</v>
      </c>
      <c r="G155" s="31" t="str">
        <f t="shared" si="28"/>
        <v>35892.310</v>
      </c>
      <c r="H155" s="17">
        <f t="shared" si="29"/>
        <v>-27624</v>
      </c>
      <c r="I155" s="65" t="s">
        <v>315</v>
      </c>
      <c r="J155" s="66" t="s">
        <v>316</v>
      </c>
      <c r="K155" s="65">
        <v>-27624</v>
      </c>
      <c r="L155" s="65" t="s">
        <v>219</v>
      </c>
      <c r="M155" s="66" t="s">
        <v>147</v>
      </c>
      <c r="N155" s="66"/>
      <c r="O155" s="67" t="s">
        <v>307</v>
      </c>
      <c r="P155" s="67" t="s">
        <v>308</v>
      </c>
    </row>
    <row r="156" spans="1:16" ht="12.75" customHeight="1" thickBot="1">
      <c r="A156" s="17" t="str">
        <f t="shared" si="24"/>
        <v> MVS 501 </v>
      </c>
      <c r="B156" s="5" t="str">
        <f t="shared" si="25"/>
        <v>I</v>
      </c>
      <c r="C156" s="17">
        <f t="shared" si="26"/>
        <v>35931.338000000003</v>
      </c>
      <c r="D156" s="31" t="str">
        <f t="shared" si="27"/>
        <v>vis</v>
      </c>
      <c r="E156" s="64">
        <f>VLOOKUP(C156,Active!C$21:E$972,3,FALSE)</f>
        <v>-27558.990161958096</v>
      </c>
      <c r="F156" s="5" t="s">
        <v>140</v>
      </c>
      <c r="G156" s="31" t="str">
        <f t="shared" si="28"/>
        <v>35931.338</v>
      </c>
      <c r="H156" s="17">
        <f t="shared" si="29"/>
        <v>-27559</v>
      </c>
      <c r="I156" s="65" t="s">
        <v>317</v>
      </c>
      <c r="J156" s="66" t="s">
        <v>318</v>
      </c>
      <c r="K156" s="65">
        <v>-27559</v>
      </c>
      <c r="L156" s="65" t="s">
        <v>319</v>
      </c>
      <c r="M156" s="66" t="s">
        <v>147</v>
      </c>
      <c r="N156" s="66"/>
      <c r="O156" s="67" t="s">
        <v>307</v>
      </c>
      <c r="P156" s="67" t="s">
        <v>308</v>
      </c>
    </row>
    <row r="157" spans="1:16" ht="12.75" customHeight="1" thickBot="1">
      <c r="A157" s="17" t="str">
        <f t="shared" si="24"/>
        <v> MVS 501 </v>
      </c>
      <c r="B157" s="5" t="str">
        <f t="shared" si="25"/>
        <v>I</v>
      </c>
      <c r="C157" s="17">
        <f t="shared" si="26"/>
        <v>36287.303</v>
      </c>
      <c r="D157" s="31" t="str">
        <f t="shared" si="27"/>
        <v>vis</v>
      </c>
      <c r="E157" s="64">
        <f>VLOOKUP(C157,Active!C$21:E$972,3,FALSE)</f>
        <v>-26966.916282501559</v>
      </c>
      <c r="F157" s="5" t="s">
        <v>140</v>
      </c>
      <c r="G157" s="31" t="str">
        <f t="shared" si="28"/>
        <v>36287.303</v>
      </c>
      <c r="H157" s="17">
        <f t="shared" si="29"/>
        <v>-26967</v>
      </c>
      <c r="I157" s="65" t="s">
        <v>320</v>
      </c>
      <c r="J157" s="66" t="s">
        <v>321</v>
      </c>
      <c r="K157" s="65">
        <v>-26967</v>
      </c>
      <c r="L157" s="65" t="s">
        <v>322</v>
      </c>
      <c r="M157" s="66" t="s">
        <v>147</v>
      </c>
      <c r="N157" s="66"/>
      <c r="O157" s="67" t="s">
        <v>307</v>
      </c>
      <c r="P157" s="67" t="s">
        <v>308</v>
      </c>
    </row>
    <row r="158" spans="1:16" ht="12.75" customHeight="1" thickBot="1">
      <c r="A158" s="17" t="str">
        <f t="shared" si="24"/>
        <v> MVS 501 </v>
      </c>
      <c r="B158" s="5" t="str">
        <f t="shared" si="25"/>
        <v>I</v>
      </c>
      <c r="C158" s="17">
        <f t="shared" si="26"/>
        <v>36287.324999999997</v>
      </c>
      <c r="D158" s="31" t="str">
        <f t="shared" si="27"/>
        <v>vis</v>
      </c>
      <c r="E158" s="64">
        <f>VLOOKUP(C158,Active!C$21:E$972,3,FALSE)</f>
        <v>-26966.879690068748</v>
      </c>
      <c r="F158" s="5" t="s">
        <v>140</v>
      </c>
      <c r="G158" s="31" t="str">
        <f t="shared" si="28"/>
        <v>36287.325</v>
      </c>
      <c r="H158" s="17">
        <f t="shared" si="29"/>
        <v>-26967</v>
      </c>
      <c r="I158" s="65" t="s">
        <v>323</v>
      </c>
      <c r="J158" s="66" t="s">
        <v>324</v>
      </c>
      <c r="K158" s="65">
        <v>-26967</v>
      </c>
      <c r="L158" s="65" t="s">
        <v>193</v>
      </c>
      <c r="M158" s="66" t="s">
        <v>147</v>
      </c>
      <c r="N158" s="66"/>
      <c r="O158" s="67" t="s">
        <v>307</v>
      </c>
      <c r="P158" s="67" t="s">
        <v>308</v>
      </c>
    </row>
    <row r="159" spans="1:16" ht="12.75" customHeight="1" thickBot="1">
      <c r="A159" s="17" t="str">
        <f t="shared" si="24"/>
        <v> MVS 501 </v>
      </c>
      <c r="B159" s="5" t="str">
        <f t="shared" si="25"/>
        <v>I</v>
      </c>
      <c r="C159" s="17">
        <f t="shared" si="26"/>
        <v>36526.582000000002</v>
      </c>
      <c r="D159" s="31" t="str">
        <f t="shared" si="27"/>
        <v>vis</v>
      </c>
      <c r="E159" s="64">
        <f>VLOOKUP(C159,Active!C$21:E$972,3,FALSE)</f>
        <v>-26568.925340126654</v>
      </c>
      <c r="F159" s="5" t="s">
        <v>140</v>
      </c>
      <c r="G159" s="31" t="str">
        <f t="shared" si="28"/>
        <v>36526.582</v>
      </c>
      <c r="H159" s="17">
        <f t="shared" si="29"/>
        <v>-26569</v>
      </c>
      <c r="I159" s="65" t="s">
        <v>325</v>
      </c>
      <c r="J159" s="66" t="s">
        <v>326</v>
      </c>
      <c r="K159" s="65">
        <v>-26569</v>
      </c>
      <c r="L159" s="65" t="s">
        <v>287</v>
      </c>
      <c r="M159" s="66" t="s">
        <v>147</v>
      </c>
      <c r="N159" s="66"/>
      <c r="O159" s="67" t="s">
        <v>307</v>
      </c>
      <c r="P159" s="67" t="s">
        <v>308</v>
      </c>
    </row>
    <row r="160" spans="1:16" ht="12.75" customHeight="1" thickBot="1">
      <c r="A160" s="17" t="str">
        <f t="shared" si="24"/>
        <v> MVS 501 </v>
      </c>
      <c r="B160" s="5" t="str">
        <f t="shared" si="25"/>
        <v>I</v>
      </c>
      <c r="C160" s="17">
        <f t="shared" si="26"/>
        <v>36526.616999999998</v>
      </c>
      <c r="D160" s="31" t="str">
        <f t="shared" si="27"/>
        <v>vis</v>
      </c>
      <c r="E160" s="64">
        <f>VLOOKUP(C160,Active!C$21:E$972,3,FALSE)</f>
        <v>-26568.867124892633</v>
      </c>
      <c r="F160" s="5" t="s">
        <v>140</v>
      </c>
      <c r="G160" s="31" t="str">
        <f t="shared" si="28"/>
        <v>36526.617</v>
      </c>
      <c r="H160" s="17">
        <f t="shared" si="29"/>
        <v>-26569</v>
      </c>
      <c r="I160" s="65" t="s">
        <v>327</v>
      </c>
      <c r="J160" s="66" t="s">
        <v>328</v>
      </c>
      <c r="K160" s="65">
        <v>-26569</v>
      </c>
      <c r="L160" s="65" t="s">
        <v>329</v>
      </c>
      <c r="M160" s="66" t="s">
        <v>147</v>
      </c>
      <c r="N160" s="66"/>
      <c r="O160" s="67" t="s">
        <v>307</v>
      </c>
      <c r="P160" s="67" t="s">
        <v>308</v>
      </c>
    </row>
    <row r="161" spans="1:16" ht="12.75" customHeight="1" thickBot="1">
      <c r="A161" s="17" t="str">
        <f t="shared" si="24"/>
        <v> MVS 501 </v>
      </c>
      <c r="B161" s="5" t="str">
        <f t="shared" si="25"/>
        <v>I</v>
      </c>
      <c r="C161" s="17">
        <f t="shared" si="26"/>
        <v>36596.362000000001</v>
      </c>
      <c r="D161" s="31" t="str">
        <f t="shared" si="27"/>
        <v>vis</v>
      </c>
      <c r="E161" s="64">
        <f>VLOOKUP(C161,Active!C$21:E$972,3,FALSE)</f>
        <v>-26452.860796397701</v>
      </c>
      <c r="F161" s="5" t="s">
        <v>140</v>
      </c>
      <c r="G161" s="31" t="str">
        <f t="shared" si="28"/>
        <v>36596.362</v>
      </c>
      <c r="H161" s="17">
        <f t="shared" si="29"/>
        <v>-26453</v>
      </c>
      <c r="I161" s="65" t="s">
        <v>330</v>
      </c>
      <c r="J161" s="66" t="s">
        <v>331</v>
      </c>
      <c r="K161" s="65">
        <v>-26453</v>
      </c>
      <c r="L161" s="65" t="s">
        <v>332</v>
      </c>
      <c r="M161" s="66" t="s">
        <v>147</v>
      </c>
      <c r="N161" s="66"/>
      <c r="O161" s="67" t="s">
        <v>307</v>
      </c>
      <c r="P161" s="67" t="s">
        <v>308</v>
      </c>
    </row>
    <row r="162" spans="1:16" ht="12.75" customHeight="1" thickBot="1">
      <c r="A162" s="17" t="str">
        <f t="shared" si="24"/>
        <v> MVS 501 </v>
      </c>
      <c r="B162" s="5" t="str">
        <f t="shared" si="25"/>
        <v>I</v>
      </c>
      <c r="C162" s="17">
        <f t="shared" si="26"/>
        <v>36602.358</v>
      </c>
      <c r="D162" s="31" t="str">
        <f t="shared" si="27"/>
        <v>vis</v>
      </c>
      <c r="E162" s="64">
        <f>VLOOKUP(C162,Active!C$21:E$972,3,FALSE)</f>
        <v>-26442.887695162408</v>
      </c>
      <c r="F162" s="5" t="s">
        <v>140</v>
      </c>
      <c r="G162" s="31" t="str">
        <f t="shared" si="28"/>
        <v>36602.358</v>
      </c>
      <c r="H162" s="17">
        <f t="shared" si="29"/>
        <v>-26443</v>
      </c>
      <c r="I162" s="65" t="s">
        <v>333</v>
      </c>
      <c r="J162" s="66" t="s">
        <v>334</v>
      </c>
      <c r="K162" s="65">
        <v>-26443</v>
      </c>
      <c r="L162" s="65" t="s">
        <v>200</v>
      </c>
      <c r="M162" s="66" t="s">
        <v>147</v>
      </c>
      <c r="N162" s="66"/>
      <c r="O162" s="67" t="s">
        <v>307</v>
      </c>
      <c r="P162" s="67" t="s">
        <v>308</v>
      </c>
    </row>
    <row r="163" spans="1:16" ht="12.75" customHeight="1" thickBot="1">
      <c r="A163" s="17" t="str">
        <f t="shared" si="24"/>
        <v> MVS 501 </v>
      </c>
      <c r="B163" s="5" t="str">
        <f t="shared" si="25"/>
        <v>II</v>
      </c>
      <c r="C163" s="17">
        <f t="shared" si="26"/>
        <v>36607.447</v>
      </c>
      <c r="D163" s="31" t="str">
        <f t="shared" si="27"/>
        <v>vis</v>
      </c>
      <c r="E163" s="64">
        <f>VLOOKUP(C163,Active!C$21:E$972,3,FALSE)</f>
        <v>-26434.423200134654</v>
      </c>
      <c r="F163" s="5" t="s">
        <v>140</v>
      </c>
      <c r="G163" s="31" t="str">
        <f t="shared" si="28"/>
        <v>36607.447</v>
      </c>
      <c r="H163" s="17">
        <f t="shared" si="29"/>
        <v>-26434.5</v>
      </c>
      <c r="I163" s="65" t="s">
        <v>335</v>
      </c>
      <c r="J163" s="66" t="s">
        <v>336</v>
      </c>
      <c r="K163" s="65">
        <v>-26434.5</v>
      </c>
      <c r="L163" s="65" t="s">
        <v>337</v>
      </c>
      <c r="M163" s="66" t="s">
        <v>147</v>
      </c>
      <c r="N163" s="66"/>
      <c r="O163" s="67" t="s">
        <v>307</v>
      </c>
      <c r="P163" s="67" t="s">
        <v>308</v>
      </c>
    </row>
    <row r="164" spans="1:16" ht="12.75" customHeight="1" thickBot="1">
      <c r="A164" s="17" t="str">
        <f t="shared" si="24"/>
        <v> MVS 501 </v>
      </c>
      <c r="B164" s="5" t="str">
        <f t="shared" si="25"/>
        <v>I</v>
      </c>
      <c r="C164" s="17">
        <f t="shared" si="26"/>
        <v>36608.345999999998</v>
      </c>
      <c r="D164" s="31" t="str">
        <f t="shared" si="27"/>
        <v>vis</v>
      </c>
      <c r="E164" s="64">
        <f>VLOOKUP(C164,Active!C$21:E$972,3,FALSE)</f>
        <v>-26432.927900266324</v>
      </c>
      <c r="F164" s="5" t="s">
        <v>140</v>
      </c>
      <c r="G164" s="31" t="str">
        <f t="shared" si="28"/>
        <v>36608.346</v>
      </c>
      <c r="H164" s="17">
        <f t="shared" si="29"/>
        <v>-26433</v>
      </c>
      <c r="I164" s="65" t="s">
        <v>338</v>
      </c>
      <c r="J164" s="66" t="s">
        <v>339</v>
      </c>
      <c r="K164" s="65">
        <v>-26433</v>
      </c>
      <c r="L164" s="65" t="s">
        <v>278</v>
      </c>
      <c r="M164" s="66" t="s">
        <v>147</v>
      </c>
      <c r="N164" s="66"/>
      <c r="O164" s="67" t="s">
        <v>307</v>
      </c>
      <c r="P164" s="67" t="s">
        <v>308</v>
      </c>
    </row>
    <row r="165" spans="1:16" ht="12.75" customHeight="1" thickBot="1">
      <c r="A165" s="17" t="str">
        <f t="shared" si="24"/>
        <v> MVS 501 </v>
      </c>
      <c r="B165" s="5" t="str">
        <f t="shared" si="25"/>
        <v>I</v>
      </c>
      <c r="C165" s="17">
        <f t="shared" si="26"/>
        <v>36608.387999999999</v>
      </c>
      <c r="D165" s="31" t="str">
        <f t="shared" si="27"/>
        <v>pg</v>
      </c>
      <c r="E165" s="64">
        <f>VLOOKUP(C165,Active!C$21:E$972,3,FALSE)</f>
        <v>-26432.858041985488</v>
      </c>
      <c r="F165" s="5" t="str">
        <f>LEFT(M165,1)</f>
        <v>P</v>
      </c>
      <c r="G165" s="31" t="str">
        <f t="shared" si="28"/>
        <v>36608.388</v>
      </c>
      <c r="H165" s="17">
        <f t="shared" si="29"/>
        <v>-26433</v>
      </c>
      <c r="I165" s="65" t="s">
        <v>340</v>
      </c>
      <c r="J165" s="66" t="s">
        <v>341</v>
      </c>
      <c r="K165" s="65">
        <v>-26433</v>
      </c>
      <c r="L165" s="65" t="s">
        <v>342</v>
      </c>
      <c r="M165" s="66" t="s">
        <v>147</v>
      </c>
      <c r="N165" s="66"/>
      <c r="O165" s="67" t="s">
        <v>307</v>
      </c>
      <c r="P165" s="67" t="s">
        <v>308</v>
      </c>
    </row>
    <row r="166" spans="1:16" ht="12.75" customHeight="1" thickBot="1">
      <c r="A166" s="17" t="str">
        <f t="shared" si="24"/>
        <v> MVS 501 </v>
      </c>
      <c r="B166" s="5" t="str">
        <f t="shared" si="25"/>
        <v>I</v>
      </c>
      <c r="C166" s="17">
        <f t="shared" si="26"/>
        <v>36611.307999999997</v>
      </c>
      <c r="D166" s="31" t="str">
        <f t="shared" si="27"/>
        <v>pg</v>
      </c>
      <c r="E166" s="64">
        <f>VLOOKUP(C166,Active!C$21:E$972,3,FALSE)</f>
        <v>-26428.001228175108</v>
      </c>
      <c r="F166" s="5" t="str">
        <f>LEFT(M166,1)</f>
        <v>P</v>
      </c>
      <c r="G166" s="31" t="str">
        <f t="shared" si="28"/>
        <v>36611.308</v>
      </c>
      <c r="H166" s="17">
        <f t="shared" si="29"/>
        <v>-26428</v>
      </c>
      <c r="I166" s="65" t="s">
        <v>343</v>
      </c>
      <c r="J166" s="66" t="s">
        <v>344</v>
      </c>
      <c r="K166" s="65">
        <v>-26428</v>
      </c>
      <c r="L166" s="65" t="s">
        <v>345</v>
      </c>
      <c r="M166" s="66" t="s">
        <v>147</v>
      </c>
      <c r="N166" s="66"/>
      <c r="O166" s="67" t="s">
        <v>307</v>
      </c>
      <c r="P166" s="67" t="s">
        <v>308</v>
      </c>
    </row>
    <row r="167" spans="1:16" ht="12.75" customHeight="1" thickBot="1">
      <c r="A167" s="17" t="str">
        <f t="shared" si="24"/>
        <v> MVS 501 </v>
      </c>
      <c r="B167" s="5" t="str">
        <f t="shared" si="25"/>
        <v>I</v>
      </c>
      <c r="C167" s="17">
        <f t="shared" si="26"/>
        <v>36626.411999999997</v>
      </c>
      <c r="D167" s="31" t="str">
        <f t="shared" si="27"/>
        <v>pg</v>
      </c>
      <c r="E167" s="64">
        <f>VLOOKUP(C167,Active!C$21:E$972,3,FALSE)</f>
        <v>-26402.878859753182</v>
      </c>
      <c r="F167" s="5" t="str">
        <f>LEFT(M167,1)</f>
        <v>P</v>
      </c>
      <c r="G167" s="31" t="str">
        <f t="shared" si="28"/>
        <v>36626.412</v>
      </c>
      <c r="H167" s="17">
        <f t="shared" si="29"/>
        <v>-26403</v>
      </c>
      <c r="I167" s="65" t="s">
        <v>346</v>
      </c>
      <c r="J167" s="66" t="s">
        <v>347</v>
      </c>
      <c r="K167" s="65">
        <v>-26403</v>
      </c>
      <c r="L167" s="65" t="s">
        <v>152</v>
      </c>
      <c r="M167" s="66" t="s">
        <v>147</v>
      </c>
      <c r="N167" s="66"/>
      <c r="O167" s="67" t="s">
        <v>307</v>
      </c>
      <c r="P167" s="67" t="s">
        <v>308</v>
      </c>
    </row>
    <row r="168" spans="1:16" ht="12.75" customHeight="1" thickBot="1">
      <c r="A168" s="17" t="str">
        <f t="shared" si="24"/>
        <v> MVS 501 </v>
      </c>
      <c r="B168" s="5" t="str">
        <f t="shared" si="25"/>
        <v>II</v>
      </c>
      <c r="C168" s="17">
        <f t="shared" si="26"/>
        <v>36660.332000000002</v>
      </c>
      <c r="D168" s="31" t="str">
        <f t="shared" si="27"/>
        <v>pg</v>
      </c>
      <c r="E168" s="64">
        <f>VLOOKUP(C168,Active!C$21:E$972,3,FALSE)</f>
        <v>-26346.459981517488</v>
      </c>
      <c r="F168" s="5" t="str">
        <f>LEFT(M168,1)</f>
        <v>P</v>
      </c>
      <c r="G168" s="31" t="str">
        <f t="shared" si="28"/>
        <v>36660.332</v>
      </c>
      <c r="H168" s="17">
        <f t="shared" si="29"/>
        <v>-26346.5</v>
      </c>
      <c r="I168" s="65" t="s">
        <v>348</v>
      </c>
      <c r="J168" s="66" t="s">
        <v>349</v>
      </c>
      <c r="K168" s="65">
        <v>-26346.5</v>
      </c>
      <c r="L168" s="65" t="s">
        <v>284</v>
      </c>
      <c r="M168" s="66" t="s">
        <v>147</v>
      </c>
      <c r="N168" s="66"/>
      <c r="O168" s="67" t="s">
        <v>307</v>
      </c>
      <c r="P168" s="67" t="s">
        <v>308</v>
      </c>
    </row>
    <row r="169" spans="1:16" ht="12.75" customHeight="1" thickBot="1">
      <c r="A169" s="17" t="str">
        <f t="shared" si="24"/>
        <v> MVS 501 </v>
      </c>
      <c r="B169" s="5" t="str">
        <f t="shared" si="25"/>
        <v>I</v>
      </c>
      <c r="C169" s="17">
        <f t="shared" si="26"/>
        <v>36817.612000000001</v>
      </c>
      <c r="D169" s="31" t="str">
        <f t="shared" si="27"/>
        <v>pg</v>
      </c>
      <c r="E169" s="64">
        <f>VLOOKUP(C169,Active!C$21:E$972,3,FALSE)</f>
        <v>-26084.857352717114</v>
      </c>
      <c r="F169" s="5" t="str">
        <f>LEFT(M169,1)</f>
        <v>P</v>
      </c>
      <c r="G169" s="31" t="str">
        <f t="shared" si="28"/>
        <v>36817.612</v>
      </c>
      <c r="H169" s="17">
        <f t="shared" si="29"/>
        <v>-26085</v>
      </c>
      <c r="I169" s="65" t="s">
        <v>350</v>
      </c>
      <c r="J169" s="66" t="s">
        <v>351</v>
      </c>
      <c r="K169" s="65">
        <v>-26085</v>
      </c>
      <c r="L169" s="65" t="s">
        <v>352</v>
      </c>
      <c r="M169" s="66" t="s">
        <v>147</v>
      </c>
      <c r="N169" s="66"/>
      <c r="O169" s="67" t="s">
        <v>307</v>
      </c>
      <c r="P169" s="67" t="s">
        <v>308</v>
      </c>
    </row>
    <row r="170" spans="1:16" ht="12.75" customHeight="1" thickBot="1">
      <c r="A170" s="17" t="str">
        <f t="shared" si="24"/>
        <v> MVS 501 </v>
      </c>
      <c r="B170" s="5" t="str">
        <f t="shared" si="25"/>
        <v>I</v>
      </c>
      <c r="C170" s="17">
        <f t="shared" si="26"/>
        <v>36820.614999999998</v>
      </c>
      <c r="D170" s="31" t="str">
        <f t="shared" si="27"/>
        <v>vis</v>
      </c>
      <c r="E170" s="64">
        <f>VLOOKUP(C170,Active!C$21:E$972,3,FALSE)</f>
        <v>-26079.86248563747</v>
      </c>
      <c r="F170" s="5" t="s">
        <v>140</v>
      </c>
      <c r="G170" s="31" t="str">
        <f t="shared" si="28"/>
        <v>36820.615</v>
      </c>
      <c r="H170" s="17">
        <f t="shared" si="29"/>
        <v>-26080</v>
      </c>
      <c r="I170" s="65" t="s">
        <v>353</v>
      </c>
      <c r="J170" s="66" t="s">
        <v>354</v>
      </c>
      <c r="K170" s="65">
        <v>-26080</v>
      </c>
      <c r="L170" s="65" t="s">
        <v>355</v>
      </c>
      <c r="M170" s="66" t="s">
        <v>147</v>
      </c>
      <c r="N170" s="66"/>
      <c r="O170" s="67" t="s">
        <v>307</v>
      </c>
      <c r="P170" s="67" t="s">
        <v>308</v>
      </c>
    </row>
    <row r="171" spans="1:16" ht="12.75" customHeight="1" thickBot="1">
      <c r="A171" s="17" t="str">
        <f t="shared" ref="A171:A188" si="30">P171</f>
        <v> MVS 501 </v>
      </c>
      <c r="B171" s="5" t="str">
        <f t="shared" ref="B171:B188" si="31">IF(H171=INT(H171),"I","II")</f>
        <v>I</v>
      </c>
      <c r="C171" s="17">
        <f t="shared" ref="C171:C188" si="32">1*G171</f>
        <v>36841.593000000001</v>
      </c>
      <c r="D171" s="31" t="str">
        <f t="shared" ref="D171:D188" si="33">VLOOKUP(F171,I$1:J$5,2,FALSE)</f>
        <v>vis</v>
      </c>
      <c r="E171" s="64">
        <f>VLOOKUP(C171,Active!C$21:E$972,3,FALSE)</f>
        <v>-26044.969937653143</v>
      </c>
      <c r="F171" s="5" t="s">
        <v>140</v>
      </c>
      <c r="G171" s="31" t="str">
        <f t="shared" ref="G171:G188" si="34">MID(I171,3,LEN(I171)-3)</f>
        <v>36841.593</v>
      </c>
      <c r="H171" s="17">
        <f t="shared" ref="H171:H188" si="35">1*K171</f>
        <v>-26045</v>
      </c>
      <c r="I171" s="65" t="s">
        <v>356</v>
      </c>
      <c r="J171" s="66" t="s">
        <v>357</v>
      </c>
      <c r="K171" s="65">
        <v>-26045</v>
      </c>
      <c r="L171" s="65" t="s">
        <v>358</v>
      </c>
      <c r="M171" s="66" t="s">
        <v>147</v>
      </c>
      <c r="N171" s="66"/>
      <c r="O171" s="67" t="s">
        <v>307</v>
      </c>
      <c r="P171" s="67" t="s">
        <v>308</v>
      </c>
    </row>
    <row r="172" spans="1:16" ht="12.75" customHeight="1" thickBot="1">
      <c r="A172" s="17" t="str">
        <f t="shared" si="30"/>
        <v> MVS 501 </v>
      </c>
      <c r="B172" s="5" t="str">
        <f t="shared" si="31"/>
        <v>II</v>
      </c>
      <c r="C172" s="17">
        <f t="shared" si="32"/>
        <v>36842.571000000004</v>
      </c>
      <c r="D172" s="31" t="str">
        <f t="shared" si="33"/>
        <v>vis</v>
      </c>
      <c r="E172" s="64">
        <f>VLOOKUP(C172,Active!C$21:E$972,3,FALSE)</f>
        <v>-26043.343237685138</v>
      </c>
      <c r="F172" s="5" t="s">
        <v>140</v>
      </c>
      <c r="G172" s="31" t="str">
        <f t="shared" si="34"/>
        <v>36842.571</v>
      </c>
      <c r="H172" s="17">
        <f t="shared" si="35"/>
        <v>-26043.5</v>
      </c>
      <c r="I172" s="65" t="s">
        <v>359</v>
      </c>
      <c r="J172" s="66" t="s">
        <v>360</v>
      </c>
      <c r="K172" s="65">
        <v>-26043.5</v>
      </c>
      <c r="L172" s="65" t="s">
        <v>361</v>
      </c>
      <c r="M172" s="66" t="s">
        <v>147</v>
      </c>
      <c r="N172" s="66"/>
      <c r="O172" s="67" t="s">
        <v>307</v>
      </c>
      <c r="P172" s="67" t="s">
        <v>308</v>
      </c>
    </row>
    <row r="173" spans="1:16" ht="12.75" customHeight="1" thickBot="1">
      <c r="A173" s="17" t="str">
        <f t="shared" si="30"/>
        <v> MVS 501 </v>
      </c>
      <c r="B173" s="5" t="str">
        <f t="shared" si="31"/>
        <v>II</v>
      </c>
      <c r="C173" s="17">
        <f t="shared" si="32"/>
        <v>36848.588000000003</v>
      </c>
      <c r="D173" s="31" t="str">
        <f t="shared" si="33"/>
        <v>vis</v>
      </c>
      <c r="E173" s="64">
        <f>VLOOKUP(C173,Active!C$21:E$972,3,FALSE)</f>
        <v>-26033.335207309428</v>
      </c>
      <c r="F173" s="5" t="s">
        <v>140</v>
      </c>
      <c r="G173" s="31" t="str">
        <f t="shared" si="34"/>
        <v>36848.588</v>
      </c>
      <c r="H173" s="17">
        <f t="shared" si="35"/>
        <v>-26033.5</v>
      </c>
      <c r="I173" s="65" t="s">
        <v>362</v>
      </c>
      <c r="J173" s="66" t="s">
        <v>363</v>
      </c>
      <c r="K173" s="65">
        <v>-26033.5</v>
      </c>
      <c r="L173" s="65" t="s">
        <v>364</v>
      </c>
      <c r="M173" s="66" t="s">
        <v>147</v>
      </c>
      <c r="N173" s="66"/>
      <c r="O173" s="67" t="s">
        <v>307</v>
      </c>
      <c r="P173" s="67" t="s">
        <v>308</v>
      </c>
    </row>
    <row r="174" spans="1:16" ht="12.75" customHeight="1" thickBot="1">
      <c r="A174" s="17" t="str">
        <f t="shared" si="30"/>
        <v> MVS 501 </v>
      </c>
      <c r="B174" s="5" t="str">
        <f t="shared" si="31"/>
        <v>I</v>
      </c>
      <c r="C174" s="17">
        <f t="shared" si="32"/>
        <v>36903.523999999998</v>
      </c>
      <c r="D174" s="31" t="str">
        <f t="shared" si="33"/>
        <v>vis</v>
      </c>
      <c r="E174" s="64">
        <f>VLOOKUP(C174,Active!C$21:E$972,3,FALSE)</f>
        <v>-25941.960575978199</v>
      </c>
      <c r="F174" s="5" t="s">
        <v>140</v>
      </c>
      <c r="G174" s="31" t="str">
        <f t="shared" si="34"/>
        <v>36903.524</v>
      </c>
      <c r="H174" s="17">
        <f t="shared" si="35"/>
        <v>-25942</v>
      </c>
      <c r="I174" s="65" t="s">
        <v>365</v>
      </c>
      <c r="J174" s="66" t="s">
        <v>366</v>
      </c>
      <c r="K174" s="65">
        <v>-25942</v>
      </c>
      <c r="L174" s="65" t="s">
        <v>284</v>
      </c>
      <c r="M174" s="66" t="s">
        <v>147</v>
      </c>
      <c r="N174" s="66"/>
      <c r="O174" s="67" t="s">
        <v>307</v>
      </c>
      <c r="P174" s="67" t="s">
        <v>308</v>
      </c>
    </row>
    <row r="175" spans="1:16" ht="12.75" customHeight="1" thickBot="1">
      <c r="A175" s="17" t="str">
        <f t="shared" si="30"/>
        <v> MVS 501 </v>
      </c>
      <c r="B175" s="5" t="str">
        <f t="shared" si="31"/>
        <v>II</v>
      </c>
      <c r="C175" s="17">
        <f t="shared" si="32"/>
        <v>36904.444000000003</v>
      </c>
      <c r="D175" s="31" t="str">
        <f t="shared" si="33"/>
        <v>vis</v>
      </c>
      <c r="E175" s="64">
        <f>VLOOKUP(C175,Active!C$21:E$972,3,FALSE)</f>
        <v>-25940.430346969439</v>
      </c>
      <c r="F175" s="5" t="s">
        <v>140</v>
      </c>
      <c r="G175" s="31" t="str">
        <f t="shared" si="34"/>
        <v>36904.444</v>
      </c>
      <c r="H175" s="17">
        <f t="shared" si="35"/>
        <v>-25940.5</v>
      </c>
      <c r="I175" s="65" t="s">
        <v>367</v>
      </c>
      <c r="J175" s="66" t="s">
        <v>368</v>
      </c>
      <c r="K175" s="65">
        <v>-25940.5</v>
      </c>
      <c r="L175" s="65" t="s">
        <v>369</v>
      </c>
      <c r="M175" s="66" t="s">
        <v>147</v>
      </c>
      <c r="N175" s="66"/>
      <c r="O175" s="67" t="s">
        <v>307</v>
      </c>
      <c r="P175" s="67" t="s">
        <v>308</v>
      </c>
    </row>
    <row r="176" spans="1:16" ht="12.75" customHeight="1" thickBot="1">
      <c r="A176" s="17" t="str">
        <f t="shared" si="30"/>
        <v> MVS 501 </v>
      </c>
      <c r="B176" s="5" t="str">
        <f t="shared" si="31"/>
        <v>II</v>
      </c>
      <c r="C176" s="17">
        <f t="shared" si="32"/>
        <v>36993.472999999998</v>
      </c>
      <c r="D176" s="31" t="str">
        <f t="shared" si="33"/>
        <v>vis</v>
      </c>
      <c r="E176" s="64">
        <f>VLOOKUP(C176,Active!C$21:E$972,3,FALSE)</f>
        <v>-25792.34908781718</v>
      </c>
      <c r="F176" s="5" t="s">
        <v>140</v>
      </c>
      <c r="G176" s="31" t="str">
        <f t="shared" si="34"/>
        <v>36993.473</v>
      </c>
      <c r="H176" s="17">
        <f t="shared" si="35"/>
        <v>-25792.5</v>
      </c>
      <c r="I176" s="65" t="s">
        <v>370</v>
      </c>
      <c r="J176" s="66" t="s">
        <v>371</v>
      </c>
      <c r="K176" s="65">
        <v>-25792.5</v>
      </c>
      <c r="L176" s="65" t="s">
        <v>372</v>
      </c>
      <c r="M176" s="66" t="s">
        <v>147</v>
      </c>
      <c r="N176" s="66"/>
      <c r="O176" s="67" t="s">
        <v>307</v>
      </c>
      <c r="P176" s="67" t="s">
        <v>308</v>
      </c>
    </row>
    <row r="177" spans="1:16" ht="12.75" customHeight="1" thickBot="1">
      <c r="A177" s="17" t="str">
        <f t="shared" si="30"/>
        <v> BBS 33 </v>
      </c>
      <c r="B177" s="5" t="str">
        <f t="shared" si="31"/>
        <v>I</v>
      </c>
      <c r="C177" s="17">
        <f t="shared" si="32"/>
        <v>43213.288999999997</v>
      </c>
      <c r="D177" s="31" t="str">
        <f t="shared" si="33"/>
        <v>vis</v>
      </c>
      <c r="E177" s="64">
        <f>VLOOKUP(C177,Active!C$21:E$972,3,FALSE)</f>
        <v>-15446.9764005421</v>
      </c>
      <c r="F177" s="5" t="s">
        <v>140</v>
      </c>
      <c r="G177" s="31" t="str">
        <f t="shared" si="34"/>
        <v>43213.289</v>
      </c>
      <c r="H177" s="17">
        <f t="shared" si="35"/>
        <v>-15447</v>
      </c>
      <c r="I177" s="65" t="s">
        <v>389</v>
      </c>
      <c r="J177" s="66" t="s">
        <v>390</v>
      </c>
      <c r="K177" s="65">
        <v>-15447</v>
      </c>
      <c r="L177" s="65" t="s">
        <v>385</v>
      </c>
      <c r="M177" s="66" t="s">
        <v>153</v>
      </c>
      <c r="N177" s="66"/>
      <c r="O177" s="67" t="s">
        <v>381</v>
      </c>
      <c r="P177" s="67" t="s">
        <v>391</v>
      </c>
    </row>
    <row r="178" spans="1:16" ht="12.75" customHeight="1" thickBot="1">
      <c r="A178" s="17" t="str">
        <f t="shared" si="30"/>
        <v> VSSC 73 </v>
      </c>
      <c r="B178" s="5" t="str">
        <f t="shared" si="31"/>
        <v>I</v>
      </c>
      <c r="C178" s="17">
        <f t="shared" si="32"/>
        <v>47597.375999999997</v>
      </c>
      <c r="D178" s="31" t="str">
        <f t="shared" si="33"/>
        <v>vis</v>
      </c>
      <c r="E178" s="64">
        <f>VLOOKUP(C178,Active!C$21:E$972,3,FALSE)</f>
        <v>-8154.9578089249617</v>
      </c>
      <c r="F178" s="5" t="s">
        <v>140</v>
      </c>
      <c r="G178" s="31" t="str">
        <f t="shared" si="34"/>
        <v>47597.376</v>
      </c>
      <c r="H178" s="17">
        <f t="shared" si="35"/>
        <v>-8155</v>
      </c>
      <c r="I178" s="65" t="s">
        <v>521</v>
      </c>
      <c r="J178" s="66" t="s">
        <v>522</v>
      </c>
      <c r="K178" s="65">
        <v>-8155</v>
      </c>
      <c r="L178" s="65" t="s">
        <v>260</v>
      </c>
      <c r="M178" s="66" t="s">
        <v>153</v>
      </c>
      <c r="N178" s="66"/>
      <c r="O178" s="67" t="s">
        <v>523</v>
      </c>
      <c r="P178" s="67" t="s">
        <v>524</v>
      </c>
    </row>
    <row r="179" spans="1:16" ht="12.75" customHeight="1" thickBot="1">
      <c r="A179" s="17" t="str">
        <f t="shared" si="30"/>
        <v> VSSC 73 </v>
      </c>
      <c r="B179" s="5" t="str">
        <f t="shared" si="31"/>
        <v>I</v>
      </c>
      <c r="C179" s="17">
        <f t="shared" si="32"/>
        <v>47603.372000000003</v>
      </c>
      <c r="D179" s="31" t="str">
        <f t="shared" si="33"/>
        <v>vis</v>
      </c>
      <c r="E179" s="64">
        <f>VLOOKUP(C179,Active!C$21:E$972,3,FALSE)</f>
        <v>-8144.9847076896567</v>
      </c>
      <c r="F179" s="5" t="s">
        <v>140</v>
      </c>
      <c r="G179" s="31" t="str">
        <f t="shared" si="34"/>
        <v>47603.372</v>
      </c>
      <c r="H179" s="17">
        <f t="shared" si="35"/>
        <v>-8145</v>
      </c>
      <c r="I179" s="65" t="s">
        <v>525</v>
      </c>
      <c r="J179" s="66" t="s">
        <v>526</v>
      </c>
      <c r="K179" s="65">
        <v>-8145</v>
      </c>
      <c r="L179" s="65" t="s">
        <v>388</v>
      </c>
      <c r="M179" s="66" t="s">
        <v>153</v>
      </c>
      <c r="N179" s="66"/>
      <c r="O179" s="67" t="s">
        <v>523</v>
      </c>
      <c r="P179" s="67" t="s">
        <v>524</v>
      </c>
    </row>
    <row r="180" spans="1:16" ht="12.75" customHeight="1" thickBot="1">
      <c r="A180" s="17" t="str">
        <f t="shared" si="30"/>
        <v> BRNO 32 </v>
      </c>
      <c r="B180" s="5" t="str">
        <f t="shared" si="31"/>
        <v>I</v>
      </c>
      <c r="C180" s="17">
        <f t="shared" si="32"/>
        <v>49771.350200000001</v>
      </c>
      <c r="D180" s="31" t="str">
        <f t="shared" si="33"/>
        <v>vis</v>
      </c>
      <c r="E180" s="64">
        <f>VLOOKUP(C180,Active!C$21:E$972,3,FALSE)</f>
        <v>-4539.0030424944534</v>
      </c>
      <c r="F180" s="5" t="s">
        <v>140</v>
      </c>
      <c r="G180" s="31" t="str">
        <f t="shared" si="34"/>
        <v>49771.3502</v>
      </c>
      <c r="H180" s="17">
        <f t="shared" si="35"/>
        <v>-4539</v>
      </c>
      <c r="I180" s="65" t="s">
        <v>579</v>
      </c>
      <c r="J180" s="66" t="s">
        <v>580</v>
      </c>
      <c r="K180" s="65">
        <v>-4539</v>
      </c>
      <c r="L180" s="65" t="s">
        <v>581</v>
      </c>
      <c r="M180" s="66" t="s">
        <v>153</v>
      </c>
      <c r="N180" s="66"/>
      <c r="O180" s="67" t="s">
        <v>582</v>
      </c>
      <c r="P180" s="67" t="s">
        <v>583</v>
      </c>
    </row>
    <row r="181" spans="1:16" ht="12.75" customHeight="1" thickBot="1">
      <c r="A181" s="17" t="str">
        <f t="shared" si="30"/>
        <v>VSB 47 </v>
      </c>
      <c r="B181" s="5" t="str">
        <f t="shared" si="31"/>
        <v>I</v>
      </c>
      <c r="C181" s="17">
        <f t="shared" si="32"/>
        <v>50459.152999999998</v>
      </c>
      <c r="D181" s="31" t="str">
        <f t="shared" si="33"/>
        <v>vis</v>
      </c>
      <c r="E181" s="64">
        <f>VLOOKUP(C181,Active!C$21:E$972,3,FALSE)</f>
        <v>-3394.9858719943454</v>
      </c>
      <c r="F181" s="5" t="s">
        <v>140</v>
      </c>
      <c r="G181" s="31" t="str">
        <f t="shared" si="34"/>
        <v>50459.153</v>
      </c>
      <c r="H181" s="17">
        <f t="shared" si="35"/>
        <v>-3395</v>
      </c>
      <c r="I181" s="65" t="s">
        <v>604</v>
      </c>
      <c r="J181" s="66" t="s">
        <v>605</v>
      </c>
      <c r="K181" s="65">
        <v>-3395</v>
      </c>
      <c r="L181" s="65" t="s">
        <v>516</v>
      </c>
      <c r="M181" s="66" t="s">
        <v>153</v>
      </c>
      <c r="N181" s="66"/>
      <c r="O181" s="67" t="s">
        <v>606</v>
      </c>
      <c r="P181" s="68" t="s">
        <v>607</v>
      </c>
    </row>
    <row r="182" spans="1:16" ht="12.75" customHeight="1" thickBot="1">
      <c r="A182" s="17" t="str">
        <f t="shared" si="30"/>
        <v> AOEB 12 </v>
      </c>
      <c r="B182" s="5" t="str">
        <f t="shared" si="31"/>
        <v>I</v>
      </c>
      <c r="C182" s="17">
        <f t="shared" si="32"/>
        <v>50473.582000000002</v>
      </c>
      <c r="D182" s="31" t="str">
        <f t="shared" si="33"/>
        <v>vis</v>
      </c>
      <c r="E182" s="64">
        <f>VLOOKUP(C182,Active!C$21:E$972,3,FALSE)</f>
        <v>-3370.9862259429619</v>
      </c>
      <c r="F182" s="5" t="s">
        <v>140</v>
      </c>
      <c r="G182" s="31" t="str">
        <f t="shared" si="34"/>
        <v>50473.582</v>
      </c>
      <c r="H182" s="17">
        <f t="shared" si="35"/>
        <v>-3371</v>
      </c>
      <c r="I182" s="65" t="s">
        <v>608</v>
      </c>
      <c r="J182" s="66" t="s">
        <v>609</v>
      </c>
      <c r="K182" s="65">
        <v>-3371</v>
      </c>
      <c r="L182" s="65" t="s">
        <v>516</v>
      </c>
      <c r="M182" s="66" t="s">
        <v>610</v>
      </c>
      <c r="N182" s="66" t="s">
        <v>611</v>
      </c>
      <c r="O182" s="67" t="s">
        <v>612</v>
      </c>
      <c r="P182" s="67" t="s">
        <v>613</v>
      </c>
    </row>
    <row r="183" spans="1:16" ht="12.75" customHeight="1" thickBot="1">
      <c r="A183" s="17" t="str">
        <f t="shared" si="30"/>
        <v> AOEB 12 </v>
      </c>
      <c r="B183" s="5" t="str">
        <f t="shared" si="31"/>
        <v>I</v>
      </c>
      <c r="C183" s="17">
        <f t="shared" si="32"/>
        <v>50836.714</v>
      </c>
      <c r="D183" s="31" t="str">
        <f t="shared" si="33"/>
        <v>vis</v>
      </c>
      <c r="E183" s="64">
        <f>VLOOKUP(C183,Active!C$21:E$972,3,FALSE)</f>
        <v>-2766.9915298497735</v>
      </c>
      <c r="F183" s="5" t="s">
        <v>140</v>
      </c>
      <c r="G183" s="31" t="str">
        <f t="shared" si="34"/>
        <v>50836.714</v>
      </c>
      <c r="H183" s="17">
        <f t="shared" si="35"/>
        <v>-2767</v>
      </c>
      <c r="I183" s="65" t="s">
        <v>635</v>
      </c>
      <c r="J183" s="66" t="s">
        <v>636</v>
      </c>
      <c r="K183" s="65">
        <v>-2767</v>
      </c>
      <c r="L183" s="65" t="s">
        <v>626</v>
      </c>
      <c r="M183" s="66" t="s">
        <v>610</v>
      </c>
      <c r="N183" s="66" t="s">
        <v>611</v>
      </c>
      <c r="O183" s="67" t="s">
        <v>612</v>
      </c>
      <c r="P183" s="67" t="s">
        <v>613</v>
      </c>
    </row>
    <row r="184" spans="1:16" ht="12.75" customHeight="1" thickBot="1">
      <c r="A184" s="17" t="str">
        <f t="shared" si="30"/>
        <v>VSB 47 </v>
      </c>
      <c r="B184" s="5" t="str">
        <f t="shared" si="31"/>
        <v>I</v>
      </c>
      <c r="C184" s="17">
        <f t="shared" si="32"/>
        <v>51160.173999999999</v>
      </c>
      <c r="D184" s="31" t="str">
        <f t="shared" si="33"/>
        <v>vis</v>
      </c>
      <c r="E184" s="64">
        <f>VLOOKUP(C184,Active!C$21:E$972,3,FALSE)</f>
        <v>-2228.9829698817634</v>
      </c>
      <c r="F184" s="5" t="s">
        <v>140</v>
      </c>
      <c r="G184" s="31" t="str">
        <f t="shared" si="34"/>
        <v>51160.174</v>
      </c>
      <c r="H184" s="17">
        <f t="shared" si="35"/>
        <v>-2229</v>
      </c>
      <c r="I184" s="65" t="s">
        <v>644</v>
      </c>
      <c r="J184" s="66" t="s">
        <v>645</v>
      </c>
      <c r="K184" s="65">
        <v>-2229</v>
      </c>
      <c r="L184" s="65" t="s">
        <v>426</v>
      </c>
      <c r="M184" s="66" t="s">
        <v>153</v>
      </c>
      <c r="N184" s="66"/>
      <c r="O184" s="67" t="s">
        <v>606</v>
      </c>
      <c r="P184" s="68" t="s">
        <v>607</v>
      </c>
    </row>
    <row r="185" spans="1:16" ht="12.75" customHeight="1" thickBot="1">
      <c r="A185" s="17" t="str">
        <f t="shared" si="30"/>
        <v>IBVS 5040 </v>
      </c>
      <c r="B185" s="5" t="str">
        <f t="shared" si="31"/>
        <v>I</v>
      </c>
      <c r="C185" s="17">
        <f t="shared" si="32"/>
        <v>51814.891000000003</v>
      </c>
      <c r="D185" s="31" t="str">
        <f t="shared" si="33"/>
        <v>vis</v>
      </c>
      <c r="E185" s="64">
        <f>VLOOKUP(C185,Active!C$21:E$972,3,FALSE)</f>
        <v>-1139.9971590965692</v>
      </c>
      <c r="F185" s="5" t="s">
        <v>140</v>
      </c>
      <c r="G185" s="31" t="str">
        <f t="shared" si="34"/>
        <v>51814.8910</v>
      </c>
      <c r="H185" s="17">
        <f t="shared" si="35"/>
        <v>-1140</v>
      </c>
      <c r="I185" s="65" t="s">
        <v>656</v>
      </c>
      <c r="J185" s="66" t="s">
        <v>657</v>
      </c>
      <c r="K185" s="65">
        <v>-1140</v>
      </c>
      <c r="L185" s="65" t="s">
        <v>658</v>
      </c>
      <c r="M185" s="66" t="s">
        <v>435</v>
      </c>
      <c r="N185" s="66" t="s">
        <v>436</v>
      </c>
      <c r="O185" s="67" t="s">
        <v>659</v>
      </c>
      <c r="P185" s="68" t="s">
        <v>660</v>
      </c>
    </row>
    <row r="186" spans="1:16" ht="12.75" customHeight="1" thickBot="1">
      <c r="A186" s="17" t="str">
        <f t="shared" si="30"/>
        <v> BBS 124 </v>
      </c>
      <c r="B186" s="5" t="str">
        <f t="shared" si="31"/>
        <v>I</v>
      </c>
      <c r="C186" s="17">
        <f t="shared" si="32"/>
        <v>51901.462399999997</v>
      </c>
      <c r="D186" s="31" t="str">
        <f t="shared" si="33"/>
        <v>vis</v>
      </c>
      <c r="E186" s="64">
        <f>VLOOKUP(C186,Active!C$21:E$972,3,FALSE)</f>
        <v>-996.00360734855951</v>
      </c>
      <c r="F186" s="5" t="s">
        <v>140</v>
      </c>
      <c r="G186" s="31" t="str">
        <f t="shared" si="34"/>
        <v>51901.4624</v>
      </c>
      <c r="H186" s="17">
        <f t="shared" si="35"/>
        <v>-996</v>
      </c>
      <c r="I186" s="65" t="s">
        <v>661</v>
      </c>
      <c r="J186" s="66" t="s">
        <v>662</v>
      </c>
      <c r="K186" s="65">
        <v>-996</v>
      </c>
      <c r="L186" s="65" t="s">
        <v>663</v>
      </c>
      <c r="M186" s="66" t="s">
        <v>435</v>
      </c>
      <c r="N186" s="66" t="s">
        <v>436</v>
      </c>
      <c r="O186" s="67" t="s">
        <v>376</v>
      </c>
      <c r="P186" s="67" t="s">
        <v>664</v>
      </c>
    </row>
    <row r="187" spans="1:16" ht="12.75" customHeight="1" thickBot="1">
      <c r="A187" s="17" t="str">
        <f t="shared" si="30"/>
        <v>VSB 42 </v>
      </c>
      <c r="B187" s="5" t="str">
        <f t="shared" si="31"/>
        <v>I</v>
      </c>
      <c r="C187" s="17">
        <f t="shared" si="32"/>
        <v>52646.972699999998</v>
      </c>
      <c r="D187" s="31" t="str">
        <f t="shared" si="33"/>
        <v>vis</v>
      </c>
      <c r="E187" s="64">
        <f>VLOOKUP(C187,Active!C$21:E$972,3,FALSE)</f>
        <v>243.99800937165691</v>
      </c>
      <c r="F187" s="5" t="s">
        <v>140</v>
      </c>
      <c r="G187" s="31" t="str">
        <f t="shared" si="34"/>
        <v>52646.9727</v>
      </c>
      <c r="H187" s="17">
        <f t="shared" si="35"/>
        <v>244</v>
      </c>
      <c r="I187" s="65" t="s">
        <v>679</v>
      </c>
      <c r="J187" s="66" t="s">
        <v>680</v>
      </c>
      <c r="K187" s="65">
        <v>244</v>
      </c>
      <c r="L187" s="65" t="s">
        <v>681</v>
      </c>
      <c r="M187" s="66" t="s">
        <v>435</v>
      </c>
      <c r="N187" s="66" t="s">
        <v>436</v>
      </c>
      <c r="O187" s="67" t="s">
        <v>682</v>
      </c>
      <c r="P187" s="68" t="s">
        <v>683</v>
      </c>
    </row>
    <row r="188" spans="1:16" ht="12.75" customHeight="1" thickBot="1">
      <c r="A188" s="17" t="str">
        <f t="shared" si="30"/>
        <v> AOEB 12 </v>
      </c>
      <c r="B188" s="5" t="str">
        <f t="shared" si="31"/>
        <v>I</v>
      </c>
      <c r="C188" s="17">
        <f t="shared" si="32"/>
        <v>52657.796999999999</v>
      </c>
      <c r="D188" s="31" t="str">
        <f t="shared" si="33"/>
        <v>vis</v>
      </c>
      <c r="E188" s="64">
        <f>VLOOKUP(C188,Active!C$21:E$972,3,FALSE)</f>
        <v>262.00198530581218</v>
      </c>
      <c r="F188" s="5" t="s">
        <v>140</v>
      </c>
      <c r="G188" s="31" t="str">
        <f t="shared" si="34"/>
        <v>52657.7970</v>
      </c>
      <c r="H188" s="17">
        <f t="shared" si="35"/>
        <v>262</v>
      </c>
      <c r="I188" s="65" t="s">
        <v>684</v>
      </c>
      <c r="J188" s="66" t="s">
        <v>685</v>
      </c>
      <c r="K188" s="65">
        <v>262</v>
      </c>
      <c r="L188" s="65" t="s">
        <v>686</v>
      </c>
      <c r="M188" s="66" t="s">
        <v>610</v>
      </c>
      <c r="N188" s="66" t="s">
        <v>611</v>
      </c>
      <c r="O188" s="67" t="s">
        <v>687</v>
      </c>
      <c r="P188" s="67" t="s">
        <v>613</v>
      </c>
    </row>
    <row r="189" spans="1:16">
      <c r="B189" s="5"/>
      <c r="F189" s="5"/>
    </row>
    <row r="190" spans="1:16">
      <c r="B190" s="5"/>
      <c r="F190" s="5"/>
    </row>
    <row r="191" spans="1:16">
      <c r="B191" s="5"/>
      <c r="F191" s="5"/>
    </row>
    <row r="192" spans="1:1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</sheetData>
  <phoneticPr fontId="23" type="noConversion"/>
  <hyperlinks>
    <hyperlink ref="A3" r:id="rId1" xr:uid="{00000000-0004-0000-0200-000000000000}"/>
    <hyperlink ref="P29" r:id="rId2" display="http://www.konkoly.hu/cgi-bin/IBVS?2202" xr:uid="{00000000-0004-0000-0200-000001000000}"/>
    <hyperlink ref="P30" r:id="rId3" display="http://www.konkoly.hu/cgi-bin/IBVS?2202" xr:uid="{00000000-0004-0000-0200-000002000000}"/>
    <hyperlink ref="P31" r:id="rId4" display="http://www.konkoly.hu/cgi-bin/IBVS?2202" xr:uid="{00000000-0004-0000-0200-000003000000}"/>
    <hyperlink ref="P32" r:id="rId5" display="http://www.konkoly.hu/cgi-bin/IBVS?2202" xr:uid="{00000000-0004-0000-0200-000004000000}"/>
    <hyperlink ref="P34" r:id="rId6" display="http://www.bav-astro.de/sfs/BAVM_link.php?BAVMnr=34" xr:uid="{00000000-0004-0000-0200-000005000000}"/>
    <hyperlink ref="P35" r:id="rId7" display="http://www.bav-astro.de/sfs/BAVM_link.php?BAVMnr=34" xr:uid="{00000000-0004-0000-0200-000006000000}"/>
    <hyperlink ref="P45" r:id="rId8" display="http://www.bav-astro.de/sfs/BAVM_link.php?BAVMnr=46" xr:uid="{00000000-0004-0000-0200-000007000000}"/>
    <hyperlink ref="P58" r:id="rId9" display="http://www.bav-astro.de/sfs/BAVM_link.php?BAVMnr=68" xr:uid="{00000000-0004-0000-0200-000008000000}"/>
    <hyperlink ref="P59" r:id="rId10" display="http://www.bav-astro.de/sfs/BAVM_link.php?BAVMnr=68" xr:uid="{00000000-0004-0000-0200-000009000000}"/>
    <hyperlink ref="P61" r:id="rId11" display="http://www.bav-astro.de/sfs/BAVM_link.php?BAVMnr=68" xr:uid="{00000000-0004-0000-0200-00000A000000}"/>
    <hyperlink ref="P62" r:id="rId12" display="http://www.bav-astro.de/sfs/BAVM_link.php?BAVMnr=68" xr:uid="{00000000-0004-0000-0200-00000B000000}"/>
    <hyperlink ref="P68" r:id="rId13" display="http://www.bav-astro.de/sfs/BAVM_link.php?BAVMnr=68" xr:uid="{00000000-0004-0000-0200-00000C000000}"/>
    <hyperlink ref="P73" r:id="rId14" display="http://www.bav-astro.de/sfs/BAVM_link.php?BAVMnr=62" xr:uid="{00000000-0004-0000-0200-00000D000000}"/>
    <hyperlink ref="P79" r:id="rId15" display="http://www.konkoly.hu/cgi-bin/IBVS?4534" xr:uid="{00000000-0004-0000-0200-00000E000000}"/>
    <hyperlink ref="P81" r:id="rId16" display="http://www.konkoly.hu/cgi-bin/IBVS?4534" xr:uid="{00000000-0004-0000-0200-00000F000000}"/>
    <hyperlink ref="P82" r:id="rId17" display="http://www.konkoly.hu/cgi-bin/IBVS?4534" xr:uid="{00000000-0004-0000-0200-000010000000}"/>
    <hyperlink ref="P181" r:id="rId18" display="http://vsolj.cetus-net.org/no47.pdf" xr:uid="{00000000-0004-0000-0200-000011000000}"/>
    <hyperlink ref="P83" r:id="rId19" display="http://www.bav-astro.de/sfs/BAVM_link.php?BAVMnr=101" xr:uid="{00000000-0004-0000-0200-000012000000}"/>
    <hyperlink ref="P86" r:id="rId20" display="http://www.konkoly.hu/cgi-bin/IBVS?4877" xr:uid="{00000000-0004-0000-0200-000013000000}"/>
    <hyperlink ref="P89" r:id="rId21" display="http://www.konkoly.hu/cgi-bin/IBVS?4877" xr:uid="{00000000-0004-0000-0200-000014000000}"/>
    <hyperlink ref="P90" r:id="rId22" display="http://www.konkoly.hu/cgi-bin/IBVS?4877" xr:uid="{00000000-0004-0000-0200-000015000000}"/>
    <hyperlink ref="P184" r:id="rId23" display="http://vsolj.cetus-net.org/no47.pdf" xr:uid="{00000000-0004-0000-0200-000016000000}"/>
    <hyperlink ref="P91" r:id="rId24" display="http://www.bav-astro.de/sfs/BAVM_link.php?BAVMnr=128" xr:uid="{00000000-0004-0000-0200-000017000000}"/>
    <hyperlink ref="P92" r:id="rId25" display="http://www.bav-astro.de/sfs/BAVM_link.php?BAVMnr=152" xr:uid="{00000000-0004-0000-0200-000018000000}"/>
    <hyperlink ref="P185" r:id="rId26" display="http://www.konkoly.hu/cgi-bin/IBVS?5040" xr:uid="{00000000-0004-0000-0200-000019000000}"/>
    <hyperlink ref="P93" r:id="rId27" display="http://www.bav-astro.de/sfs/BAVM_link.php?BAVMnr=152" xr:uid="{00000000-0004-0000-0200-00001A000000}"/>
    <hyperlink ref="P94" r:id="rId28" display="http://www.bav-astro.de/sfs/BAVM_link.php?BAVMnr=152" xr:uid="{00000000-0004-0000-0200-00001B000000}"/>
    <hyperlink ref="P96" r:id="rId29" display="http://www.konkoly.hu/cgi-bin/IBVS?5371" xr:uid="{00000000-0004-0000-0200-00001C000000}"/>
    <hyperlink ref="P187" r:id="rId30" display="http://vsolj.cetus-net.org/no42.pdf" xr:uid="{00000000-0004-0000-0200-00001D000000}"/>
    <hyperlink ref="P97" r:id="rId31" display="http://www.bav-astro.de/sfs/BAVM_link.php?BAVMnr=173" xr:uid="{00000000-0004-0000-02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2002-08-11T04:21:38Z</dcterms:created>
  <dcterms:modified xsi:type="dcterms:W3CDTF">2025-01-03T04:05:08Z</dcterms:modified>
</cp:coreProperties>
</file>