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9E19515-B871-4049-9328-696B5C37F7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2" i="1"/>
  <c r="F42" i="1" s="1"/>
  <c r="G42" i="1" s="1"/>
  <c r="K42" i="1" s="1"/>
  <c r="Q42" i="1"/>
  <c r="F14" i="1"/>
  <c r="E40" i="1"/>
  <c r="F40" i="1" s="1"/>
  <c r="T40" i="1" s="1"/>
  <c r="Q40" i="1"/>
  <c r="Q41" i="1"/>
  <c r="E41" i="1"/>
  <c r="F41" i="1" s="1"/>
  <c r="G41" i="1" s="1"/>
  <c r="K41" i="1" s="1"/>
  <c r="E38" i="1"/>
  <c r="F38" i="1" s="1"/>
  <c r="G38" i="1" s="1"/>
  <c r="K38" i="1" s="1"/>
  <c r="Q38" i="1"/>
  <c r="E36" i="1"/>
  <c r="F36" i="1" s="1"/>
  <c r="G36" i="1" s="1"/>
  <c r="K36" i="1" s="1"/>
  <c r="E37" i="1"/>
  <c r="F37" i="1" s="1"/>
  <c r="G37" i="1" s="1"/>
  <c r="K37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9" i="1"/>
  <c r="F39" i="1" s="1"/>
  <c r="G39" i="1" s="1"/>
  <c r="K39" i="1" s="1"/>
  <c r="Q36" i="1"/>
  <c r="Q37" i="1"/>
  <c r="Q39" i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Q32" i="1"/>
  <c r="Q33" i="1"/>
  <c r="Q34" i="1"/>
  <c r="Q35" i="1"/>
  <c r="C9" i="1"/>
  <c r="D9" i="1"/>
  <c r="Q24" i="1"/>
  <c r="Q31" i="1"/>
  <c r="E21" i="1"/>
  <c r="F21" i="1" s="1"/>
  <c r="G21" i="1" s="1"/>
  <c r="K21" i="1" s="1"/>
  <c r="E22" i="1"/>
  <c r="F22" i="1" s="1"/>
  <c r="G22" i="1" s="1"/>
  <c r="K22" i="1" s="1"/>
  <c r="Q25" i="1"/>
  <c r="Q26" i="1"/>
  <c r="Q27" i="1"/>
  <c r="Q28" i="1"/>
  <c r="Q29" i="1"/>
  <c r="Q30" i="1"/>
  <c r="C17" i="1"/>
  <c r="Q22" i="1"/>
  <c r="Q21" i="1"/>
  <c r="Q23" i="1"/>
  <c r="C11" i="1"/>
  <c r="C12" i="1"/>
  <c r="O43" i="1" l="1"/>
  <c r="O42" i="1"/>
  <c r="F15" i="1"/>
  <c r="O40" i="1"/>
  <c r="C16" i="1"/>
  <c r="D18" i="1" s="1"/>
  <c r="O36" i="1"/>
  <c r="O22" i="1"/>
  <c r="O35" i="1"/>
  <c r="O32" i="1"/>
  <c r="O33" i="1"/>
  <c r="O24" i="1"/>
  <c r="O23" i="1"/>
  <c r="C15" i="1"/>
  <c r="O26" i="1"/>
  <c r="O37" i="1"/>
  <c r="O28" i="1"/>
  <c r="O34" i="1"/>
  <c r="O38" i="1"/>
  <c r="O29" i="1"/>
  <c r="O31" i="1"/>
  <c r="O30" i="1"/>
  <c r="O21" i="1"/>
  <c r="O41" i="1"/>
  <c r="O39" i="1"/>
  <c r="O25" i="1"/>
  <c r="O27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<sst xmlns="http://schemas.openxmlformats.org/spreadsheetml/2006/main" count="94" uniqueCount="68">
  <si>
    <t>JAVSO..47..105</t>
  </si>
  <si>
    <t>VSB-063</t>
  </si>
  <si>
    <t>V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</si>
  <si>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</si>
  <si>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</si>
  <si>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</si>
  <si>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</si>
  <si>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</si>
  <si>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</si>
  <si>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</si>
  <si>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</si>
  <si>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</si>
  <si>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</si>
  <si>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</si>
  <si>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</si>
  <si>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</si>
  <si>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</si>
  <si>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</si>
  <si>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</si>
  <si>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</si>
  <si>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</si>
  <si>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</si>
  <si>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</si>
  <si>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</si>
  <si>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</si>
  <si>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</si>
  <si>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</si>
  <si>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</si>
  <si>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</si>
  <si>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</si>
  <si>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Misc</t>
  </si>
  <si>
    <t>Type of system</t>
  </si>
  <si>
    <t>I</t>
  </si>
  <si>
    <t>II</t>
  </si>
  <si>
    <t># of data points:</t>
  </si>
  <si>
    <t>JD today</t>
  </si>
  <si>
    <t>New Cycle</t>
  </si>
  <si>
    <t>My time zone &gt;&gt;&gt;&gt;&gt;</t>
  </si>
  <si>
    <t>(PST=8, PDT=MDT=7, MDT=CST=6, etc.)</t>
  </si>
  <si>
    <t>not avail.</t>
  </si>
  <si>
    <t xml:space="preserve">DN Boo / GSC 00906-00521  </t>
  </si>
  <si>
    <t>Senavci, et al. 2007</t>
  </si>
  <si>
    <t>EW</t>
  </si>
  <si>
    <t>S6</t>
  </si>
  <si>
    <t>Start of linear fit &gt;&gt;&gt;&gt;&gt;&gt;&gt;&gt;&gt;&gt;&gt;&gt;&gt;&gt;&gt;&gt;&gt;&gt;&gt;&gt;&gt;</t>
  </si>
  <si>
    <t>IBVS 5929</t>
  </si>
  <si>
    <t>IBVS 5990</t>
  </si>
  <si>
    <t>Add cycle</t>
  </si>
  <si>
    <t>Old Cycle</t>
  </si>
  <si>
    <t>IBVS 6018</t>
  </si>
  <si>
    <t>IBVS 6050</t>
  </si>
  <si>
    <t>vis</t>
  </si>
  <si>
    <t>OEJV 0179</t>
  </si>
  <si>
    <t>JAVSO..44…69</t>
  </si>
  <si>
    <t>JAVSO..45..121</t>
  </si>
  <si>
    <t>2020JAVSO..48….1</t>
  </si>
  <si>
    <t>JAVSO..48..256</t>
  </si>
  <si>
    <t>RHN 2021</t>
  </si>
  <si>
    <t>OEJV 226</t>
  </si>
  <si>
    <t>JAAVSO, 51, 250</t>
  </si>
  <si>
    <t>JAAVSO, 52, 243</t>
  </si>
  <si>
    <t xml:space="preserve">Mag </t>
  </si>
  <si>
    <t>Next ToM-P</t>
  </si>
  <si>
    <t>Next ToM-S</t>
  </si>
  <si>
    <t>11.06-11.26</t>
  </si>
  <si>
    <t>VSX</t>
  </si>
  <si>
    <t>BAD?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</si>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</sst>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7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0" fontId="7" fillId="0" borderId="0" xfId="0" quotePrefix="1" applyFont="1" applyAlignment="1"/>
    <xf numFmtId="0" fontId="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0" fillId="0" borderId="0" xfId="41" applyFont="1" applyAlignment="1">
      <alignment vertical="center"/>
    </xf>
    <xf numFmtId="0" fontId="30" fillId="0" borderId="0" xfId="41" applyFont="1" applyAlignment="1">
      <alignment horizontal="center" vertical="center"/>
    </xf>
    <xf numFmtId="0" fontId="30" fillId="0" borderId="0" xfId="41" applyFont="1" applyAlignment="1">
      <alignment horizontal="left" vertical="center"/>
    </xf>
    <xf numFmtId="0" fontId="8" fillId="0" borderId="0" xfId="41" applyAlignment="1">
      <alignment horizontal="left" vertical="center"/>
    </xf>
    <xf numFmtId="0" fontId="8" fillId="0" borderId="0" xfId="4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167" fontId="32" fillId="0" borderId="0" xfId="0" applyNumberFormat="1" applyFont="1" applyAlignment="1" applyProtection="1">
      <alignment horizontal="left"/>
      <protection locked="0"/>
    </xf>
    <xf numFmtId="167" fontId="32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 applyAlignment="1">
      <alignment vertical="center"/>
    </xf>
    <xf numFmtId="0" fontId="34" fillId="0" borderId="14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0" fillId="24" borderId="12" xfId="0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7" xfId="0" applyNumberFormat="1" applyFont="1" applyBorder="1" applyAlignment="1">
      <alignment horizontal="right" vertical="center"/>
    </xf>
    <xf numFmtId="0" fontId="8" fillId="24" borderId="1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Boo - O-C Diagr.</a:t>
            </a:r>
          </a:p>
        </c:rich>
      </c:tx>
      <c:layout>
        <c:manualLayout>
          <c:xMode val="edge"/>
          <c:yMode val="edge"/>
          <c:x val="0.353383853334122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5278857494252"/>
          <c:y val="0.14769252958613219"/>
          <c:w val="0.7725571000472678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-3234</c:v>
                </c:pt>
                <c:pt idx="1">
                  <c:v>-3231.5</c:v>
                </c:pt>
                <c:pt idx="2">
                  <c:v>22.5</c:v>
                </c:pt>
                <c:pt idx="3">
                  <c:v>1687</c:v>
                </c:pt>
                <c:pt idx="4">
                  <c:v>1735</c:v>
                </c:pt>
                <c:pt idx="5">
                  <c:v>1777.5</c:v>
                </c:pt>
                <c:pt idx="6">
                  <c:v>1778</c:v>
                </c:pt>
                <c:pt idx="7">
                  <c:v>1784.5</c:v>
                </c:pt>
                <c:pt idx="8">
                  <c:v>1791</c:v>
                </c:pt>
                <c:pt idx="9">
                  <c:v>1795.5</c:v>
                </c:pt>
                <c:pt idx="10">
                  <c:v>2531.5</c:v>
                </c:pt>
                <c:pt idx="11">
                  <c:v>4770</c:v>
                </c:pt>
                <c:pt idx="12">
                  <c:v>4872.5</c:v>
                </c:pt>
                <c:pt idx="13">
                  <c:v>5060.5</c:v>
                </c:pt>
                <c:pt idx="14">
                  <c:v>5860.5</c:v>
                </c:pt>
                <c:pt idx="15">
                  <c:v>6373.5</c:v>
                </c:pt>
                <c:pt idx="16">
                  <c:v>7558.5</c:v>
                </c:pt>
                <c:pt idx="17">
                  <c:v>8302.5</c:v>
                </c:pt>
                <c:pt idx="18">
                  <c:v>8311.5</c:v>
                </c:pt>
                <c:pt idx="19">
                  <c:v>9710.5</c:v>
                </c:pt>
                <c:pt idx="20">
                  <c:v>9913.5</c:v>
                </c:pt>
                <c:pt idx="21">
                  <c:v>11606.5</c:v>
                </c:pt>
                <c:pt idx="22">
                  <c:v>12406.5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2-4698-B16D-0E70A7AA77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-3234</c:v>
                </c:pt>
                <c:pt idx="1">
                  <c:v>-3231.5</c:v>
                </c:pt>
                <c:pt idx="2">
                  <c:v>22.5</c:v>
                </c:pt>
                <c:pt idx="3">
                  <c:v>1687</c:v>
                </c:pt>
                <c:pt idx="4">
                  <c:v>1735</c:v>
                </c:pt>
                <c:pt idx="5">
                  <c:v>1777.5</c:v>
                </c:pt>
                <c:pt idx="6">
                  <c:v>1778</c:v>
                </c:pt>
                <c:pt idx="7">
                  <c:v>1784.5</c:v>
                </c:pt>
                <c:pt idx="8">
                  <c:v>1791</c:v>
                </c:pt>
                <c:pt idx="9">
                  <c:v>1795.5</c:v>
                </c:pt>
                <c:pt idx="10">
                  <c:v>2531.5</c:v>
                </c:pt>
                <c:pt idx="11">
                  <c:v>4770</c:v>
                </c:pt>
                <c:pt idx="12">
                  <c:v>4872.5</c:v>
                </c:pt>
                <c:pt idx="13">
                  <c:v>5060.5</c:v>
                </c:pt>
                <c:pt idx="14">
                  <c:v>5860.5</c:v>
                </c:pt>
                <c:pt idx="15">
                  <c:v>6373.5</c:v>
                </c:pt>
                <c:pt idx="16">
                  <c:v>7558.5</c:v>
                </c:pt>
                <c:pt idx="17">
                  <c:v>8302.5</c:v>
                </c:pt>
                <c:pt idx="18">
                  <c:v>8311.5</c:v>
                </c:pt>
                <c:pt idx="19">
                  <c:v>9710.5</c:v>
                </c:pt>
                <c:pt idx="20">
                  <c:v>9913.5</c:v>
                </c:pt>
                <c:pt idx="21">
                  <c:v>11606.5</c:v>
                </c:pt>
                <c:pt idx="22">
                  <c:v>12406.5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52-4698-B16D-0E70A7AA77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-3234</c:v>
                </c:pt>
                <c:pt idx="1">
                  <c:v>-3231.5</c:v>
                </c:pt>
                <c:pt idx="2">
                  <c:v>22.5</c:v>
                </c:pt>
                <c:pt idx="3">
                  <c:v>1687</c:v>
                </c:pt>
                <c:pt idx="4">
                  <c:v>1735</c:v>
                </c:pt>
                <c:pt idx="5">
                  <c:v>1777.5</c:v>
                </c:pt>
                <c:pt idx="6">
                  <c:v>1778</c:v>
                </c:pt>
                <c:pt idx="7">
                  <c:v>1784.5</c:v>
                </c:pt>
                <c:pt idx="8">
                  <c:v>1791</c:v>
                </c:pt>
                <c:pt idx="9">
                  <c:v>1795.5</c:v>
                </c:pt>
                <c:pt idx="10">
                  <c:v>2531.5</c:v>
                </c:pt>
                <c:pt idx="11">
                  <c:v>4770</c:v>
                </c:pt>
                <c:pt idx="12">
                  <c:v>4872.5</c:v>
                </c:pt>
                <c:pt idx="13">
                  <c:v>5060.5</c:v>
                </c:pt>
                <c:pt idx="14">
                  <c:v>5860.5</c:v>
                </c:pt>
                <c:pt idx="15">
                  <c:v>6373.5</c:v>
                </c:pt>
                <c:pt idx="16">
                  <c:v>7558.5</c:v>
                </c:pt>
                <c:pt idx="17">
                  <c:v>8302.5</c:v>
                </c:pt>
                <c:pt idx="18">
                  <c:v>8311.5</c:v>
                </c:pt>
                <c:pt idx="19">
                  <c:v>9710.5</c:v>
                </c:pt>
                <c:pt idx="20">
                  <c:v>9913.5</c:v>
                </c:pt>
                <c:pt idx="21">
                  <c:v>11606.5</c:v>
                </c:pt>
                <c:pt idx="22">
                  <c:v>12406.5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52-4698-B16D-0E70A7AA77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-3234</c:v>
                </c:pt>
                <c:pt idx="1">
                  <c:v>-3231.5</c:v>
                </c:pt>
                <c:pt idx="2">
                  <c:v>22.5</c:v>
                </c:pt>
                <c:pt idx="3">
                  <c:v>1687</c:v>
                </c:pt>
                <c:pt idx="4">
                  <c:v>1735</c:v>
                </c:pt>
                <c:pt idx="5">
                  <c:v>1777.5</c:v>
                </c:pt>
                <c:pt idx="6">
                  <c:v>1778</c:v>
                </c:pt>
                <c:pt idx="7">
                  <c:v>1784.5</c:v>
                </c:pt>
                <c:pt idx="8">
                  <c:v>1791</c:v>
                </c:pt>
                <c:pt idx="9">
                  <c:v>1795.5</c:v>
                </c:pt>
                <c:pt idx="10">
                  <c:v>2531.5</c:v>
                </c:pt>
                <c:pt idx="11">
                  <c:v>4770</c:v>
                </c:pt>
                <c:pt idx="12">
                  <c:v>4872.5</c:v>
                </c:pt>
                <c:pt idx="13">
                  <c:v>5060.5</c:v>
                </c:pt>
                <c:pt idx="14">
                  <c:v>5860.5</c:v>
                </c:pt>
                <c:pt idx="15">
                  <c:v>6373.5</c:v>
                </c:pt>
                <c:pt idx="16">
                  <c:v>7558.5</c:v>
                </c:pt>
                <c:pt idx="17">
                  <c:v>8302.5</c:v>
                </c:pt>
                <c:pt idx="18">
                  <c:v>8311.5</c:v>
                </c:pt>
                <c:pt idx="19">
                  <c:v>9710.5</c:v>
                </c:pt>
                <c:pt idx="20">
                  <c:v>9913.5</c:v>
                </c:pt>
                <c:pt idx="21">
                  <c:v>11606.5</c:v>
                </c:pt>
                <c:pt idx="22">
                  <c:v>12406.5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0">
                  <c:v>-7.8024000002187677E-2</c:v>
                </c:pt>
                <c:pt idx="1">
                  <c:v>-7.8333999997994397E-2</c:v>
                </c:pt>
                <c:pt idx="2">
                  <c:v>-7.0390000000770669E-2</c:v>
                </c:pt>
                <c:pt idx="3">
                  <c:v>-7.036800000059884E-2</c:v>
                </c:pt>
                <c:pt idx="4">
                  <c:v>-6.9640000001527369E-2</c:v>
                </c:pt>
                <c:pt idx="5">
                  <c:v>-7.0410000000265427E-2</c:v>
                </c:pt>
                <c:pt idx="6">
                  <c:v>-6.9591999999829568E-2</c:v>
                </c:pt>
                <c:pt idx="7">
                  <c:v>-7.1058000001357868E-2</c:v>
                </c:pt>
                <c:pt idx="8">
                  <c:v>-6.9723999993584584E-2</c:v>
                </c:pt>
                <c:pt idx="9">
                  <c:v>-7.0361999998567626E-2</c:v>
                </c:pt>
                <c:pt idx="10">
                  <c:v>-7.0965999999316409E-2</c:v>
                </c:pt>
                <c:pt idx="11">
                  <c:v>-6.9999999999708962E-2</c:v>
                </c:pt>
                <c:pt idx="12">
                  <c:v>-6.4409999999043066E-2</c:v>
                </c:pt>
                <c:pt idx="13">
                  <c:v>-7.2021999993012287E-2</c:v>
                </c:pt>
                <c:pt idx="14">
                  <c:v>-6.9021999996039085E-2</c:v>
                </c:pt>
                <c:pt idx="15">
                  <c:v>-6.4153999999689404E-2</c:v>
                </c:pt>
                <c:pt idx="16">
                  <c:v>-6.7293999993125908E-2</c:v>
                </c:pt>
                <c:pt idx="17">
                  <c:v>-6.5309999998135027E-2</c:v>
                </c:pt>
                <c:pt idx="18">
                  <c:v>-6.4185999995970633E-2</c:v>
                </c:pt>
                <c:pt idx="20">
                  <c:v>-6.1513999993621837E-2</c:v>
                </c:pt>
                <c:pt idx="21">
                  <c:v>-5.856599999970058E-2</c:v>
                </c:pt>
                <c:pt idx="22">
                  <c:v>-5.9866000003239606E-2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52-4698-B16D-0E70A7AA77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-3234</c:v>
                </c:pt>
                <c:pt idx="1">
                  <c:v>-3231.5</c:v>
                </c:pt>
                <c:pt idx="2">
                  <c:v>22.5</c:v>
                </c:pt>
                <c:pt idx="3">
                  <c:v>1687</c:v>
                </c:pt>
                <c:pt idx="4">
                  <c:v>1735</c:v>
                </c:pt>
                <c:pt idx="5">
                  <c:v>1777.5</c:v>
                </c:pt>
                <c:pt idx="6">
                  <c:v>1778</c:v>
                </c:pt>
                <c:pt idx="7">
                  <c:v>1784.5</c:v>
                </c:pt>
                <c:pt idx="8">
                  <c:v>1791</c:v>
                </c:pt>
                <c:pt idx="9">
                  <c:v>1795.5</c:v>
                </c:pt>
                <c:pt idx="10">
                  <c:v>2531.5</c:v>
                </c:pt>
                <c:pt idx="11">
                  <c:v>4770</c:v>
                </c:pt>
                <c:pt idx="12">
                  <c:v>4872.5</c:v>
                </c:pt>
                <c:pt idx="13">
                  <c:v>5060.5</c:v>
                </c:pt>
                <c:pt idx="14">
                  <c:v>5860.5</c:v>
                </c:pt>
                <c:pt idx="15">
                  <c:v>6373.5</c:v>
                </c:pt>
                <c:pt idx="16">
                  <c:v>7558.5</c:v>
                </c:pt>
                <c:pt idx="17">
                  <c:v>8302.5</c:v>
                </c:pt>
                <c:pt idx="18">
                  <c:v>8311.5</c:v>
                </c:pt>
                <c:pt idx="19">
                  <c:v>9710.5</c:v>
                </c:pt>
                <c:pt idx="20">
                  <c:v>9913.5</c:v>
                </c:pt>
                <c:pt idx="21">
                  <c:v>11606.5</c:v>
                </c:pt>
                <c:pt idx="22">
                  <c:v>12406.5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52-4698-B16D-0E70A7AA77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-3234</c:v>
                </c:pt>
                <c:pt idx="1">
                  <c:v>-3231.5</c:v>
                </c:pt>
                <c:pt idx="2">
                  <c:v>22.5</c:v>
                </c:pt>
                <c:pt idx="3">
                  <c:v>1687</c:v>
                </c:pt>
                <c:pt idx="4">
                  <c:v>1735</c:v>
                </c:pt>
                <c:pt idx="5">
                  <c:v>1777.5</c:v>
                </c:pt>
                <c:pt idx="6">
                  <c:v>1778</c:v>
                </c:pt>
                <c:pt idx="7">
                  <c:v>1784.5</c:v>
                </c:pt>
                <c:pt idx="8">
                  <c:v>1791</c:v>
                </c:pt>
                <c:pt idx="9">
                  <c:v>1795.5</c:v>
                </c:pt>
                <c:pt idx="10">
                  <c:v>2531.5</c:v>
                </c:pt>
                <c:pt idx="11">
                  <c:v>4770</c:v>
                </c:pt>
                <c:pt idx="12">
                  <c:v>4872.5</c:v>
                </c:pt>
                <c:pt idx="13">
                  <c:v>5060.5</c:v>
                </c:pt>
                <c:pt idx="14">
                  <c:v>5860.5</c:v>
                </c:pt>
                <c:pt idx="15">
                  <c:v>6373.5</c:v>
                </c:pt>
                <c:pt idx="16">
                  <c:v>7558.5</c:v>
                </c:pt>
                <c:pt idx="17">
                  <c:v>8302.5</c:v>
                </c:pt>
                <c:pt idx="18">
                  <c:v>8311.5</c:v>
                </c:pt>
                <c:pt idx="19">
                  <c:v>9710.5</c:v>
                </c:pt>
                <c:pt idx="20">
                  <c:v>9913.5</c:v>
                </c:pt>
                <c:pt idx="21">
                  <c:v>11606.5</c:v>
                </c:pt>
                <c:pt idx="22">
                  <c:v>12406.5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52-4698-B16D-0E70A7AA77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-3234</c:v>
                </c:pt>
                <c:pt idx="1">
                  <c:v>-3231.5</c:v>
                </c:pt>
                <c:pt idx="2">
                  <c:v>22.5</c:v>
                </c:pt>
                <c:pt idx="3">
                  <c:v>1687</c:v>
                </c:pt>
                <c:pt idx="4">
                  <c:v>1735</c:v>
                </c:pt>
                <c:pt idx="5">
                  <c:v>1777.5</c:v>
                </c:pt>
                <c:pt idx="6">
                  <c:v>1778</c:v>
                </c:pt>
                <c:pt idx="7">
                  <c:v>1784.5</c:v>
                </c:pt>
                <c:pt idx="8">
                  <c:v>1791</c:v>
                </c:pt>
                <c:pt idx="9">
                  <c:v>1795.5</c:v>
                </c:pt>
                <c:pt idx="10">
                  <c:v>2531.5</c:v>
                </c:pt>
                <c:pt idx="11">
                  <c:v>4770</c:v>
                </c:pt>
                <c:pt idx="12">
                  <c:v>4872.5</c:v>
                </c:pt>
                <c:pt idx="13">
                  <c:v>5060.5</c:v>
                </c:pt>
                <c:pt idx="14">
                  <c:v>5860.5</c:v>
                </c:pt>
                <c:pt idx="15">
                  <c:v>6373.5</c:v>
                </c:pt>
                <c:pt idx="16">
                  <c:v>7558.5</c:v>
                </c:pt>
                <c:pt idx="17">
                  <c:v>8302.5</c:v>
                </c:pt>
                <c:pt idx="18">
                  <c:v>8311.5</c:v>
                </c:pt>
                <c:pt idx="19">
                  <c:v>9710.5</c:v>
                </c:pt>
                <c:pt idx="20">
                  <c:v>9913.5</c:v>
                </c:pt>
                <c:pt idx="21">
                  <c:v>11606.5</c:v>
                </c:pt>
                <c:pt idx="22">
                  <c:v>12406.5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52-4698-B16D-0E70A7AA77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-3234</c:v>
                </c:pt>
                <c:pt idx="1">
                  <c:v>-3231.5</c:v>
                </c:pt>
                <c:pt idx="2">
                  <c:v>22.5</c:v>
                </c:pt>
                <c:pt idx="3">
                  <c:v>1687</c:v>
                </c:pt>
                <c:pt idx="4">
                  <c:v>1735</c:v>
                </c:pt>
                <c:pt idx="5">
                  <c:v>1777.5</c:v>
                </c:pt>
                <c:pt idx="6">
                  <c:v>1778</c:v>
                </c:pt>
                <c:pt idx="7">
                  <c:v>1784.5</c:v>
                </c:pt>
                <c:pt idx="8">
                  <c:v>1791</c:v>
                </c:pt>
                <c:pt idx="9">
                  <c:v>1795.5</c:v>
                </c:pt>
                <c:pt idx="10">
                  <c:v>2531.5</c:v>
                </c:pt>
                <c:pt idx="11">
                  <c:v>4770</c:v>
                </c:pt>
                <c:pt idx="12">
                  <c:v>4872.5</c:v>
                </c:pt>
                <c:pt idx="13">
                  <c:v>5060.5</c:v>
                </c:pt>
                <c:pt idx="14">
                  <c:v>5860.5</c:v>
                </c:pt>
                <c:pt idx="15">
                  <c:v>6373.5</c:v>
                </c:pt>
                <c:pt idx="16">
                  <c:v>7558.5</c:v>
                </c:pt>
                <c:pt idx="17">
                  <c:v>8302.5</c:v>
                </c:pt>
                <c:pt idx="18">
                  <c:v>8311.5</c:v>
                </c:pt>
                <c:pt idx="19">
                  <c:v>9710.5</c:v>
                </c:pt>
                <c:pt idx="20">
                  <c:v>9913.5</c:v>
                </c:pt>
                <c:pt idx="21">
                  <c:v>11606.5</c:v>
                </c:pt>
                <c:pt idx="22">
                  <c:v>12406.5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-7.5426752312774056E-2</c:v>
                </c:pt>
                <c:pt idx="1">
                  <c:v>-7.5424327296049198E-2</c:v>
                </c:pt>
                <c:pt idx="2">
                  <c:v>-7.226792552697478E-2</c:v>
                </c:pt>
                <c:pt idx="3">
                  <c:v>-7.0653349391564715E-2</c:v>
                </c:pt>
                <c:pt idx="4">
                  <c:v>-7.0606789070447457E-2</c:v>
                </c:pt>
                <c:pt idx="5">
                  <c:v>-7.0565563786124885E-2</c:v>
                </c:pt>
                <c:pt idx="6">
                  <c:v>-7.0565078782779914E-2</c:v>
                </c:pt>
                <c:pt idx="7">
                  <c:v>-7.0558773739295283E-2</c:v>
                </c:pt>
                <c:pt idx="8">
                  <c:v>-7.0552468695810652E-2</c:v>
                </c:pt>
                <c:pt idx="9">
                  <c:v>-7.0548103665705908E-2</c:v>
                </c:pt>
                <c:pt idx="10">
                  <c:v>-6.9834178741907879E-2</c:v>
                </c:pt>
                <c:pt idx="11">
                  <c:v>-6.7662818766470553E-2</c:v>
                </c:pt>
                <c:pt idx="12">
                  <c:v>-6.7563393080751391E-2</c:v>
                </c:pt>
                <c:pt idx="13">
                  <c:v>-6.7381031823042115E-2</c:v>
                </c:pt>
                <c:pt idx="14">
                  <c:v>-6.660502647108775E-2</c:v>
                </c:pt>
                <c:pt idx="15">
                  <c:v>-6.6107413039147009E-2</c:v>
                </c:pt>
                <c:pt idx="16">
                  <c:v>-6.4957955111564589E-2</c:v>
                </c:pt>
                <c:pt idx="17">
                  <c:v>-6.4236270134247014E-2</c:v>
                </c:pt>
                <c:pt idx="18">
                  <c:v>-6.422754007403754E-2</c:v>
                </c:pt>
                <c:pt idx="19">
                  <c:v>-6.287050071480732E-2</c:v>
                </c:pt>
                <c:pt idx="20">
                  <c:v>-6.2673589356748896E-2</c:v>
                </c:pt>
                <c:pt idx="21">
                  <c:v>-6.1031368030675458E-2</c:v>
                </c:pt>
                <c:pt idx="22">
                  <c:v>-6.0255362678721086E-2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52-4698-B16D-0E70A7AA7785}"/>
            </c:ext>
          </c:extLst>
        </c:ser>
        <c:ser>
          <c:idx val="8"/>
          <c:order val="8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-3234</c:v>
                </c:pt>
                <c:pt idx="1">
                  <c:v>-3231.5</c:v>
                </c:pt>
                <c:pt idx="2">
                  <c:v>22.5</c:v>
                </c:pt>
                <c:pt idx="3">
                  <c:v>1687</c:v>
                </c:pt>
                <c:pt idx="4">
                  <c:v>1735</c:v>
                </c:pt>
                <c:pt idx="5">
                  <c:v>1777.5</c:v>
                </c:pt>
                <c:pt idx="6">
                  <c:v>1778</c:v>
                </c:pt>
                <c:pt idx="7">
                  <c:v>1784.5</c:v>
                </c:pt>
                <c:pt idx="8">
                  <c:v>1791</c:v>
                </c:pt>
                <c:pt idx="9">
                  <c:v>1795.5</c:v>
                </c:pt>
                <c:pt idx="10">
                  <c:v>2531.5</c:v>
                </c:pt>
                <c:pt idx="11">
                  <c:v>4770</c:v>
                </c:pt>
                <c:pt idx="12">
                  <c:v>4872.5</c:v>
                </c:pt>
                <c:pt idx="13">
                  <c:v>5060.5</c:v>
                </c:pt>
                <c:pt idx="14">
                  <c:v>5860.5</c:v>
                </c:pt>
                <c:pt idx="15">
                  <c:v>6373.5</c:v>
                </c:pt>
                <c:pt idx="16">
                  <c:v>7558.5</c:v>
                </c:pt>
                <c:pt idx="17">
                  <c:v>8302.5</c:v>
                </c:pt>
                <c:pt idx="18">
                  <c:v>8311.5</c:v>
                </c:pt>
                <c:pt idx="19">
                  <c:v>9710.5</c:v>
                </c:pt>
                <c:pt idx="20">
                  <c:v>9913.5</c:v>
                </c:pt>
                <c:pt idx="21">
                  <c:v>11606.5</c:v>
                </c:pt>
                <c:pt idx="22">
                  <c:v>12406.5</c:v>
                </c:pt>
              </c:numCache>
            </c:numRef>
          </c:xVal>
          <c:yVal>
            <c:numRef>
              <c:f>Active!$T$21:$T$999</c:f>
              <c:numCache>
                <c:formatCode>General</c:formatCode>
                <c:ptCount val="979"/>
                <c:pt idx="19">
                  <c:v>6.2877999996999279E-2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1E-4B91-B9E4-7328BF14B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6544"/>
        <c:axId val="1"/>
      </c:scatterChart>
      <c:valAx>
        <c:axId val="51361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755826574309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53403193021923"/>
          <c:y val="0.92000129214617399"/>
          <c:w val="0.70431889584253404"/>
          <c:h val="5.44022906227630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0</xdr:row>
      <xdr:rowOff>38100</xdr:rowOff>
    </xdr:from>
    <xdr:to>
      <xdr:col>18</xdr:col>
      <xdr:colOff>133349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9E5B480-B473-B50A-7702-00234A73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95" customHeight="1" x14ac:dyDescent="0.2"/>
  <cols>
    <col min="1" max="1" width="17.5703125" style="7" customWidth="1"/>
    <col min="2" max="2" width="5.140625" style="7" customWidth="1"/>
    <col min="3" max="3" width="11.85546875" style="7" customWidth="1"/>
    <col min="4" max="4" width="9.42578125" style="7" customWidth="1"/>
    <col min="5" max="5" width="11.42578125" style="7" customWidth="1"/>
    <col min="6" max="6" width="16.85546875" style="7" customWidth="1"/>
    <col min="7" max="7" width="8.140625" style="7" customWidth="1"/>
    <col min="8" max="14" width="8.5703125" style="7" customWidth="1"/>
    <col min="15" max="15" width="8" style="7" customWidth="1"/>
    <col min="16" max="16" width="7.7109375" style="7" customWidth="1"/>
    <col min="17" max="17" width="9.85546875" style="7" customWidth="1"/>
    <col min="18" max="16384" width="10.28515625" style="7"/>
  </cols>
  <sheetData>
    <row r="1" spans="1:6" customFormat="1" ht="20.25" x14ac:dyDescent="0.3">
      <c r="A1" s="1" t="s">
        <v>40</v>
      </c>
      <c r="D1" s="2"/>
    </row>
    <row r="2" spans="1:6" ht="12.95" customHeight="1" x14ac:dyDescent="0.2">
      <c r="A2" s="7" t="s">
        <v>31</v>
      </c>
      <c r="B2" s="7" t="s">
        <v>42</v>
      </c>
      <c r="C2" s="8"/>
      <c r="D2" s="8"/>
    </row>
    <row r="4" spans="1:6" ht="12.95" customHeight="1" thickTop="1" thickBot="1" x14ac:dyDescent="0.25">
      <c r="A4" s="9" t="s">
        <v>6</v>
      </c>
      <c r="C4" s="10" t="s">
        <v>39</v>
      </c>
      <c r="D4" s="11" t="s">
        <v>39</v>
      </c>
    </row>
    <row r="5" spans="1:6" ht="12.95" customHeight="1" thickTop="1" x14ac:dyDescent="0.2">
      <c r="A5" s="12" t="s">
        <v>37</v>
      </c>
      <c r="C5" s="13">
        <v>-9.5</v>
      </c>
      <c r="D5" s="7" t="s">
        <v>38</v>
      </c>
    </row>
    <row r="6" spans="1:6" ht="12.95" customHeight="1" x14ac:dyDescent="0.2">
      <c r="A6" s="9" t="s">
        <v>7</v>
      </c>
      <c r="F6" s="67" t="s">
        <v>67</v>
      </c>
    </row>
    <row r="7" spans="1:6" ht="12.95" customHeight="1" x14ac:dyDescent="0.2">
      <c r="A7" s="7" t="s">
        <v>8</v>
      </c>
      <c r="C7" s="7">
        <v>54889.853999999999</v>
      </c>
      <c r="D7" s="65" t="s">
        <v>65</v>
      </c>
      <c r="F7" s="68">
        <v>53443.472600000001</v>
      </c>
    </row>
    <row r="8" spans="1:6" ht="12.95" customHeight="1" x14ac:dyDescent="0.2">
      <c r="A8" s="7" t="s">
        <v>9</v>
      </c>
      <c r="C8" s="7">
        <v>0.44756400000000002</v>
      </c>
      <c r="D8" s="65" t="s">
        <v>65</v>
      </c>
      <c r="F8" s="69">
        <v>0.44756800000000002</v>
      </c>
    </row>
    <row r="9" spans="1:6" ht="12.95" customHeight="1" x14ac:dyDescent="0.2">
      <c r="A9" s="14" t="s">
        <v>44</v>
      </c>
      <c r="B9" s="15">
        <v>23</v>
      </c>
      <c r="C9" s="16" t="str">
        <f>"F"&amp;B9</f>
        <v>F23</v>
      </c>
      <c r="D9" s="3" t="str">
        <f>"G"&amp;B9</f>
        <v>G23</v>
      </c>
    </row>
    <row r="10" spans="1:6" ht="12.95" customHeight="1" thickBot="1" x14ac:dyDescent="0.25">
      <c r="C10" s="17" t="s">
        <v>25</v>
      </c>
      <c r="D10" s="17" t="s">
        <v>26</v>
      </c>
    </row>
    <row r="11" spans="1:6" ht="12.95" customHeight="1" x14ac:dyDescent="0.2">
      <c r="A11" s="7" t="s">
        <v>21</v>
      </c>
      <c r="C11" s="3">
        <f ca="1">INTERCEPT(INDIRECT($D$9):G991,INDIRECT($C$9):F991)</f>
        <v>-7.2289750677498502E-2</v>
      </c>
      <c r="D11" s="8"/>
    </row>
    <row r="12" spans="1:6" ht="12.95" customHeight="1" x14ac:dyDescent="0.2">
      <c r="A12" s="7" t="s">
        <v>22</v>
      </c>
      <c r="C12" s="3">
        <f ca="1">SLOPE(INDIRECT($D$9):G991,INDIRECT($C$9):F991)</f>
        <v>9.7000668994296668E-7</v>
      </c>
      <c r="D12" s="8"/>
      <c r="E12" s="59" t="s">
        <v>61</v>
      </c>
      <c r="F12" s="64" t="s">
        <v>64</v>
      </c>
    </row>
    <row r="13" spans="1:6" ht="12.95" customHeight="1" x14ac:dyDescent="0.2">
      <c r="A13" s="7" t="s">
        <v>24</v>
      </c>
      <c r="C13" s="8" t="s">
        <v>19</v>
      </c>
      <c r="E13" s="57" t="s">
        <v>47</v>
      </c>
      <c r="F13" s="60">
        <v>1</v>
      </c>
    </row>
    <row r="14" spans="1:6" ht="12.95" customHeight="1" x14ac:dyDescent="0.2">
      <c r="E14" s="57" t="s">
        <v>35</v>
      </c>
      <c r="F14" s="61">
        <f ca="1">NOW()+15018.5+$C$5/24</f>
        <v>60678.729680092591</v>
      </c>
    </row>
    <row r="15" spans="1:6" ht="12.95" customHeight="1" x14ac:dyDescent="0.2">
      <c r="A15" s="18" t="s">
        <v>23</v>
      </c>
      <c r="C15" s="19">
        <f ca="1">(C7+C11)+(C8+C12)*INT(MAX(F21:F3532))</f>
        <v>60442.272728152318</v>
      </c>
      <c r="E15" s="57" t="s">
        <v>48</v>
      </c>
      <c r="F15" s="61">
        <f ca="1">ROUND(2*($F$14-$C$7)/$C$8,0)/2+$F$13</f>
        <v>12935</v>
      </c>
    </row>
    <row r="16" spans="1:6" ht="12.95" customHeight="1" x14ac:dyDescent="0.2">
      <c r="A16" s="9" t="s">
        <v>10</v>
      </c>
      <c r="C16" s="21">
        <f ca="1">+C8+C12</f>
        <v>0.44756497000668993</v>
      </c>
      <c r="E16" s="57" t="s">
        <v>36</v>
      </c>
      <c r="F16" s="61">
        <f ca="1">ROUND(2*($F$14-$C$15)/$C$16,0)/2+$F$13</f>
        <v>529.5</v>
      </c>
    </row>
    <row r="17" spans="1:20" ht="12.95" customHeight="1" thickBot="1" x14ac:dyDescent="0.25">
      <c r="A17" s="20" t="s">
        <v>34</v>
      </c>
      <c r="C17" s="7">
        <f>COUNT(C21:C2190)</f>
        <v>23</v>
      </c>
      <c r="E17" s="57" t="s">
        <v>62</v>
      </c>
      <c r="F17" s="62">
        <f ca="1">+$C$15+$C$16*$F$16-15018.5-$C$5/24</f>
        <v>45661.154213104193</v>
      </c>
    </row>
    <row r="18" spans="1:20" ht="12.95" customHeight="1" thickTop="1" thickBot="1" x14ac:dyDescent="0.25">
      <c r="A18" s="9" t="s">
        <v>11</v>
      </c>
      <c r="C18" s="22">
        <f ca="1">+C15</f>
        <v>60442.272728152318</v>
      </c>
      <c r="D18" s="56">
        <f ca="1">+C16</f>
        <v>0.44756497000668993</v>
      </c>
      <c r="E18" s="58" t="s">
        <v>63</v>
      </c>
      <c r="F18" s="63">
        <f ca="1">+($C$15+$C$16*$F$16)-($C$16/2)-15018.5-$C$5/24</f>
        <v>45660.930430619192</v>
      </c>
    </row>
    <row r="19" spans="1:20" ht="12.95" customHeight="1" thickTop="1" x14ac:dyDescent="0.2">
      <c r="E19" s="20"/>
      <c r="F19" s="23"/>
    </row>
    <row r="20" spans="1:20" ht="12.95" customHeight="1" thickBot="1" x14ac:dyDescent="0.25">
      <c r="A20" s="17" t="s">
        <v>12</v>
      </c>
      <c r="B20" s="17" t="s">
        <v>13</v>
      </c>
      <c r="C20" s="17" t="s">
        <v>14</v>
      </c>
      <c r="D20" s="17" t="s">
        <v>18</v>
      </c>
      <c r="E20" s="17" t="s">
        <v>15</v>
      </c>
      <c r="F20" s="17" t="s">
        <v>16</v>
      </c>
      <c r="G20" s="17" t="s">
        <v>17</v>
      </c>
      <c r="H20" s="24" t="s">
        <v>5</v>
      </c>
      <c r="I20" s="24" t="s">
        <v>51</v>
      </c>
      <c r="J20" s="24" t="s">
        <v>3</v>
      </c>
      <c r="K20" s="24" t="s">
        <v>4</v>
      </c>
      <c r="L20" s="24" t="s">
        <v>29</v>
      </c>
      <c r="M20" s="24" t="s">
        <v>43</v>
      </c>
      <c r="N20" s="24" t="s">
        <v>30</v>
      </c>
      <c r="O20" s="24" t="s">
        <v>28</v>
      </c>
      <c r="P20" s="25" t="s">
        <v>27</v>
      </c>
      <c r="Q20" s="17" t="s">
        <v>20</v>
      </c>
      <c r="T20" s="66" t="s">
        <v>66</v>
      </c>
    </row>
    <row r="21" spans="1:20" ht="12.95" customHeight="1" x14ac:dyDescent="0.2">
      <c r="A21" s="7" t="s">
        <v>41</v>
      </c>
      <c r="B21" s="8" t="s">
        <v>33</v>
      </c>
      <c r="C21" s="26">
        <v>53442.353999999999</v>
      </c>
      <c r="D21" s="26">
        <v>2.9999999999999997E-4</v>
      </c>
      <c r="E21" s="7">
        <f t="shared" ref="E21:E41" si="0">+(C21-C$7)/C$8</f>
        <v>-3234.1743303750973</v>
      </c>
      <c r="F21" s="7">
        <f t="shared" ref="F21:F42" si="1">ROUND(2*E21,0)/2</f>
        <v>-3234</v>
      </c>
      <c r="G21" s="7">
        <f t="shared" ref="G21:G41" si="2">+C21-(C$7+F21*C$8)</f>
        <v>-7.8024000002187677E-2</v>
      </c>
      <c r="K21" s="7">
        <f t="shared" ref="K21:K41" si="3">+G21</f>
        <v>-7.8024000002187677E-2</v>
      </c>
      <c r="O21" s="7">
        <f t="shared" ref="O21:O41" ca="1" si="4">+C$11+C$12*F21</f>
        <v>-7.5426752312774056E-2</v>
      </c>
      <c r="Q21" s="27">
        <f t="shared" ref="Q21:Q41" si="5">+C21-15018.5</f>
        <v>38423.853999999999</v>
      </c>
    </row>
    <row r="22" spans="1:20" ht="12.95" customHeight="1" x14ac:dyDescent="0.2">
      <c r="A22" s="7" t="s">
        <v>41</v>
      </c>
      <c r="B22" s="8" t="s">
        <v>32</v>
      </c>
      <c r="C22" s="26">
        <v>53443.472600000001</v>
      </c>
      <c r="D22" s="26">
        <v>2.9999999999999997E-4</v>
      </c>
      <c r="E22" s="7">
        <f t="shared" si="0"/>
        <v>-3231.6750230134649</v>
      </c>
      <c r="F22" s="7">
        <f t="shared" si="1"/>
        <v>-3231.5</v>
      </c>
      <c r="G22" s="7">
        <f t="shared" si="2"/>
        <v>-7.8333999997994397E-2</v>
      </c>
      <c r="K22" s="7">
        <f t="shared" si="3"/>
        <v>-7.8333999997994397E-2</v>
      </c>
      <c r="O22" s="7">
        <f t="shared" ca="1" si="4"/>
        <v>-7.5424327296049198E-2</v>
      </c>
      <c r="Q22" s="27">
        <f t="shared" si="5"/>
        <v>38424.972600000001</v>
      </c>
    </row>
    <row r="23" spans="1:20" ht="12.95" customHeight="1" x14ac:dyDescent="0.2">
      <c r="A23" s="28" t="s">
        <v>45</v>
      </c>
      <c r="B23" s="5"/>
      <c r="C23" s="4">
        <v>54899.853799999997</v>
      </c>
      <c r="D23" s="4">
        <v>4.0000000000000002E-4</v>
      </c>
      <c r="E23" s="29">
        <f t="shared" si="0"/>
        <v>22.342726403369745</v>
      </c>
      <c r="F23" s="29">
        <f t="shared" si="1"/>
        <v>22.5</v>
      </c>
      <c r="G23" s="7">
        <f t="shared" si="2"/>
        <v>-7.0390000000770669E-2</v>
      </c>
      <c r="K23" s="7">
        <f t="shared" si="3"/>
        <v>-7.0390000000770669E-2</v>
      </c>
      <c r="O23" s="7">
        <f t="shared" ca="1" si="4"/>
        <v>-7.226792552697478E-2</v>
      </c>
      <c r="Q23" s="27">
        <f t="shared" si="5"/>
        <v>39881.353799999997</v>
      </c>
    </row>
    <row r="24" spans="1:20" ht="12.95" customHeight="1" x14ac:dyDescent="0.2">
      <c r="A24" s="30" t="s">
        <v>49</v>
      </c>
      <c r="B24" s="5" t="s">
        <v>33</v>
      </c>
      <c r="C24" s="4">
        <v>55644.824099999998</v>
      </c>
      <c r="D24" s="4">
        <v>5.0000000000000001E-4</v>
      </c>
      <c r="E24" s="29">
        <f t="shared" si="0"/>
        <v>1686.8427755583527</v>
      </c>
      <c r="F24" s="29">
        <f t="shared" si="1"/>
        <v>1687</v>
      </c>
      <c r="G24" s="7">
        <f t="shared" si="2"/>
        <v>-7.036800000059884E-2</v>
      </c>
      <c r="K24" s="7">
        <f t="shared" si="3"/>
        <v>-7.036800000059884E-2</v>
      </c>
      <c r="O24" s="7">
        <f t="shared" ca="1" si="4"/>
        <v>-7.0653349391564715E-2</v>
      </c>
      <c r="Q24" s="27">
        <f t="shared" si="5"/>
        <v>40626.324099999998</v>
      </c>
    </row>
    <row r="25" spans="1:20" ht="12.95" customHeight="1" x14ac:dyDescent="0.2">
      <c r="A25" s="4" t="s">
        <v>46</v>
      </c>
      <c r="B25" s="5" t="s">
        <v>33</v>
      </c>
      <c r="C25" s="4">
        <v>55666.3079</v>
      </c>
      <c r="D25" s="4">
        <v>5.0000000000000001E-4</v>
      </c>
      <c r="E25" s="29">
        <f t="shared" si="0"/>
        <v>1734.8444021413707</v>
      </c>
      <c r="F25" s="29">
        <f t="shared" si="1"/>
        <v>1735</v>
      </c>
      <c r="G25" s="7">
        <f t="shared" si="2"/>
        <v>-6.9640000001527369E-2</v>
      </c>
      <c r="K25" s="7">
        <f t="shared" si="3"/>
        <v>-6.9640000001527369E-2</v>
      </c>
      <c r="O25" s="7">
        <f t="shared" ca="1" si="4"/>
        <v>-7.0606789070447457E-2</v>
      </c>
      <c r="Q25" s="27">
        <f t="shared" si="5"/>
        <v>40647.8079</v>
      </c>
    </row>
    <row r="26" spans="1:20" ht="12.95" customHeight="1" x14ac:dyDescent="0.2">
      <c r="A26" s="4" t="s">
        <v>46</v>
      </c>
      <c r="B26" s="5" t="s">
        <v>32</v>
      </c>
      <c r="C26" s="4">
        <v>55685.328600000001</v>
      </c>
      <c r="D26" s="4">
        <v>5.9999999999999995E-4</v>
      </c>
      <c r="E26" s="29">
        <f t="shared" si="0"/>
        <v>1777.3426817170312</v>
      </c>
      <c r="F26" s="29">
        <f t="shared" si="1"/>
        <v>1777.5</v>
      </c>
      <c r="G26" s="7">
        <f t="shared" si="2"/>
        <v>-7.0410000000265427E-2</v>
      </c>
      <c r="K26" s="7">
        <f t="shared" si="3"/>
        <v>-7.0410000000265427E-2</v>
      </c>
      <c r="O26" s="7">
        <f t="shared" ca="1" si="4"/>
        <v>-7.0565563786124885E-2</v>
      </c>
      <c r="Q26" s="27">
        <f t="shared" si="5"/>
        <v>40666.828600000001</v>
      </c>
    </row>
    <row r="27" spans="1:20" ht="12.95" customHeight="1" x14ac:dyDescent="0.2">
      <c r="A27" s="4" t="s">
        <v>46</v>
      </c>
      <c r="B27" s="5" t="s">
        <v>33</v>
      </c>
      <c r="C27" s="4">
        <v>55685.553200000002</v>
      </c>
      <c r="D27" s="4">
        <v>1.4E-3</v>
      </c>
      <c r="E27" s="29">
        <f t="shared" si="0"/>
        <v>1777.8445093886075</v>
      </c>
      <c r="F27" s="29">
        <f t="shared" si="1"/>
        <v>1778</v>
      </c>
      <c r="G27" s="7">
        <f t="shared" si="2"/>
        <v>-6.9591999999829568E-2</v>
      </c>
      <c r="K27" s="7">
        <f t="shared" si="3"/>
        <v>-6.9591999999829568E-2</v>
      </c>
      <c r="O27" s="7">
        <f t="shared" ca="1" si="4"/>
        <v>-7.0565078782779914E-2</v>
      </c>
      <c r="Q27" s="27">
        <f t="shared" si="5"/>
        <v>40667.053200000002</v>
      </c>
    </row>
    <row r="28" spans="1:20" ht="12.95" customHeight="1" x14ac:dyDescent="0.2">
      <c r="A28" s="4" t="s">
        <v>46</v>
      </c>
      <c r="B28" s="5" t="s">
        <v>32</v>
      </c>
      <c r="C28" s="4">
        <v>55688.460899999998</v>
      </c>
      <c r="D28" s="4">
        <v>6.9999999999999999E-4</v>
      </c>
      <c r="E28" s="29">
        <f t="shared" si="0"/>
        <v>1784.3412338793978</v>
      </c>
      <c r="F28" s="29">
        <f t="shared" si="1"/>
        <v>1784.5</v>
      </c>
      <c r="G28" s="7">
        <f t="shared" si="2"/>
        <v>-7.1058000001357868E-2</v>
      </c>
      <c r="K28" s="7">
        <f t="shared" si="3"/>
        <v>-7.1058000001357868E-2</v>
      </c>
      <c r="O28" s="7">
        <f t="shared" ca="1" si="4"/>
        <v>-7.0558773739295283E-2</v>
      </c>
      <c r="Q28" s="27">
        <f t="shared" si="5"/>
        <v>40669.960899999998</v>
      </c>
    </row>
    <row r="29" spans="1:20" ht="12.95" customHeight="1" x14ac:dyDescent="0.2">
      <c r="A29" s="4" t="s">
        <v>46</v>
      </c>
      <c r="B29" s="5" t="s">
        <v>33</v>
      </c>
      <c r="C29" s="4">
        <v>55691.371400000004</v>
      </c>
      <c r="D29" s="4">
        <v>2.9999999999999997E-4</v>
      </c>
      <c r="E29" s="29">
        <f t="shared" si="0"/>
        <v>1790.8442144587239</v>
      </c>
      <c r="F29" s="29">
        <f t="shared" si="1"/>
        <v>1791</v>
      </c>
      <c r="G29" s="7">
        <f t="shared" si="2"/>
        <v>-6.9723999993584584E-2</v>
      </c>
      <c r="K29" s="7">
        <f t="shared" si="3"/>
        <v>-6.9723999993584584E-2</v>
      </c>
      <c r="O29" s="7">
        <f t="shared" ca="1" si="4"/>
        <v>-7.0552468695810652E-2</v>
      </c>
      <c r="Q29" s="27">
        <f t="shared" si="5"/>
        <v>40672.871400000004</v>
      </c>
    </row>
    <row r="30" spans="1:20" ht="12.95" customHeight="1" x14ac:dyDescent="0.2">
      <c r="A30" s="4" t="s">
        <v>46</v>
      </c>
      <c r="B30" s="5" t="s">
        <v>32</v>
      </c>
      <c r="C30" s="4">
        <v>55693.3848</v>
      </c>
      <c r="D30" s="4">
        <v>5.0000000000000001E-4</v>
      </c>
      <c r="E30" s="29">
        <f t="shared" si="0"/>
        <v>1795.3427889642608</v>
      </c>
      <c r="F30" s="29">
        <f t="shared" si="1"/>
        <v>1795.5</v>
      </c>
      <c r="G30" s="7">
        <f t="shared" si="2"/>
        <v>-7.0361999998567626E-2</v>
      </c>
      <c r="K30" s="7">
        <f t="shared" si="3"/>
        <v>-7.0361999998567626E-2</v>
      </c>
      <c r="O30" s="7">
        <f t="shared" ca="1" si="4"/>
        <v>-7.0548103665705908E-2</v>
      </c>
      <c r="Q30" s="27">
        <f t="shared" si="5"/>
        <v>40674.8848</v>
      </c>
    </row>
    <row r="31" spans="1:20" ht="12.95" customHeight="1" x14ac:dyDescent="0.2">
      <c r="A31" s="30" t="s">
        <v>50</v>
      </c>
      <c r="B31" s="5"/>
      <c r="C31" s="4">
        <v>56022.791299999997</v>
      </c>
      <c r="D31" s="4">
        <v>2.9999999999999997E-4</v>
      </c>
      <c r="E31" s="29">
        <f t="shared" si="0"/>
        <v>2531.3414394365896</v>
      </c>
      <c r="F31" s="29">
        <f t="shared" si="1"/>
        <v>2531.5</v>
      </c>
      <c r="G31" s="7">
        <f t="shared" si="2"/>
        <v>-7.0965999999316409E-2</v>
      </c>
      <c r="K31" s="7">
        <f t="shared" si="3"/>
        <v>-7.0965999999316409E-2</v>
      </c>
      <c r="O31" s="7">
        <f t="shared" ca="1" si="4"/>
        <v>-6.9834178741907879E-2</v>
      </c>
      <c r="Q31" s="27">
        <f t="shared" si="5"/>
        <v>41004.291299999997</v>
      </c>
    </row>
    <row r="32" spans="1:20" ht="12.95" customHeight="1" x14ac:dyDescent="0.2">
      <c r="A32" s="31" t="s">
        <v>52</v>
      </c>
      <c r="B32" s="32" t="s">
        <v>33</v>
      </c>
      <c r="C32" s="33">
        <v>57024.664279999997</v>
      </c>
      <c r="D32" s="33">
        <v>5.0000000000000001E-4</v>
      </c>
      <c r="E32" s="29">
        <f t="shared" si="0"/>
        <v>4769.8435977871268</v>
      </c>
      <c r="F32" s="29">
        <f t="shared" si="1"/>
        <v>4770</v>
      </c>
      <c r="G32" s="7">
        <f t="shared" si="2"/>
        <v>-6.9999999999708962E-2</v>
      </c>
      <c r="K32" s="7">
        <f t="shared" si="3"/>
        <v>-6.9999999999708962E-2</v>
      </c>
      <c r="O32" s="7">
        <f t="shared" ca="1" si="4"/>
        <v>-6.7662818766470553E-2</v>
      </c>
      <c r="Q32" s="27">
        <f t="shared" si="5"/>
        <v>42006.164279999997</v>
      </c>
    </row>
    <row r="33" spans="1:20" ht="12.95" customHeight="1" x14ac:dyDescent="0.2">
      <c r="A33" s="31" t="s">
        <v>52</v>
      </c>
      <c r="B33" s="32" t="s">
        <v>32</v>
      </c>
      <c r="C33" s="33">
        <v>57070.545180000001</v>
      </c>
      <c r="D33" s="33">
        <v>4.0000000000000002E-4</v>
      </c>
      <c r="E33" s="29">
        <f t="shared" si="0"/>
        <v>4872.3560876209913</v>
      </c>
      <c r="F33" s="29">
        <f t="shared" si="1"/>
        <v>4872.5</v>
      </c>
      <c r="G33" s="7">
        <f t="shared" si="2"/>
        <v>-6.4409999999043066E-2</v>
      </c>
      <c r="K33" s="7">
        <f t="shared" si="3"/>
        <v>-6.4409999999043066E-2</v>
      </c>
      <c r="O33" s="7">
        <f t="shared" ca="1" si="4"/>
        <v>-6.7563393080751391E-2</v>
      </c>
      <c r="Q33" s="27">
        <f t="shared" si="5"/>
        <v>42052.045180000001</v>
      </c>
    </row>
    <row r="34" spans="1:20" ht="12.95" customHeight="1" x14ac:dyDescent="0.2">
      <c r="A34" s="4" t="s">
        <v>53</v>
      </c>
      <c r="B34" s="5" t="s">
        <v>32</v>
      </c>
      <c r="C34" s="4">
        <v>57154.679600000003</v>
      </c>
      <c r="D34" s="4">
        <v>2.0000000000000001E-4</v>
      </c>
      <c r="E34" s="29">
        <f t="shared" si="0"/>
        <v>5060.3390799975059</v>
      </c>
      <c r="F34" s="29">
        <f t="shared" si="1"/>
        <v>5060.5</v>
      </c>
      <c r="G34" s="7">
        <f t="shared" si="2"/>
        <v>-7.2021999993012287E-2</v>
      </c>
      <c r="K34" s="7">
        <f t="shared" si="3"/>
        <v>-7.2021999993012287E-2</v>
      </c>
      <c r="O34" s="7">
        <f t="shared" ca="1" si="4"/>
        <v>-6.7381031823042115E-2</v>
      </c>
      <c r="Q34" s="27">
        <f t="shared" si="5"/>
        <v>42136.179600000003</v>
      </c>
    </row>
    <row r="35" spans="1:20" ht="12.95" customHeight="1" x14ac:dyDescent="0.2">
      <c r="A35" s="4" t="s">
        <v>54</v>
      </c>
      <c r="B35" s="5" t="s">
        <v>32</v>
      </c>
      <c r="C35" s="4">
        <v>57512.733800000002</v>
      </c>
      <c r="D35" s="4">
        <v>2.0000000000000001E-4</v>
      </c>
      <c r="E35" s="29">
        <f t="shared" si="0"/>
        <v>5860.3457829494828</v>
      </c>
      <c r="F35" s="29">
        <f t="shared" si="1"/>
        <v>5860.5</v>
      </c>
      <c r="G35" s="7">
        <f t="shared" si="2"/>
        <v>-6.9021999996039085E-2</v>
      </c>
      <c r="K35" s="7">
        <f t="shared" si="3"/>
        <v>-6.9021999996039085E-2</v>
      </c>
      <c r="O35" s="7">
        <f t="shared" ca="1" si="4"/>
        <v>-6.660502647108775E-2</v>
      </c>
      <c r="Q35" s="27">
        <f t="shared" si="5"/>
        <v>42494.233800000002</v>
      </c>
    </row>
    <row r="36" spans="1:20" ht="12.95" customHeight="1" x14ac:dyDescent="0.2">
      <c r="A36" s="34" t="s">
        <v>1</v>
      </c>
      <c r="B36" s="35" t="s">
        <v>32</v>
      </c>
      <c r="C36" s="34">
        <v>57742.339</v>
      </c>
      <c r="D36" s="34" t="s">
        <v>2</v>
      </c>
      <c r="E36" s="29">
        <f t="shared" si="0"/>
        <v>6373.3566596062246</v>
      </c>
      <c r="F36" s="29">
        <f t="shared" si="1"/>
        <v>6373.5</v>
      </c>
      <c r="G36" s="7">
        <f t="shared" si="2"/>
        <v>-6.4153999999689404E-2</v>
      </c>
      <c r="K36" s="7">
        <f t="shared" si="3"/>
        <v>-6.4153999999689404E-2</v>
      </c>
      <c r="O36" s="7">
        <f t="shared" ca="1" si="4"/>
        <v>-6.6107413039147009E-2</v>
      </c>
      <c r="Q36" s="27">
        <f t="shared" si="5"/>
        <v>42723.839</v>
      </c>
    </row>
    <row r="37" spans="1:20" ht="12.95" customHeight="1" x14ac:dyDescent="0.2">
      <c r="A37" s="34" t="s">
        <v>0</v>
      </c>
      <c r="B37" s="35" t="s">
        <v>32</v>
      </c>
      <c r="C37" s="34">
        <v>58272.699200000003</v>
      </c>
      <c r="D37" s="34">
        <v>2.9999999999999997E-4</v>
      </c>
      <c r="E37" s="29">
        <f t="shared" si="0"/>
        <v>7558.349643849825</v>
      </c>
      <c r="F37" s="29">
        <f t="shared" si="1"/>
        <v>7558.5</v>
      </c>
      <c r="G37" s="7">
        <f t="shared" si="2"/>
        <v>-6.7293999993125908E-2</v>
      </c>
      <c r="K37" s="7">
        <f t="shared" si="3"/>
        <v>-6.7293999993125908E-2</v>
      </c>
      <c r="O37" s="7">
        <f t="shared" ca="1" si="4"/>
        <v>-6.4957955111564589E-2</v>
      </c>
      <c r="Q37" s="27">
        <f t="shared" si="5"/>
        <v>43254.199200000003</v>
      </c>
    </row>
    <row r="38" spans="1:20" ht="12.95" customHeight="1" x14ac:dyDescent="0.2">
      <c r="A38" s="36" t="s">
        <v>56</v>
      </c>
      <c r="B38" s="44" t="s">
        <v>32</v>
      </c>
      <c r="C38" s="37">
        <v>58605.688800000004</v>
      </c>
      <c r="D38" s="37">
        <v>2.9999999999999997E-4</v>
      </c>
      <c r="E38" s="29">
        <f t="shared" si="0"/>
        <v>8302.3540767354025</v>
      </c>
      <c r="F38" s="29">
        <f t="shared" si="1"/>
        <v>8302.5</v>
      </c>
      <c r="G38" s="7">
        <f t="shared" si="2"/>
        <v>-6.5309999998135027E-2</v>
      </c>
      <c r="K38" s="7">
        <f t="shared" si="3"/>
        <v>-6.5309999998135027E-2</v>
      </c>
      <c r="O38" s="7">
        <f t="shared" ca="1" si="4"/>
        <v>-6.4236270134247014E-2</v>
      </c>
      <c r="Q38" s="27">
        <f t="shared" si="5"/>
        <v>43587.188800000004</v>
      </c>
    </row>
    <row r="39" spans="1:20" ht="12.95" customHeight="1" x14ac:dyDescent="0.2">
      <c r="A39" s="18" t="s">
        <v>55</v>
      </c>
      <c r="B39" s="45"/>
      <c r="C39" s="38">
        <v>58609.718000000001</v>
      </c>
      <c r="D39" s="38">
        <v>4.0000000000000002E-4</v>
      </c>
      <c r="E39" s="29">
        <f t="shared" si="0"/>
        <v>8311.3565881080722</v>
      </c>
      <c r="F39" s="29">
        <f t="shared" si="1"/>
        <v>8311.5</v>
      </c>
      <c r="G39" s="7">
        <f t="shared" si="2"/>
        <v>-6.4185999995970633E-2</v>
      </c>
      <c r="K39" s="7">
        <f t="shared" si="3"/>
        <v>-6.4185999995970633E-2</v>
      </c>
      <c r="O39" s="7">
        <f t="shared" ca="1" si="4"/>
        <v>-6.422754007403754E-2</v>
      </c>
      <c r="Q39" s="27">
        <f t="shared" si="5"/>
        <v>43591.218000000001</v>
      </c>
    </row>
    <row r="40" spans="1:20" ht="12.95" customHeight="1" x14ac:dyDescent="0.2">
      <c r="A40" s="6" t="s">
        <v>58</v>
      </c>
      <c r="B40" s="46" t="s">
        <v>32</v>
      </c>
      <c r="C40" s="48">
        <v>59235.987099999998</v>
      </c>
      <c r="D40" s="49">
        <v>4.0000000000000002E-4</v>
      </c>
      <c r="E40" s="29">
        <f t="shared" si="0"/>
        <v>9710.6404894048646</v>
      </c>
      <c r="F40" s="29">
        <f t="shared" si="1"/>
        <v>9710.5</v>
      </c>
      <c r="O40" s="7">
        <f t="shared" ca="1" si="4"/>
        <v>-6.287050071480732E-2</v>
      </c>
      <c r="Q40" s="27">
        <f t="shared" si="5"/>
        <v>44217.487099999998</v>
      </c>
      <c r="T40" s="7">
        <f>+C40-(C$7+F40*C$8)</f>
        <v>6.2877999996999279E-2</v>
      </c>
    </row>
    <row r="41" spans="1:20" ht="12.95" customHeight="1" x14ac:dyDescent="0.2">
      <c r="A41" s="18" t="s">
        <v>57</v>
      </c>
      <c r="B41" s="8"/>
      <c r="C41" s="26">
        <v>59326.718200000003</v>
      </c>
      <c r="D41" s="26">
        <v>4.0000000000000002E-4</v>
      </c>
      <c r="E41" s="29">
        <f t="shared" si="0"/>
        <v>9913.3625582039749</v>
      </c>
      <c r="F41" s="29">
        <f t="shared" si="1"/>
        <v>9913.5</v>
      </c>
      <c r="G41" s="7">
        <f t="shared" si="2"/>
        <v>-6.1513999993621837E-2</v>
      </c>
      <c r="K41" s="7">
        <f t="shared" si="3"/>
        <v>-6.1513999993621837E-2</v>
      </c>
      <c r="O41" s="7">
        <f t="shared" ca="1" si="4"/>
        <v>-6.2673589356748896E-2</v>
      </c>
      <c r="Q41" s="27">
        <f t="shared" si="5"/>
        <v>44308.218200000003</v>
      </c>
    </row>
    <row r="42" spans="1:20" ht="12.95" customHeight="1" x14ac:dyDescent="0.2">
      <c r="A42" s="50" t="s">
        <v>59</v>
      </c>
      <c r="B42" s="51" t="s">
        <v>32</v>
      </c>
      <c r="C42" s="52">
        <v>60084.447</v>
      </c>
      <c r="D42" s="52">
        <v>2.9999999999999997E-4</v>
      </c>
      <c r="E42" s="29">
        <f t="shared" ref="E42" si="6">+(C42-C$7)/C$8</f>
        <v>11606.369144971446</v>
      </c>
      <c r="F42" s="29">
        <f t="shared" ref="F42" si="7">ROUND(2*E42,0)/2</f>
        <v>11606.5</v>
      </c>
      <c r="G42" s="7">
        <f t="shared" ref="G42" si="8">+C42-(C$7+F42*C$8)</f>
        <v>-5.856599999970058E-2</v>
      </c>
      <c r="K42" s="7">
        <f t="shared" ref="K42" si="9">+G42</f>
        <v>-5.856599999970058E-2</v>
      </c>
      <c r="O42" s="7">
        <f t="shared" ref="O42" ca="1" si="10">+C$11+C$12*F42</f>
        <v>-6.1031368030675458E-2</v>
      </c>
      <c r="Q42" s="27">
        <f t="shared" ref="Q42" si="11">+C42-15018.5</f>
        <v>45065.947</v>
      </c>
    </row>
    <row r="43" spans="1:20" ht="12.95" customHeight="1" x14ac:dyDescent="0.2">
      <c r="A43" s="53" t="s">
        <v>60</v>
      </c>
      <c r="B43" s="51" t="s">
        <v>32</v>
      </c>
      <c r="C43" s="55">
        <v>60442.496899999998</v>
      </c>
      <c r="D43" s="54">
        <v>2.0000000000000001E-4</v>
      </c>
      <c r="E43" s="29">
        <f t="shared" ref="E43" si="12">+(C43-C$7)/C$8</f>
        <v>12406.366240358919</v>
      </c>
      <c r="F43" s="29">
        <f t="shared" ref="F43" si="13">ROUND(2*E43,0)/2</f>
        <v>12406.5</v>
      </c>
      <c r="G43" s="7">
        <f t="shared" ref="G43" si="14">+C43-(C$7+F43*C$8)</f>
        <v>-5.9866000003239606E-2</v>
      </c>
      <c r="K43" s="7">
        <f t="shared" ref="K43" si="15">+G43</f>
        <v>-5.9866000003239606E-2</v>
      </c>
      <c r="O43" s="7">
        <f t="shared" ref="O43" ca="1" si="16">+C$11+C$12*F43</f>
        <v>-6.0255362678721086E-2</v>
      </c>
      <c r="Q43" s="27">
        <f t="shared" ref="Q43" si="17">+C43-15018.5</f>
        <v>45423.996899999998</v>
      </c>
    </row>
    <row r="44" spans="1:20" ht="12.95" customHeight="1" x14ac:dyDescent="0.2">
      <c r="A44" s="3"/>
      <c r="B44" s="41"/>
      <c r="C44" s="42"/>
      <c r="D44" s="16"/>
      <c r="E44" s="39"/>
      <c r="G44" s="40"/>
      <c r="I44" s="43"/>
      <c r="Q44" s="27"/>
    </row>
    <row r="45" spans="1:20" ht="12.95" customHeight="1" x14ac:dyDescent="0.2">
      <c r="A45" s="3"/>
      <c r="B45" s="41"/>
      <c r="C45" s="42"/>
      <c r="D45" s="42"/>
      <c r="E45" s="39"/>
      <c r="G45" s="40"/>
      <c r="I45" s="43"/>
      <c r="Q45" s="27"/>
    </row>
    <row r="46" spans="1:20" ht="12.95" customHeight="1" x14ac:dyDescent="0.2">
      <c r="A46" s="3"/>
      <c r="B46" s="41"/>
      <c r="C46" s="42"/>
      <c r="D46" s="16"/>
      <c r="E46" s="39"/>
      <c r="G46" s="40"/>
      <c r="I46" s="43"/>
      <c r="Q46" s="27"/>
    </row>
    <row r="47" spans="1:20" ht="12.95" customHeight="1" x14ac:dyDescent="0.2">
      <c r="A47" s="3"/>
      <c r="B47" s="41"/>
      <c r="C47" s="42"/>
      <c r="D47" s="42"/>
      <c r="E47" s="39"/>
      <c r="G47" s="40"/>
      <c r="I47" s="43"/>
      <c r="Q47" s="27"/>
    </row>
    <row r="48" spans="1:20" ht="12.95" customHeight="1" x14ac:dyDescent="0.2">
      <c r="A48" s="3"/>
      <c r="B48" s="41"/>
      <c r="C48" s="42"/>
      <c r="D48" s="16"/>
      <c r="E48" s="39"/>
      <c r="G48" s="40"/>
      <c r="I48" s="43"/>
      <c r="Q48" s="27"/>
    </row>
    <row r="49" spans="1:17" ht="12.95" customHeight="1" x14ac:dyDescent="0.2">
      <c r="A49" s="3"/>
      <c r="B49" s="41"/>
      <c r="C49" s="42"/>
      <c r="D49" s="42"/>
      <c r="E49" s="39"/>
      <c r="G49" s="40"/>
      <c r="I49" s="43"/>
      <c r="Q49" s="27"/>
    </row>
    <row r="50" spans="1:17" ht="12.95" customHeight="1" x14ac:dyDescent="0.2">
      <c r="B50" s="8"/>
      <c r="C50" s="26"/>
      <c r="D50" s="26"/>
      <c r="E50" s="39"/>
      <c r="G50" s="40"/>
      <c r="L50" s="40"/>
      <c r="Q50" s="27"/>
    </row>
    <row r="51" spans="1:17" ht="12.95" customHeight="1" x14ac:dyDescent="0.2">
      <c r="B51" s="47"/>
      <c r="C51" s="26"/>
      <c r="D51" s="26"/>
      <c r="E51" s="39"/>
      <c r="G51" s="40"/>
      <c r="I51" s="40"/>
      <c r="Q51" s="27"/>
    </row>
    <row r="52" spans="1:17" ht="12.95" customHeight="1" x14ac:dyDescent="0.2">
      <c r="B52" s="8"/>
      <c r="C52" s="26"/>
      <c r="D52" s="26"/>
    </row>
    <row r="53" spans="1:17" ht="12.95" customHeight="1" x14ac:dyDescent="0.2">
      <c r="B53" s="8"/>
      <c r="C53" s="26"/>
      <c r="D53" s="26"/>
    </row>
    <row r="54" spans="1:17" ht="12.95" customHeight="1" x14ac:dyDescent="0.2">
      <c r="B54" s="8"/>
    </row>
    <row r="55" spans="1:17" ht="12.95" customHeight="1" x14ac:dyDescent="0.2">
      <c r="B55" s="8"/>
    </row>
  </sheetData>
  <sortState xmlns:xlrd2="http://schemas.microsoft.com/office/spreadsheetml/2017/richdata2" ref="A21:R50">
    <sortCondition ref="C21:C50"/>
  </sortState>
  <phoneticPr fontId="6" type="noConversion"/>
  <hyperlinks>
    <hyperlink ref="H3014" r:id="rId1" display="http://vsolj.cetus-net.org/bulletin.html" xr:uid="{00000000-0004-0000-0000-000000000000}"/>
    <hyperlink ref="H64855" r:id="rId2" display="http://vsolj.cetus-net.org/bulletin.html" xr:uid="{00000000-0004-0000-0000-000001000000}"/>
    <hyperlink ref="H64848" r:id="rId3" display="https://www.aavso.org/ejaavso" xr:uid="{00000000-0004-0000-0000-000002000000}"/>
    <hyperlink ref="I64855" r:id="rId4" display="http://vsolj.cetus-net.org/bulletin.html" xr:uid="{00000000-0004-0000-0000-000003000000}"/>
    <hyperlink ref="AQ58506" r:id="rId5" display="http://cdsbib.u-strasbg.fr/cgi-bin/cdsbib?1990RMxAA..21..381G" xr:uid="{00000000-0004-0000-0000-000004000000}"/>
    <hyperlink ref="H64852" r:id="rId6" display="https://www.aavso.org/ejaavso" xr:uid="{00000000-0004-0000-0000-000005000000}"/>
    <hyperlink ref="AP5870" r:id="rId7" display="http://cdsbib.u-strasbg.fr/cgi-bin/cdsbib?1990RMxAA..21..381G" xr:uid="{00000000-0004-0000-0000-000006000000}"/>
    <hyperlink ref="AP5873" r:id="rId8" display="http://cdsbib.u-strasbg.fr/cgi-bin/cdsbib?1990RMxAA..21..381G" xr:uid="{00000000-0004-0000-0000-000007000000}"/>
    <hyperlink ref="AP5871" r:id="rId9" display="http://cdsbib.u-strasbg.fr/cgi-bin/cdsbib?1990RMxAA..21..381G" xr:uid="{00000000-0004-0000-0000-000008000000}"/>
    <hyperlink ref="AP5855" r:id="rId10" display="http://cdsbib.u-strasbg.fr/cgi-bin/cdsbib?1990RMxAA..21..381G" xr:uid="{00000000-0004-0000-0000-000009000000}"/>
    <hyperlink ref="AQ6084" r:id="rId11" display="http://cdsbib.u-strasbg.fr/cgi-bin/cdsbib?1990RMxAA..21..381G" xr:uid="{00000000-0004-0000-0000-00000A000000}"/>
    <hyperlink ref="AQ6088" r:id="rId12" display="http://cdsbib.u-strasbg.fr/cgi-bin/cdsbib?1990RMxAA..21..381G" xr:uid="{00000000-0004-0000-0000-00000B000000}"/>
    <hyperlink ref="AQ232" r:id="rId13" display="http://cdsbib.u-strasbg.fr/cgi-bin/cdsbib?1990RMxAA..21..381G" xr:uid="{00000000-0004-0000-0000-00000C000000}"/>
    <hyperlink ref="I2976" r:id="rId14" display="http://vsolj.cetus-net.org/bulletin.html" xr:uid="{00000000-0004-0000-0000-00000D000000}"/>
    <hyperlink ref="H2976" r:id="rId15" display="http://vsolj.cetus-net.org/bulletin.html" xr:uid="{00000000-0004-0000-0000-00000E000000}"/>
    <hyperlink ref="AQ893" r:id="rId16" display="http://cdsbib.u-strasbg.fr/cgi-bin/cdsbib?1990RMxAA..21..381G" xr:uid="{00000000-0004-0000-0000-00000F000000}"/>
    <hyperlink ref="AQ892" r:id="rId17" display="http://cdsbib.u-strasbg.fr/cgi-bin/cdsbib?1990RMxAA..21..381G" xr:uid="{00000000-0004-0000-0000-000010000000}"/>
    <hyperlink ref="AP4146" r:id="rId18" display="http://cdsbib.u-strasbg.fr/cgi-bin/cdsbib?1990RMxAA..21..381G" xr:uid="{00000000-0004-0000-0000-000011000000}"/>
    <hyperlink ref="AP4164" r:id="rId19" display="http://cdsbib.u-strasbg.fr/cgi-bin/cdsbib?1990RMxAA..21..381G" xr:uid="{00000000-0004-0000-0000-000012000000}"/>
    <hyperlink ref="AP4165" r:id="rId20" display="http://cdsbib.u-strasbg.fr/cgi-bin/cdsbib?1990RMxAA..21..381G" xr:uid="{00000000-0004-0000-0000-000013000000}"/>
    <hyperlink ref="AP416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2025-01-03T04:30:44Z</dcterms:modified>
</cp:coreProperties>
</file>