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AB977983-16CD-49AC-ADDA-1FD63A758D1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62" i="1" l="1"/>
  <c r="F62" i="1" s="1"/>
  <c r="G62" i="1" s="1"/>
  <c r="K62" i="1" s="1"/>
  <c r="Q62" i="1"/>
  <c r="F14" i="1"/>
  <c r="E60" i="1"/>
  <c r="F60" i="1" s="1"/>
  <c r="U60" i="1" s="1"/>
  <c r="Q60" i="1"/>
  <c r="E61" i="1"/>
  <c r="F61" i="1" s="1"/>
  <c r="G61" i="1" s="1"/>
  <c r="K61" i="1" s="1"/>
  <c r="Q61" i="1"/>
  <c r="E59" i="1"/>
  <c r="F59" i="1" s="1"/>
  <c r="G59" i="1" s="1"/>
  <c r="K59" i="1" s="1"/>
  <c r="D9" i="1"/>
  <c r="C9" i="1"/>
  <c r="Q59" i="1"/>
  <c r="E24" i="1"/>
  <c r="F24" i="1" s="1"/>
  <c r="G24" i="1" s="1"/>
  <c r="R24" i="1" s="1"/>
  <c r="E30" i="1"/>
  <c r="F30" i="1" s="1"/>
  <c r="G30" i="1" s="1"/>
  <c r="E34" i="1"/>
  <c r="F34" i="1" s="1"/>
  <c r="G34" i="1" s="1"/>
  <c r="E44" i="1"/>
  <c r="F44" i="1" s="1"/>
  <c r="G44" i="1" s="1"/>
  <c r="E52" i="1"/>
  <c r="F52" i="1" s="1"/>
  <c r="G52" i="1" s="1"/>
  <c r="J52" i="1" s="1"/>
  <c r="E53" i="1"/>
  <c r="F53" i="1" s="1"/>
  <c r="G53" i="1" s="1"/>
  <c r="J53" i="1" s="1"/>
  <c r="E54" i="1"/>
  <c r="F54" i="1" s="1"/>
  <c r="G54" i="1" s="1"/>
  <c r="J54" i="1" s="1"/>
  <c r="E55" i="1"/>
  <c r="F55" i="1"/>
  <c r="G55" i="1" s="1"/>
  <c r="J55" i="1" s="1"/>
  <c r="E56" i="1"/>
  <c r="E39" i="2" s="1"/>
  <c r="E35" i="1"/>
  <c r="F35" i="1" s="1"/>
  <c r="G35" i="1" s="1"/>
  <c r="K35" i="1" s="1"/>
  <c r="E37" i="1"/>
  <c r="F37" i="1" s="1"/>
  <c r="G37" i="1" s="1"/>
  <c r="E38" i="1"/>
  <c r="E22" i="2" s="1"/>
  <c r="E39" i="1"/>
  <c r="F39" i="1" s="1"/>
  <c r="G39" i="1" s="1"/>
  <c r="E40" i="1"/>
  <c r="F40" i="1" s="1"/>
  <c r="G40" i="1" s="1"/>
  <c r="E29" i="1"/>
  <c r="F29" i="1" s="1"/>
  <c r="G29" i="1" s="1"/>
  <c r="E27" i="1"/>
  <c r="F27" i="1" s="1"/>
  <c r="G27" i="1" s="1"/>
  <c r="E33" i="1"/>
  <c r="F33" i="1" s="1"/>
  <c r="G33" i="1" s="1"/>
  <c r="E41" i="1"/>
  <c r="E25" i="2" s="1"/>
  <c r="E42" i="1"/>
  <c r="F42" i="1" s="1"/>
  <c r="G42" i="1" s="1"/>
  <c r="E43" i="1"/>
  <c r="F43" i="1" s="1"/>
  <c r="G43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K48" i="1" s="1"/>
  <c r="E49" i="1"/>
  <c r="E33" i="2" s="1"/>
  <c r="F49" i="1"/>
  <c r="G49" i="1" s="1"/>
  <c r="K49" i="1" s="1"/>
  <c r="E50" i="1"/>
  <c r="F50" i="1" s="1"/>
  <c r="G50" i="1" s="1"/>
  <c r="K50" i="1" s="1"/>
  <c r="E51" i="1"/>
  <c r="F51" i="1" s="1"/>
  <c r="G51" i="1" s="1"/>
  <c r="K51" i="1" s="1"/>
  <c r="E23" i="1"/>
  <c r="F23" i="1" s="1"/>
  <c r="G23" i="1" s="1"/>
  <c r="E28" i="1"/>
  <c r="F28" i="1" s="1"/>
  <c r="G28" i="1" s="1"/>
  <c r="K28" i="1" s="1"/>
  <c r="E31" i="1"/>
  <c r="F31" i="1" s="1"/>
  <c r="G31" i="1" s="1"/>
  <c r="K31" i="1" s="1"/>
  <c r="E32" i="1"/>
  <c r="F32" i="1" s="1"/>
  <c r="G32" i="1" s="1"/>
  <c r="K32" i="1" s="1"/>
  <c r="E36" i="1"/>
  <c r="F36" i="1" s="1"/>
  <c r="G36" i="1" s="1"/>
  <c r="K36" i="1" s="1"/>
  <c r="E57" i="1"/>
  <c r="F57" i="1" s="1"/>
  <c r="G57" i="1" s="1"/>
  <c r="K57" i="1" s="1"/>
  <c r="E58" i="1"/>
  <c r="F58" i="1" s="1"/>
  <c r="G58" i="1" s="1"/>
  <c r="K58" i="1" s="1"/>
  <c r="Q28" i="1"/>
  <c r="Q31" i="1"/>
  <c r="Q32" i="1"/>
  <c r="Q36" i="1"/>
  <c r="G39" i="2"/>
  <c r="C39" i="2"/>
  <c r="G38" i="2"/>
  <c r="C38" i="2"/>
  <c r="E38" i="2"/>
  <c r="G37" i="2"/>
  <c r="C37" i="2"/>
  <c r="G36" i="2"/>
  <c r="C36" i="2"/>
  <c r="G35" i="2"/>
  <c r="C35" i="2"/>
  <c r="G34" i="2"/>
  <c r="C34" i="2"/>
  <c r="G33" i="2"/>
  <c r="C33" i="2"/>
  <c r="G32" i="2"/>
  <c r="C32" i="2"/>
  <c r="G31" i="2"/>
  <c r="C31" i="2"/>
  <c r="E31" i="2"/>
  <c r="G30" i="2"/>
  <c r="C30" i="2"/>
  <c r="G29" i="2"/>
  <c r="C29" i="2"/>
  <c r="G28" i="2"/>
  <c r="C28" i="2"/>
  <c r="G27" i="2"/>
  <c r="C27" i="2"/>
  <c r="E27" i="2"/>
  <c r="G26" i="2"/>
  <c r="C26" i="2"/>
  <c r="G25" i="2"/>
  <c r="C25" i="2"/>
  <c r="G24" i="2"/>
  <c r="C24" i="2"/>
  <c r="G23" i="2"/>
  <c r="C23" i="2"/>
  <c r="E23" i="2"/>
  <c r="G22" i="2"/>
  <c r="C22" i="2"/>
  <c r="G21" i="2"/>
  <c r="C21" i="2"/>
  <c r="G43" i="2"/>
  <c r="C43" i="2"/>
  <c r="G20" i="2"/>
  <c r="C20" i="2"/>
  <c r="G19" i="2"/>
  <c r="C19" i="2"/>
  <c r="G18" i="2"/>
  <c r="C18" i="2"/>
  <c r="G42" i="2"/>
  <c r="C42" i="2"/>
  <c r="E42" i="2"/>
  <c r="G41" i="2"/>
  <c r="C41" i="2"/>
  <c r="G17" i="2"/>
  <c r="C17" i="2"/>
  <c r="G16" i="2"/>
  <c r="C16" i="2"/>
  <c r="G40" i="2"/>
  <c r="C40" i="2"/>
  <c r="G15" i="2"/>
  <c r="C15" i="2"/>
  <c r="G14" i="2"/>
  <c r="C14" i="2"/>
  <c r="E26" i="1"/>
  <c r="E14" i="2" s="1"/>
  <c r="G13" i="2"/>
  <c r="C13" i="2"/>
  <c r="E25" i="1"/>
  <c r="E13" i="2" s="1"/>
  <c r="G12" i="2"/>
  <c r="C12" i="2"/>
  <c r="E12" i="2"/>
  <c r="G11" i="2"/>
  <c r="C11" i="2"/>
  <c r="H39" i="2"/>
  <c r="D39" i="2"/>
  <c r="B39" i="2"/>
  <c r="A39" i="2"/>
  <c r="H38" i="2"/>
  <c r="B38" i="2"/>
  <c r="D38" i="2"/>
  <c r="A38" i="2"/>
  <c r="H37" i="2"/>
  <c r="D37" i="2"/>
  <c r="B37" i="2"/>
  <c r="A37" i="2"/>
  <c r="H36" i="2"/>
  <c r="B36" i="2"/>
  <c r="D36" i="2"/>
  <c r="A36" i="2"/>
  <c r="H35" i="2"/>
  <c r="D35" i="2"/>
  <c r="B35" i="2"/>
  <c r="A35" i="2"/>
  <c r="H34" i="2"/>
  <c r="B34" i="2"/>
  <c r="D34" i="2"/>
  <c r="A34" i="2"/>
  <c r="H33" i="2"/>
  <c r="D33" i="2"/>
  <c r="B33" i="2"/>
  <c r="A33" i="2"/>
  <c r="H32" i="2"/>
  <c r="B32" i="2"/>
  <c r="D32" i="2"/>
  <c r="A32" i="2"/>
  <c r="H31" i="2"/>
  <c r="D31" i="2"/>
  <c r="B31" i="2"/>
  <c r="A31" i="2"/>
  <c r="H30" i="2"/>
  <c r="B30" i="2"/>
  <c r="D30" i="2"/>
  <c r="A30" i="2"/>
  <c r="H29" i="2"/>
  <c r="D29" i="2"/>
  <c r="B29" i="2"/>
  <c r="A29" i="2"/>
  <c r="H28" i="2"/>
  <c r="B28" i="2"/>
  <c r="D28" i="2"/>
  <c r="A28" i="2"/>
  <c r="H27" i="2"/>
  <c r="D27" i="2"/>
  <c r="B27" i="2"/>
  <c r="A27" i="2"/>
  <c r="H26" i="2"/>
  <c r="B26" i="2"/>
  <c r="D26" i="2"/>
  <c r="A26" i="2"/>
  <c r="H25" i="2"/>
  <c r="D25" i="2"/>
  <c r="B25" i="2"/>
  <c r="A25" i="2"/>
  <c r="H24" i="2"/>
  <c r="B24" i="2"/>
  <c r="D24" i="2"/>
  <c r="A24" i="2"/>
  <c r="H23" i="2"/>
  <c r="D23" i="2"/>
  <c r="B23" i="2"/>
  <c r="A23" i="2"/>
  <c r="H22" i="2"/>
  <c r="B22" i="2"/>
  <c r="D22" i="2"/>
  <c r="A22" i="2"/>
  <c r="H21" i="2"/>
  <c r="D21" i="2"/>
  <c r="B21" i="2"/>
  <c r="A21" i="2"/>
  <c r="H43" i="2"/>
  <c r="B43" i="2"/>
  <c r="D43" i="2"/>
  <c r="A43" i="2"/>
  <c r="H20" i="2"/>
  <c r="D20" i="2"/>
  <c r="B20" i="2"/>
  <c r="A20" i="2"/>
  <c r="H19" i="2"/>
  <c r="B19" i="2"/>
  <c r="D19" i="2"/>
  <c r="A19" i="2"/>
  <c r="H18" i="2"/>
  <c r="D18" i="2"/>
  <c r="B18" i="2"/>
  <c r="A18" i="2"/>
  <c r="H42" i="2"/>
  <c r="B42" i="2"/>
  <c r="D42" i="2"/>
  <c r="A42" i="2"/>
  <c r="H41" i="2"/>
  <c r="D41" i="2"/>
  <c r="B41" i="2"/>
  <c r="A41" i="2"/>
  <c r="H17" i="2"/>
  <c r="B17" i="2"/>
  <c r="D17" i="2"/>
  <c r="A17" i="2"/>
  <c r="H16" i="2"/>
  <c r="D16" i="2"/>
  <c r="B16" i="2"/>
  <c r="A16" i="2"/>
  <c r="H40" i="2"/>
  <c r="B40" i="2"/>
  <c r="D40" i="2"/>
  <c r="A40" i="2"/>
  <c r="H15" i="2"/>
  <c r="D15" i="2"/>
  <c r="B15" i="2"/>
  <c r="A15" i="2"/>
  <c r="H14" i="2"/>
  <c r="B14" i="2"/>
  <c r="D14" i="2"/>
  <c r="A14" i="2"/>
  <c r="H13" i="2"/>
  <c r="D13" i="2"/>
  <c r="B13" i="2"/>
  <c r="A13" i="2"/>
  <c r="H12" i="2"/>
  <c r="B12" i="2"/>
  <c r="D12" i="2"/>
  <c r="A12" i="2"/>
  <c r="H11" i="2"/>
  <c r="D11" i="2"/>
  <c r="B11" i="2"/>
  <c r="A11" i="2"/>
  <c r="Q58" i="1"/>
  <c r="Q56" i="1"/>
  <c r="Q55" i="1"/>
  <c r="Q54" i="1"/>
  <c r="Q53" i="1"/>
  <c r="C17" i="1"/>
  <c r="Q57" i="1"/>
  <c r="E22" i="1"/>
  <c r="F22" i="1" s="1"/>
  <c r="G22" i="1" s="1"/>
  <c r="Q51" i="1"/>
  <c r="Q52" i="1"/>
  <c r="E21" i="1"/>
  <c r="F21" i="1" s="1"/>
  <c r="G21" i="1" s="1"/>
  <c r="H21" i="1" s="1"/>
  <c r="Q49" i="1"/>
  <c r="Q48" i="1"/>
  <c r="Q47" i="1"/>
  <c r="Q46" i="1"/>
  <c r="Q45" i="1"/>
  <c r="Q50" i="1"/>
  <c r="Q21" i="1"/>
  <c r="Q22" i="1"/>
  <c r="Q23" i="1"/>
  <c r="Q24" i="1"/>
  <c r="Q25" i="1"/>
  <c r="Q26" i="1"/>
  <c r="Q27" i="1"/>
  <c r="Q29" i="1"/>
  <c r="Q30" i="1"/>
  <c r="Q33" i="1"/>
  <c r="Q34" i="1"/>
  <c r="Q35" i="1"/>
  <c r="Q37" i="1"/>
  <c r="Q38" i="1"/>
  <c r="Q39" i="1"/>
  <c r="Q40" i="1"/>
  <c r="Q41" i="1"/>
  <c r="Q42" i="1"/>
  <c r="Q43" i="1"/>
  <c r="Q44" i="1"/>
  <c r="F26" i="1" l="1"/>
  <c r="G26" i="1" s="1"/>
  <c r="K26" i="1" s="1"/>
  <c r="E18" i="2"/>
  <c r="E21" i="2"/>
  <c r="E34" i="2"/>
  <c r="E19" i="2"/>
  <c r="E28" i="2"/>
  <c r="E29" i="2"/>
  <c r="E41" i="2"/>
  <c r="F25" i="1"/>
  <c r="G25" i="1" s="1"/>
  <c r="R25" i="1" s="1"/>
  <c r="E17" i="2"/>
  <c r="E26" i="2"/>
  <c r="E43" i="2"/>
  <c r="E16" i="2"/>
  <c r="F41" i="1"/>
  <c r="G41" i="1" s="1"/>
  <c r="R41" i="1" s="1"/>
  <c r="F38" i="1"/>
  <c r="G38" i="1" s="1"/>
  <c r="K38" i="1" s="1"/>
  <c r="E36" i="2"/>
  <c r="E20" i="2"/>
  <c r="J24" i="1"/>
  <c r="E40" i="2"/>
  <c r="R40" i="1"/>
  <c r="K40" i="1"/>
  <c r="K39" i="1"/>
  <c r="R39" i="1"/>
  <c r="R30" i="1"/>
  <c r="J30" i="1"/>
  <c r="R42" i="1"/>
  <c r="K42" i="1"/>
  <c r="R23" i="1"/>
  <c r="J23" i="1"/>
  <c r="R46" i="1"/>
  <c r="K46" i="1"/>
  <c r="R38" i="1"/>
  <c r="J44" i="1"/>
  <c r="R44" i="1"/>
  <c r="R29" i="1"/>
  <c r="K29" i="1"/>
  <c r="R47" i="1"/>
  <c r="K47" i="1"/>
  <c r="R22" i="1"/>
  <c r="H22" i="1"/>
  <c r="R45" i="1"/>
  <c r="K45" i="1"/>
  <c r="R33" i="1"/>
  <c r="K33" i="1"/>
  <c r="R37" i="1"/>
  <c r="K37" i="1"/>
  <c r="J34" i="1"/>
  <c r="R34" i="1"/>
  <c r="R43" i="1"/>
  <c r="K43" i="1"/>
  <c r="R27" i="1"/>
  <c r="K27" i="1"/>
  <c r="E37" i="2"/>
  <c r="E24" i="2"/>
  <c r="E32" i="2"/>
  <c r="E15" i="2"/>
  <c r="E35" i="2"/>
  <c r="R35" i="1"/>
  <c r="E30" i="2"/>
  <c r="E11" i="2"/>
  <c r="F56" i="1"/>
  <c r="G56" i="1" s="1"/>
  <c r="F15" i="1"/>
  <c r="C12" i="1"/>
  <c r="C11" i="1"/>
  <c r="R26" i="1" l="1"/>
  <c r="K25" i="1"/>
  <c r="K41" i="1"/>
  <c r="O62" i="1"/>
  <c r="R62" i="1" s="1"/>
  <c r="O61" i="1"/>
  <c r="R61" i="1" s="1"/>
  <c r="O32" i="1"/>
  <c r="R32" i="1" s="1"/>
  <c r="O60" i="1"/>
  <c r="R60" i="1" s="1"/>
  <c r="O59" i="1"/>
  <c r="R59" i="1" s="1"/>
  <c r="O53" i="1"/>
  <c r="R53" i="1" s="1"/>
  <c r="O57" i="1"/>
  <c r="R57" i="1" s="1"/>
  <c r="C15" i="1"/>
  <c r="O54" i="1"/>
  <c r="R54" i="1" s="1"/>
  <c r="O56" i="1"/>
  <c r="R56" i="1" s="1"/>
  <c r="O50" i="1"/>
  <c r="R50" i="1" s="1"/>
  <c r="O49" i="1"/>
  <c r="R49" i="1" s="1"/>
  <c r="O28" i="1"/>
  <c r="R28" i="1" s="1"/>
  <c r="O51" i="1"/>
  <c r="R51" i="1" s="1"/>
  <c r="O36" i="1"/>
  <c r="R36" i="1" s="1"/>
  <c r="O52" i="1"/>
  <c r="R52" i="1" s="1"/>
  <c r="O48" i="1"/>
  <c r="R48" i="1" s="1"/>
  <c r="O58" i="1"/>
  <c r="R58" i="1" s="1"/>
  <c r="O31" i="1"/>
  <c r="R31" i="1" s="1"/>
  <c r="O55" i="1"/>
  <c r="R55" i="1" s="1"/>
  <c r="C16" i="1"/>
  <c r="D18" i="1" s="1"/>
  <c r="J56" i="1"/>
  <c r="R19" i="1" l="1"/>
  <c r="F16" i="1"/>
  <c r="F17" i="1" s="1"/>
  <c r="C18" i="1"/>
  <c r="F18" i="1" l="1"/>
</calcChain>
</file>

<file path=xl/sharedStrings.xml><?xml version="1.0" encoding="utf-8"?>
<sst xmlns="http://schemas.openxmlformats.org/spreadsheetml/2006/main" count="417" uniqueCount="222">
  <si>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</si>
  <si>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</si>
  <si>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</si>
  <si>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</si>
  <si>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</si>
  <si>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</si>
  <si>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</si>
  <si>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</si>
  <si>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</si>
  <si>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</si>
  <si>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</si>
  <si>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</si>
  <si>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</si>
  <si>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</si>
  <si>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</si>
  <si>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</si>
  <si>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</si>
  <si>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</si>
  <si>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</si>
  <si>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</si>
  <si>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</si>
  <si>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</si>
  <si>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</si>
  <si>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</si>
  <si>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IBVS 5380</t>
  </si>
  <si>
    <t>IBVS</t>
  </si>
  <si>
    <t>II</t>
  </si>
  <si>
    <t>IBVS 5341</t>
  </si>
  <si>
    <t>I</t>
  </si>
  <si>
    <t>not avail.</t>
  </si>
  <si>
    <t>Hipparcos ToM</t>
  </si>
  <si>
    <t>Rather ugly.  Is this the right period?</t>
  </si>
  <si>
    <t>IBVS 5592</t>
  </si>
  <si>
    <t>IBVS 5657</t>
  </si>
  <si>
    <t>IBVS 5668</t>
  </si>
  <si>
    <t>EW</t>
  </si>
  <si>
    <t>FI Boo / GSC 3488-0799</t>
  </si>
  <si>
    <t>IBVS 5802</t>
  </si>
  <si>
    <t>IBVS 5814</t>
  </si>
  <si>
    <t>My time zone &gt;&gt;&gt;&gt;&gt;</t>
  </si>
  <si>
    <t>(PST=8, PDT=MDT=7, MDT=CST=6, etc.)</t>
  </si>
  <si>
    <t>JD today</t>
  </si>
  <si>
    <t>New Cycle</t>
  </si>
  <si>
    <t># of data points:</t>
  </si>
  <si>
    <t>Period was verified by ToMCat (period search software).</t>
  </si>
  <si>
    <t>Start of linear fit &gt;&gt;&gt;&gt;&gt;&gt;&gt;&gt;&gt;&gt;&gt;&gt;&gt;&gt;&gt;&gt;&gt;&gt;&gt;&gt;&gt;</t>
  </si>
  <si>
    <t>IBVS 5898</t>
  </si>
  <si>
    <t>Add cycle</t>
  </si>
  <si>
    <t>Old Cycle</t>
  </si>
  <si>
    <t>IBVS 5980</t>
  </si>
  <si>
    <t>IBVS 6010</t>
  </si>
  <si>
    <t>IBVS 6044</t>
  </si>
  <si>
    <t>IBVS 6084</t>
  </si>
  <si>
    <t>IBVS 6092</t>
  </si>
  <si>
    <t>IBVS 6149</t>
  </si>
  <si>
    <t>Also by VSX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</si>
  <si>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</si>
  <si>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</si>
  <si>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</si>
  <si>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</si>
  <si>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</si>
  <si>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</si>
  <si>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</si>
  <si>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</si>
  <si>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</si>
  <si>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</si>
  <si>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</si>
  <si>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2452043.4593 </t>
  </si>
  <si>
    <t> 13.05.2001 23:01 </t>
  </si>
  <si>
    <t> 0.0085 </t>
  </si>
  <si>
    <t>E </t>
  </si>
  <si>
    <t>?</t>
  </si>
  <si>
    <t> T.Pribulla et al. </t>
  </si>
  <si>
    <t>IBVS 5341 </t>
  </si>
  <si>
    <t>2452053.4095 </t>
  </si>
  <si>
    <t> 23.05.2001 21:49 </t>
  </si>
  <si>
    <t> 0.0136 </t>
  </si>
  <si>
    <t>2452400.3133 </t>
  </si>
  <si>
    <t> 05.05.2002 19:31 </t>
  </si>
  <si>
    <t> 0.0116 </t>
  </si>
  <si>
    <t>G</t>
  </si>
  <si>
    <t> Karska&amp;Maciejewski </t>
  </si>
  <si>
    <t>IBVS 5380 </t>
  </si>
  <si>
    <t>2452400.4915 </t>
  </si>
  <si>
    <t> 05.05.2002 23:47 </t>
  </si>
  <si>
    <t> -0.0052 </t>
  </si>
  <si>
    <t>2453104.4504 </t>
  </si>
  <si>
    <t> 08.04.2004 22:48 </t>
  </si>
  <si>
    <t> 0.0019 </t>
  </si>
  <si>
    <t>IBVS 5668 </t>
  </si>
  <si>
    <t>2453124.1422 </t>
  </si>
  <si>
    <t> 28.04.2004 15:24 </t>
  </si>
  <si>
    <t> -0.0014 </t>
  </si>
  <si>
    <t> Nakajima </t>
  </si>
  <si>
    <t>VSB 43 </t>
  </si>
  <si>
    <t>2453149.2994 </t>
  </si>
  <si>
    <t> 23.05.2004 19:11 </t>
  </si>
  <si>
    <t> 0.0007 </t>
  </si>
  <si>
    <t> T.Krajci </t>
  </si>
  <si>
    <t>IBVS 5592 </t>
  </si>
  <si>
    <t>2453455.4399 </t>
  </si>
  <si>
    <t> 25.03.2005 22:33 </t>
  </si>
  <si>
    <t> -0.0095 </t>
  </si>
  <si>
    <t>o</t>
  </si>
  <si>
    <t> U.Schmidt </t>
  </si>
  <si>
    <t>BAVM 173 </t>
  </si>
  <si>
    <t>2453834.1347 </t>
  </si>
  <si>
    <t> 08.04.2006 15:13 </t>
  </si>
  <si>
    <t> -0.0057 </t>
  </si>
  <si>
    <t> K. Nagai et al. </t>
  </si>
  <si>
    <t>VSB 45 </t>
  </si>
  <si>
    <t>2453867.1058 </t>
  </si>
  <si>
    <t> 11.05.2006 14:32 </t>
  </si>
  <si>
    <t> 0.0103 </t>
  </si>
  <si>
    <t>2453885.6150 </t>
  </si>
  <si>
    <t> 30.05.2006 02:45 </t>
  </si>
  <si>
    <t> -0.0056 </t>
  </si>
  <si>
    <t>C </t>
  </si>
  <si>
    <t> S.Dvorak </t>
  </si>
  <si>
    <t>IBVS 5814 </t>
  </si>
  <si>
    <t>2454221.4135 </t>
  </si>
  <si>
    <t> 30.04.2007 21:55 </t>
  </si>
  <si>
    <t> 0.0021 </t>
  </si>
  <si>
    <t> H.Jungbluth </t>
  </si>
  <si>
    <t>BAVM 186 </t>
  </si>
  <si>
    <t>2454305.4473 </t>
  </si>
  <si>
    <t> 23.07.2007 22:44 </t>
  </si>
  <si>
    <t> -0.0093 </t>
  </si>
  <si>
    <t> S.Parimucha et al. </t>
  </si>
  <si>
    <t>IBVS 5898 </t>
  </si>
  <si>
    <t>2454562.2712 </t>
  </si>
  <si>
    <t> 05.04.2008 18:30 </t>
  </si>
  <si>
    <t> -0.0011 </t>
  </si>
  <si>
    <t>Ic</t>
  </si>
  <si>
    <t> K.Nakajima </t>
  </si>
  <si>
    <t>VSB 48 </t>
  </si>
  <si>
    <t>2454581.3785 </t>
  </si>
  <si>
    <t> 24.04.2008 21:05 </t>
  </si>
  <si>
    <t> -0.0038 </t>
  </si>
  <si>
    <t>2454581.5654 </t>
  </si>
  <si>
    <t> 25.04.2008 01:34 </t>
  </si>
  <si>
    <t> -0.0119 </t>
  </si>
  <si>
    <t>2454616.4727 </t>
  </si>
  <si>
    <t> 29.05.2008 23:20 </t>
  </si>
  <si>
    <t> -0.0097 </t>
  </si>
  <si>
    <t>2454657.4272 </t>
  </si>
  <si>
    <t> 09.07.2008 22:15 </t>
  </si>
  <si>
    <t> -0.0053 </t>
  </si>
  <si>
    <t>2455211.6029 </t>
  </si>
  <si>
    <t> 15.01.2010 02:28 </t>
  </si>
  <si>
    <t> -0.0211 </t>
  </si>
  <si>
    <t>R</t>
  </si>
  <si>
    <t>IBVS 5980 </t>
  </si>
  <si>
    <t>2455272.4494 </t>
  </si>
  <si>
    <t> 16.03.2010 22:47 </t>
  </si>
  <si>
    <t> -0.0147 </t>
  </si>
  <si>
    <t>2455381.4537 </t>
  </si>
  <si>
    <t> 03.07.2010 22:53 </t>
  </si>
  <si>
    <t> -0.0157 </t>
  </si>
  <si>
    <t>2455627.5413 </t>
  </si>
  <si>
    <t> 07.03.2011 00:59 </t>
  </si>
  <si>
    <t> -0.0187 </t>
  </si>
  <si>
    <t> F.Agerer </t>
  </si>
  <si>
    <t>BAVM 220 </t>
  </si>
  <si>
    <t>2455644.5159 </t>
  </si>
  <si>
    <t> 24.03.2011 00:22 </t>
  </si>
  <si>
    <t> -0.0092 </t>
  </si>
  <si>
    <t>IBVS 6044 </t>
  </si>
  <si>
    <t>2455662.4535 </t>
  </si>
  <si>
    <t> 10.04.2011 22:53 </t>
  </si>
  <si>
    <t> -0.0116 </t>
  </si>
  <si>
    <t>2456006.4224 </t>
  </si>
  <si>
    <t> 19.03.2012 22:08 </t>
  </si>
  <si>
    <t> -0.0236 </t>
  </si>
  <si>
    <t>2456045.4175 </t>
  </si>
  <si>
    <t> 27.04.2012 22:01 </t>
  </si>
  <si>
    <t> -0.0286 </t>
  </si>
  <si>
    <t>2456046.4016 </t>
  </si>
  <si>
    <t> 28.04.2012 21:38 </t>
  </si>
  <si>
    <t> -0.0195 </t>
  </si>
  <si>
    <t>2456303.022 </t>
  </si>
  <si>
    <t> 10.01.2013 12:31 </t>
  </si>
  <si>
    <t> -0.020 </t>
  </si>
  <si>
    <t> R.Nelson </t>
  </si>
  <si>
    <t>IBVS 6092 </t>
  </si>
  <si>
    <t>2456400.5157 </t>
  </si>
  <si>
    <t> 18.04.2013 00:22 </t>
  </si>
  <si>
    <t> -0.0263 </t>
  </si>
  <si>
    <t>-I</t>
  </si>
  <si>
    <t>BAVM 232 </t>
  </si>
  <si>
    <t>2456729.4897 </t>
  </si>
  <si>
    <t> 12.03.2014 23:45 </t>
  </si>
  <si>
    <t>10844</t>
  </si>
  <si>
    <t> -0.0181 </t>
  </si>
  <si>
    <t>BAVM 238 </t>
  </si>
  <si>
    <t>2456729.6547 </t>
  </si>
  <si>
    <t> 13.03.2014 03:42 </t>
  </si>
  <si>
    <t>10844.5</t>
  </si>
  <si>
    <t> -0.0481 </t>
  </si>
  <si>
    <t>2456730.4561 </t>
  </si>
  <si>
    <t> 13.03.2014 22:56 </t>
  </si>
  <si>
    <t>10846.5</t>
  </si>
  <si>
    <t> -0.0267 </t>
  </si>
  <si>
    <t>2456730.6515 </t>
  </si>
  <si>
    <t> 14.03.2014 03:38 </t>
  </si>
  <si>
    <t>10847</t>
  </si>
  <si>
    <t>s5</t>
  </si>
  <si>
    <t>s6</t>
  </si>
  <si>
    <t>s7</t>
  </si>
  <si>
    <t>IBVS 6154</t>
  </si>
  <si>
    <t>IBVS 6195</t>
  </si>
  <si>
    <t>RHN 2021</t>
  </si>
  <si>
    <t>OEJV 226</t>
  </si>
  <si>
    <t>OEJV 234</t>
  </si>
  <si>
    <t>JBAV 96</t>
  </si>
  <si>
    <t xml:space="preserve">Mag </t>
  </si>
  <si>
    <t>Next ToM-P</t>
  </si>
  <si>
    <t>Next ToM-S</t>
  </si>
  <si>
    <t>9.60-9.71</t>
  </si>
  <si>
    <t>VSX</t>
  </si>
  <si>
    <t>Old Data</t>
  </si>
  <si>
    <t>BAD?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</si>
</sst>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8"/>
      <name val="Arial"/>
      <family val="2"/>
    </font>
    <font>
      <sz val="10"/>
      <color indexed="12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6" fillId="0" borderId="1" applyNumberFormat="0" applyFont="0" applyFill="0" applyAlignment="0" applyProtection="0"/>
  </cellStyleXfs>
  <cellXfs count="86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0" fillId="0" borderId="0" xfId="0">
      <alignment vertical="top"/>
    </xf>
    <xf numFmtId="0" fontId="19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0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2" borderId="11" xfId="0" applyFont="1" applyFill="1" applyBorder="1" applyAlignment="1">
      <alignment horizontal="left" vertical="top" wrapText="1" indent="1"/>
    </xf>
    <xf numFmtId="0" fontId="5" fillId="2" borderId="11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right" vertical="top" wrapText="1"/>
    </xf>
    <xf numFmtId="0" fontId="20" fillId="2" borderId="11" xfId="7" applyFill="1" applyBorder="1" applyAlignment="1" applyProtection="1">
      <alignment horizontal="right" vertical="top" wrapText="1"/>
    </xf>
    <xf numFmtId="0" fontId="22" fillId="0" borderId="0" xfId="0" applyFont="1" applyAlignment="1" applyProtection="1">
      <alignment horizontal="left" vertical="center" wrapText="1"/>
      <protection locked="0"/>
    </xf>
    <xf numFmtId="0" fontId="1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9" fillId="0" borderId="0" xfId="0" applyFont="1" applyAlignment="1">
      <alignment horizontal="centerContinuous" vertical="center"/>
    </xf>
    <xf numFmtId="0" fontId="7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3" xfId="0" applyBorder="1" applyAlignment="1">
      <alignment vertical="center"/>
    </xf>
    <xf numFmtId="22" fontId="11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left" vertical="center"/>
    </xf>
    <xf numFmtId="14" fontId="6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/>
    <xf numFmtId="0" fontId="22" fillId="0" borderId="0" xfId="0" applyFont="1" applyAlignment="1">
      <alignment vertical="center"/>
    </xf>
    <xf numFmtId="165" fontId="22" fillId="0" borderId="0" xfId="0" applyNumberFormat="1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 applyProtection="1">
      <alignment horizontal="left" vertical="center"/>
      <protection locked="0"/>
    </xf>
    <xf numFmtId="0" fontId="22" fillId="0" borderId="0" xfId="0" applyFont="1" applyAlignment="1" applyProtection="1">
      <alignment horizontal="center" vertical="center"/>
      <protection locked="0"/>
    </xf>
    <xf numFmtId="166" fontId="22" fillId="0" borderId="0" xfId="0" applyNumberFormat="1" applyFont="1" applyAlignment="1" applyProtection="1">
      <alignment horizontal="left" vertical="center" wrapText="1"/>
      <protection locked="0"/>
    </xf>
    <xf numFmtId="0" fontId="0" fillId="0" borderId="12" xfId="0" applyBorder="1" applyAlignment="1">
      <alignment vertical="center"/>
    </xf>
    <xf numFmtId="0" fontId="23" fillId="0" borderId="15" xfId="0" applyFont="1" applyBorder="1" applyAlignment="1">
      <alignment horizontal="right" vertical="center"/>
    </xf>
    <xf numFmtId="0" fontId="23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0" fontId="24" fillId="0" borderId="16" xfId="0" applyFont="1" applyBorder="1" applyAlignment="1">
      <alignment horizontal="right" vertical="center"/>
    </xf>
    <xf numFmtId="22" fontId="24" fillId="0" borderId="16" xfId="0" applyNumberFormat="1" applyFont="1" applyBorder="1" applyAlignment="1">
      <alignment horizontal="right" vertical="center"/>
    </xf>
    <xf numFmtId="22" fontId="24" fillId="0" borderId="18" xfId="0" applyNumberFormat="1" applyFont="1" applyBorder="1" applyAlignment="1">
      <alignment horizontal="right" vertical="center"/>
    </xf>
    <xf numFmtId="0" fontId="6" fillId="3" borderId="14" xfId="0" applyFont="1" applyFill="1" applyBorder="1" applyAlignment="1">
      <alignment horizontal="center" vertical="center"/>
    </xf>
    <xf numFmtId="0" fontId="6" fillId="0" borderId="0" xfId="0" quotePrefix="1" applyFont="1" applyAlignment="1">
      <alignment vertical="center"/>
    </xf>
    <xf numFmtId="0" fontId="6" fillId="0" borderId="13" xfId="0" applyFont="1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0" fontId="25" fillId="0" borderId="0" xfId="0" applyFont="1" applyAlignment="1">
      <alignment horizontal="center" vertic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FI Boo - O-C Diagr.</a:t>
            </a:r>
          </a:p>
        </c:rich>
      </c:tx>
      <c:layout>
        <c:manualLayout>
          <c:xMode val="edge"/>
          <c:yMode val="edge"/>
          <c:x val="0.3723776223776224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34633292197701"/>
          <c:y val="0.14723926380368099"/>
          <c:w val="0.79996141259041653"/>
          <c:h val="0.6595092024539877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Active!$H$21:$H$993</c:f>
              <c:numCache>
                <c:formatCode>General</c:formatCode>
                <c:ptCount val="973"/>
                <c:pt idx="0">
                  <c:v>9.0917999987141229E-3</c:v>
                </c:pt>
                <c:pt idx="1">
                  <c:v>-8.9799999841488898E-5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54-47D1-BE11-AAD9612CEC4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Active!$D$21:$D$993</c:f>
                <c:numCache>
                  <c:formatCode>General</c:formatCode>
                  <c:ptCount val="9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Active!$I$21:$I$993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54-47D1-BE11-AAD9612CEC4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</c:numCache>
              </c:numRef>
            </c:plus>
            <c:minus>
              <c:numRef>
                <c:f>Active!$D$21:$D$41</c:f>
                <c:numCache>
                  <c:formatCode>General</c:formatCode>
                  <c:ptCount val="21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Active!$J$21:$J$993</c:f>
              <c:numCache>
                <c:formatCode>General</c:formatCode>
                <c:ptCount val="973"/>
                <c:pt idx="2">
                  <c:v>-1.8560999960754998E-3</c:v>
                </c:pt>
                <c:pt idx="3">
                  <c:v>3.4000000014202669E-3</c:v>
                </c:pt>
                <c:pt idx="9">
                  <c:v>-8.2910000055562705E-3</c:v>
                </c:pt>
                <c:pt idx="13">
                  <c:v>9.6297999989474192E-3</c:v>
                </c:pt>
                <c:pt idx="23">
                  <c:v>3.6189999809721485E-4</c:v>
                </c:pt>
                <c:pt idx="31">
                  <c:v>-8.7769999663578346E-4</c:v>
                </c:pt>
                <c:pt idx="32">
                  <c:v>9.9779999945894815E-3</c:v>
                </c:pt>
                <c:pt idx="33">
                  <c:v>-2.002090000314638E-2</c:v>
                </c:pt>
                <c:pt idx="34">
                  <c:v>1.3835000063409097E-3</c:v>
                </c:pt>
                <c:pt idx="35">
                  <c:v>1.7845999973360449E-3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A54-47D1-BE11-AAD9612CEC4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Active!$K$21:$K$993</c:f>
              <c:numCache>
                <c:formatCode>General</c:formatCode>
                <c:ptCount val="973"/>
                <c:pt idx="4">
                  <c:v>4.1569000022718683E-3</c:v>
                </c:pt>
                <c:pt idx="5">
                  <c:v>-1.2642000001505949E-2</c:v>
                </c:pt>
                <c:pt idx="6">
                  <c:v>2.2900000476511195E-4</c:v>
                </c:pt>
                <c:pt idx="7">
                  <c:v>-2.8598999997484498E-3</c:v>
                </c:pt>
                <c:pt idx="8">
                  <c:v>-5.1799999346258119E-4</c:v>
                </c:pt>
                <c:pt idx="10">
                  <c:v>-1.3547999988077208E-3</c:v>
                </c:pt>
                <c:pt idx="11">
                  <c:v>1.4931099998648278E-2</c:v>
                </c:pt>
                <c:pt idx="12">
                  <c:v>-7.6439999975264072E-4</c:v>
                </c:pt>
                <c:pt idx="14">
                  <c:v>-1.0961000007227995E-3</c:v>
                </c:pt>
                <c:pt idx="15">
                  <c:v>9.2526000007637776E-3</c:v>
                </c:pt>
                <c:pt idx="16">
                  <c:v>6.6603999948711134E-3</c:v>
                </c:pt>
                <c:pt idx="17">
                  <c:v>-1.4385000031325035E-3</c:v>
                </c:pt>
                <c:pt idx="18">
                  <c:v>1.0583999974187464E-3</c:v>
                </c:pt>
                <c:pt idx="19">
                  <c:v>5.7893999983207323E-3</c:v>
                </c:pt>
                <c:pt idx="20">
                  <c:v>-5.3843999994569458E-3</c:v>
                </c:pt>
                <c:pt idx="21">
                  <c:v>1.4587999976356514E-3</c:v>
                </c:pt>
                <c:pt idx="22">
                  <c:v>1.3736999972024933E-3</c:v>
                </c:pt>
                <c:pt idx="24">
                  <c:v>1.0057599996798672E-2</c:v>
                </c:pt>
                <c:pt idx="25">
                  <c:v>7.75880000583129E-3</c:v>
                </c:pt>
                <c:pt idx="26">
                  <c:v>-1.4007999998284504E-3</c:v>
                </c:pt>
                <c:pt idx="27">
                  <c:v>-6.080799998017028E-3</c:v>
                </c:pt>
                <c:pt idx="28">
                  <c:v>3.0246999958762899E-3</c:v>
                </c:pt>
                <c:pt idx="29">
                  <c:v>4.8722999999881722E-3</c:v>
                </c:pt>
                <c:pt idx="30">
                  <c:v>4.8722999999881722E-3</c:v>
                </c:pt>
                <c:pt idx="36">
                  <c:v>-3.6582000029738992E-3</c:v>
                </c:pt>
                <c:pt idx="37">
                  <c:v>-1.0438600002089515E-2</c:v>
                </c:pt>
                <c:pt idx="38">
                  <c:v>-8.4826000020257197E-3</c:v>
                </c:pt>
                <c:pt idx="40">
                  <c:v>-1.5068000000610482E-2</c:v>
                </c:pt>
                <c:pt idx="41">
                  <c:v>-1.8941999769594986E-2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A54-47D1-BE11-AAD9612CEC4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Active!$L$21:$L$993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54-47D1-BE11-AAD9612CEC4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Active!$M$21:$M$993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A54-47D1-BE11-AAD9612CEC4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plus>
            <c:minus>
              <c:numRef>
                <c:f>Active!$D$21:$D$93</c:f>
                <c:numCache>
                  <c:formatCode>General</c:formatCode>
                  <c:ptCount val="73"/>
                  <c:pt idx="0">
                    <c:v>0</c:v>
                  </c:pt>
                  <c:pt idx="2">
                    <c:v>2.9999999999999997E-4</c:v>
                  </c:pt>
                  <c:pt idx="3">
                    <c:v>2.0000000000000001E-4</c:v>
                  </c:pt>
                  <c:pt idx="4">
                    <c:v>1.1000000000000001E-3</c:v>
                  </c:pt>
                  <c:pt idx="5">
                    <c:v>8.9999999999999998E-4</c:v>
                  </c:pt>
                  <c:pt idx="6">
                    <c:v>2.9999999999999997E-4</c:v>
                  </c:pt>
                  <c:pt idx="7">
                    <c:v>0</c:v>
                  </c:pt>
                  <c:pt idx="8">
                    <c:v>2.9999999999999997E-4</c:v>
                  </c:pt>
                  <c:pt idx="9">
                    <c:v>2.7000000000000001E-3</c:v>
                  </c:pt>
                  <c:pt idx="10">
                    <c:v>0</c:v>
                  </c:pt>
                  <c:pt idx="11">
                    <c:v>0</c:v>
                  </c:pt>
                  <c:pt idx="12">
                    <c:v>2.0000000000000001E-4</c:v>
                  </c:pt>
                  <c:pt idx="13">
                    <c:v>5.7999999999999996E-3</c:v>
                  </c:pt>
                  <c:pt idx="14">
                    <c:v>2.9999999999999997E-4</c:v>
                  </c:pt>
                  <c:pt idx="15">
                    <c:v>0</c:v>
                  </c:pt>
                  <c:pt idx="16">
                    <c:v>2.9999999999999997E-4</c:v>
                  </c:pt>
                  <c:pt idx="17">
                    <c:v>6.9999999999999999E-4</c:v>
                  </c:pt>
                  <c:pt idx="18">
                    <c:v>2.9999999999999997E-4</c:v>
                  </c:pt>
                  <c:pt idx="19">
                    <c:v>1E-4</c:v>
                  </c:pt>
                  <c:pt idx="20">
                    <c:v>8.9999999999999998E-4</c:v>
                  </c:pt>
                  <c:pt idx="21">
                    <c:v>2.0000000000000001E-4</c:v>
                  </c:pt>
                  <c:pt idx="22">
                    <c:v>2.9999999999999997E-4</c:v>
                  </c:pt>
                  <c:pt idx="23">
                    <c:v>7.4000000000000003E-3</c:v>
                  </c:pt>
                  <c:pt idx="24">
                    <c:v>2.9999999999999997E-4</c:v>
                  </c:pt>
                  <c:pt idx="25">
                    <c:v>4.0000000000000002E-4</c:v>
                  </c:pt>
                  <c:pt idx="26">
                    <c:v>6.9999999999999999E-4</c:v>
                  </c:pt>
                  <c:pt idx="27">
                    <c:v>1.2999999999999999E-3</c:v>
                  </c:pt>
                  <c:pt idx="28">
                    <c:v>8.0000000000000004E-4</c:v>
                  </c:pt>
                  <c:pt idx="29">
                    <c:v>2.0000000000000001E-4</c:v>
                  </c:pt>
                  <c:pt idx="30">
                    <c:v>2.0000000000000001E-4</c:v>
                  </c:pt>
                  <c:pt idx="31">
                    <c:v>1.23E-2</c:v>
                  </c:pt>
                  <c:pt idx="32">
                    <c:v>1.6999999999999999E-3</c:v>
                  </c:pt>
                  <c:pt idx="33">
                    <c:v>1.6999999999999999E-3</c:v>
                  </c:pt>
                  <c:pt idx="34">
                    <c:v>1.2999999999999999E-3</c:v>
                  </c:pt>
                  <c:pt idx="35">
                    <c:v>1.6999999999999999E-3</c:v>
                  </c:pt>
                  <c:pt idx="36">
                    <c:v>2.9999999999999997E-4</c:v>
                  </c:pt>
                  <c:pt idx="37">
                    <c:v>2E-3</c:v>
                  </c:pt>
                  <c:pt idx="38">
                    <c:v>4.0000000000000002E-4</c:v>
                  </c:pt>
                  <c:pt idx="39">
                    <c:v>2.0000000000000001E-4</c:v>
                  </c:pt>
                  <c:pt idx="40">
                    <c:v>5.9999999999999995E-4</c:v>
                  </c:pt>
                  <c:pt idx="41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Active!$N$21:$N$993</c:f>
              <c:numCache>
                <c:formatCode>General</c:formatCode>
                <c:ptCount val="97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A54-47D1-BE11-AAD9612CEC4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Active!$F$21:$F$993</c:f>
              <c:numCache>
                <c:formatCode>General</c:formatCode>
                <c:ptCount val="973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Active!$O$21:$O$993</c:f>
              <c:numCache>
                <c:formatCode>General</c:formatCode>
                <c:ptCount val="973"/>
                <c:pt idx="7">
                  <c:v>1.5181597137144755E-2</c:v>
                </c:pt>
                <c:pt idx="10">
                  <c:v>1.1878832442536864E-2</c:v>
                </c:pt>
                <c:pt idx="11">
                  <c:v>1.1725531911531993E-2</c:v>
                </c:pt>
                <c:pt idx="15">
                  <c:v>8.4917071006896053E-3</c:v>
                </c:pt>
                <c:pt idx="27">
                  <c:v>1.5922761017366747E-3</c:v>
                </c:pt>
                <c:pt idx="28">
                  <c:v>1.5877405830678898E-3</c:v>
                </c:pt>
                <c:pt idx="29">
                  <c:v>3.9399206944416496E-4</c:v>
                </c:pt>
                <c:pt idx="30">
                  <c:v>3.9399206944416496E-4</c:v>
                </c:pt>
                <c:pt idx="31">
                  <c:v>-5.9559797434150658E-5</c:v>
                </c:pt>
                <c:pt idx="32">
                  <c:v>-1.5898437962815863E-3</c:v>
                </c:pt>
                <c:pt idx="33">
                  <c:v>-1.5907509000153419E-3</c:v>
                </c:pt>
                <c:pt idx="34">
                  <c:v>-1.5943793149503678E-3</c:v>
                </c:pt>
                <c:pt idx="35">
                  <c:v>-1.5952864186841234E-3</c:v>
                </c:pt>
                <c:pt idx="36">
                  <c:v>-3.4566632803527293E-3</c:v>
                </c:pt>
                <c:pt idx="37">
                  <c:v>-5.1221057355299027E-3</c:v>
                </c:pt>
                <c:pt idx="38">
                  <c:v>-1.3249755189989311E-2</c:v>
                </c:pt>
                <c:pt idx="39">
                  <c:v>-1.474194083201897E-2</c:v>
                </c:pt>
                <c:pt idx="40">
                  <c:v>-1.5323394325356968E-2</c:v>
                </c:pt>
                <c:pt idx="41">
                  <c:v>-1.6829186523392978E-2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A54-47D1-BE11-AAD9612CEC4D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ln>
                <a:solidFill>
                  <a:srgbClr val="FF0000"/>
                </a:solidFill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-10731</c:v>
                </c:pt>
                <c:pt idx="1">
                  <c:v>-859</c:v>
                </c:pt>
                <c:pt idx="2">
                  <c:v>-25.5</c:v>
                </c:pt>
                <c:pt idx="3">
                  <c:v>0</c:v>
                </c:pt>
                <c:pt idx="4">
                  <c:v>889.5</c:v>
                </c:pt>
                <c:pt idx="5">
                  <c:v>890</c:v>
                </c:pt>
                <c:pt idx="6">
                  <c:v>2695</c:v>
                </c:pt>
                <c:pt idx="7">
                  <c:v>2745.5</c:v>
                </c:pt>
                <c:pt idx="8">
                  <c:v>2810</c:v>
                </c:pt>
                <c:pt idx="9">
                  <c:v>3595</c:v>
                </c:pt>
                <c:pt idx="10">
                  <c:v>4566</c:v>
                </c:pt>
                <c:pt idx="11">
                  <c:v>4650.5</c:v>
                </c:pt>
                <c:pt idx="12">
                  <c:v>4698</c:v>
                </c:pt>
                <c:pt idx="13">
                  <c:v>5559</c:v>
                </c:pt>
                <c:pt idx="14">
                  <c:v>5774.5</c:v>
                </c:pt>
                <c:pt idx="15">
                  <c:v>6433</c:v>
                </c:pt>
                <c:pt idx="16">
                  <c:v>6482</c:v>
                </c:pt>
                <c:pt idx="17">
                  <c:v>6482.5</c:v>
                </c:pt>
                <c:pt idx="18">
                  <c:v>6572</c:v>
                </c:pt>
                <c:pt idx="19">
                  <c:v>6677</c:v>
                </c:pt>
                <c:pt idx="20">
                  <c:v>8098</c:v>
                </c:pt>
                <c:pt idx="21">
                  <c:v>8254</c:v>
                </c:pt>
                <c:pt idx="22">
                  <c:v>8533.5</c:v>
                </c:pt>
                <c:pt idx="23">
                  <c:v>9164.5</c:v>
                </c:pt>
                <c:pt idx="24">
                  <c:v>9208</c:v>
                </c:pt>
                <c:pt idx="25">
                  <c:v>9254</c:v>
                </c:pt>
                <c:pt idx="26">
                  <c:v>10136</c:v>
                </c:pt>
                <c:pt idx="27">
                  <c:v>10236</c:v>
                </c:pt>
                <c:pt idx="28">
                  <c:v>10238.5</c:v>
                </c:pt>
                <c:pt idx="29">
                  <c:v>10896.5</c:v>
                </c:pt>
                <c:pt idx="30">
                  <c:v>10896.5</c:v>
                </c:pt>
                <c:pt idx="31">
                  <c:v>11146.5</c:v>
                </c:pt>
                <c:pt idx="32">
                  <c:v>11990</c:v>
                </c:pt>
                <c:pt idx="33">
                  <c:v>11990.5</c:v>
                </c:pt>
                <c:pt idx="34">
                  <c:v>11992.5</c:v>
                </c:pt>
                <c:pt idx="35">
                  <c:v>11993</c:v>
                </c:pt>
                <c:pt idx="36">
                  <c:v>13019</c:v>
                </c:pt>
                <c:pt idx="37">
                  <c:v>13937</c:v>
                </c:pt>
                <c:pt idx="38">
                  <c:v>18417</c:v>
                </c:pt>
                <c:pt idx="39">
                  <c:v>19239.5</c:v>
                </c:pt>
                <c:pt idx="40">
                  <c:v>19560</c:v>
                </c:pt>
                <c:pt idx="41">
                  <c:v>20390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39">
                  <c:v>-7.8873100006603636E-2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CA6-42E9-9489-F25C8668E3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90843592"/>
        <c:axId val="1"/>
      </c:scatterChart>
      <c:valAx>
        <c:axId val="7908435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622377622377625"/>
              <c:y val="0.868098159509202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447552447552448E-2"/>
              <c:y val="0.383435582822085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908435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279720279720279"/>
          <c:y val="0.92024539877300615"/>
          <c:w val="0.69412648661635745"/>
          <c:h val="5.645520725003714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38099</xdr:colOff>
      <xdr:row>0</xdr:row>
      <xdr:rowOff>28575</xdr:rowOff>
    </xdr:from>
    <xdr:to>
      <xdr:col>17</xdr:col>
      <xdr:colOff>657224</xdr:colOff>
      <xdr:row>18</xdr:row>
      <xdr:rowOff>47625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7158D35-FF41-9D34-180A-CF5591ADF4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592" TargetMode="External"/><Relationship Id="rId13" Type="http://schemas.openxmlformats.org/officeDocument/2006/relationships/hyperlink" Target="http://www.bav-astro.de/sfs/BAVM_link.php?BAVMnr=186" TargetMode="External"/><Relationship Id="rId18" Type="http://schemas.openxmlformats.org/officeDocument/2006/relationships/hyperlink" Target="http://www.konkoly.hu/cgi-bin/IBVS?5898" TargetMode="External"/><Relationship Id="rId26" Type="http://schemas.openxmlformats.org/officeDocument/2006/relationships/hyperlink" Target="http://www.konkoly.hu/cgi-bin/IBVS?6044" TargetMode="External"/><Relationship Id="rId3" Type="http://schemas.openxmlformats.org/officeDocument/2006/relationships/hyperlink" Target="http://www.konkoly.hu/cgi-bin/IBVS?5341" TargetMode="External"/><Relationship Id="rId21" Type="http://schemas.openxmlformats.org/officeDocument/2006/relationships/hyperlink" Target="http://www.konkoly.hu/cgi-bin/IBVS?5980" TargetMode="External"/><Relationship Id="rId34" Type="http://schemas.openxmlformats.org/officeDocument/2006/relationships/hyperlink" Target="http://www.bav-astro.de/sfs/BAVM_link.php?BAVMnr=238" TargetMode="External"/><Relationship Id="rId7" Type="http://schemas.openxmlformats.org/officeDocument/2006/relationships/hyperlink" Target="http://vsolj.cetus-net.org/no43.pdf" TargetMode="External"/><Relationship Id="rId12" Type="http://schemas.openxmlformats.org/officeDocument/2006/relationships/hyperlink" Target="http://www.konkoly.hu/cgi-bin/IBVS?5814" TargetMode="External"/><Relationship Id="rId17" Type="http://schemas.openxmlformats.org/officeDocument/2006/relationships/hyperlink" Target="http://www.konkoly.hu/cgi-bin/IBVS?5898" TargetMode="External"/><Relationship Id="rId25" Type="http://schemas.openxmlformats.org/officeDocument/2006/relationships/hyperlink" Target="http://www.konkoly.hu/cgi-bin/IBVS?6044" TargetMode="External"/><Relationship Id="rId33" Type="http://schemas.openxmlformats.org/officeDocument/2006/relationships/hyperlink" Target="http://www.bav-astro.de/sfs/BAVM_link.php?BAVMnr=238" TargetMode="External"/><Relationship Id="rId2" Type="http://schemas.openxmlformats.org/officeDocument/2006/relationships/hyperlink" Target="http://www.konkoly.hu/cgi-bin/IBVS?5341" TargetMode="External"/><Relationship Id="rId16" Type="http://schemas.openxmlformats.org/officeDocument/2006/relationships/hyperlink" Target="http://www.konkoly.hu/cgi-bin/IBVS?5898" TargetMode="External"/><Relationship Id="rId20" Type="http://schemas.openxmlformats.org/officeDocument/2006/relationships/hyperlink" Target="http://www.konkoly.hu/cgi-bin/IBVS?5980" TargetMode="External"/><Relationship Id="rId29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konkoly.hu/cgi-bin/IBVS?5668" TargetMode="External"/><Relationship Id="rId11" Type="http://schemas.openxmlformats.org/officeDocument/2006/relationships/hyperlink" Target="http://vsolj.cetus-net.org/no45.pdf" TargetMode="External"/><Relationship Id="rId24" Type="http://schemas.openxmlformats.org/officeDocument/2006/relationships/hyperlink" Target="http://www.konkoly.hu/cgi-bin/IBVS?6044" TargetMode="External"/><Relationship Id="rId32" Type="http://schemas.openxmlformats.org/officeDocument/2006/relationships/hyperlink" Target="http://www.bav-astro.de/sfs/BAVM_link.php?BAVMnr=238" TargetMode="External"/><Relationship Id="rId5" Type="http://schemas.openxmlformats.org/officeDocument/2006/relationships/hyperlink" Target="http://www.konkoly.hu/cgi-bin/IBVS?5380" TargetMode="External"/><Relationship Id="rId15" Type="http://schemas.openxmlformats.org/officeDocument/2006/relationships/hyperlink" Target="http://vsolj.cetus-net.org/no48.pdf" TargetMode="External"/><Relationship Id="rId23" Type="http://schemas.openxmlformats.org/officeDocument/2006/relationships/hyperlink" Target="http://www.bav-astro.de/sfs/BAVM_link.php?BAVMnr=220" TargetMode="External"/><Relationship Id="rId28" Type="http://schemas.openxmlformats.org/officeDocument/2006/relationships/hyperlink" Target="http://www.konkoly.hu/cgi-bin/IBVS?6044" TargetMode="External"/><Relationship Id="rId10" Type="http://schemas.openxmlformats.org/officeDocument/2006/relationships/hyperlink" Target="http://vsolj.cetus-net.org/no45.pdf" TargetMode="External"/><Relationship Id="rId19" Type="http://schemas.openxmlformats.org/officeDocument/2006/relationships/hyperlink" Target="http://www.konkoly.hu/cgi-bin/IBVS?5898" TargetMode="External"/><Relationship Id="rId31" Type="http://schemas.openxmlformats.org/officeDocument/2006/relationships/hyperlink" Target="http://www.bav-astro.de/sfs/BAVM_link.php?BAVMnr=238" TargetMode="External"/><Relationship Id="rId4" Type="http://schemas.openxmlformats.org/officeDocument/2006/relationships/hyperlink" Target="http://www.konkoly.hu/cgi-bin/IBVS?5380" TargetMode="External"/><Relationship Id="rId9" Type="http://schemas.openxmlformats.org/officeDocument/2006/relationships/hyperlink" Target="http://www.bav-astro.de/sfs/BAVM_link.php?BAVMnr=173" TargetMode="External"/><Relationship Id="rId14" Type="http://schemas.openxmlformats.org/officeDocument/2006/relationships/hyperlink" Target="http://www.konkoly.hu/cgi-bin/IBVS?5898" TargetMode="External"/><Relationship Id="rId22" Type="http://schemas.openxmlformats.org/officeDocument/2006/relationships/hyperlink" Target="http://www.konkoly.hu/cgi-bin/IBVS?5980" TargetMode="External"/><Relationship Id="rId27" Type="http://schemas.openxmlformats.org/officeDocument/2006/relationships/hyperlink" Target="http://www.konkoly.hu/cgi-bin/IBVS?6044" TargetMode="External"/><Relationship Id="rId30" Type="http://schemas.openxmlformats.org/officeDocument/2006/relationships/hyperlink" Target="http://www.bav-astro.de/sfs/BAVM_link.php?BAVMnr=23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Z159"/>
  <sheetViews>
    <sheetView tabSelected="1" workbookViewId="0">
      <pane xSplit="13" ySplit="22" topLeftCell="N50" activePane="bottomRight" state="frozen"/>
      <selection pane="topRight" activeCell="N1" sqref="N1"/>
      <selection pane="bottomLeft" activeCell="A23" sqref="A23"/>
      <selection pane="bottomRight" activeCell="U20" sqref="U20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15.140625" customWidth="1"/>
    <col min="5" max="5" width="10.85546875" customWidth="1"/>
    <col min="6" max="6" width="16.42578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26" ht="20.25" x14ac:dyDescent="0.3">
      <c r="A1" s="1" t="s">
        <v>36</v>
      </c>
      <c r="D1" s="5"/>
    </row>
    <row r="2" spans="1:26" s="3" customFormat="1" ht="12.95" customHeight="1" x14ac:dyDescent="0.2">
      <c r="A2" s="3" t="s">
        <v>23</v>
      </c>
      <c r="B2" s="3" t="s">
        <v>35</v>
      </c>
      <c r="C2" s="21" t="s">
        <v>31</v>
      </c>
    </row>
    <row r="3" spans="1:26" s="3" customFormat="1" ht="12.95" customHeight="1" thickBot="1" x14ac:dyDescent="0.25">
      <c r="C3" s="22" t="s">
        <v>44</v>
      </c>
      <c r="R3" s="23"/>
      <c r="S3" s="23"/>
    </row>
    <row r="4" spans="1:26" s="3" customFormat="1" ht="12.95" customHeight="1" thickTop="1" thickBot="1" x14ac:dyDescent="0.25">
      <c r="A4" s="24" t="s">
        <v>0</v>
      </c>
      <c r="C4" s="25" t="s">
        <v>29</v>
      </c>
      <c r="D4" s="26" t="s">
        <v>29</v>
      </c>
      <c r="E4" s="27" t="s">
        <v>55</v>
      </c>
    </row>
    <row r="5" spans="1:26" s="3" customFormat="1" ht="12.95" customHeight="1" thickTop="1" x14ac:dyDescent="0.2">
      <c r="A5" s="28" t="s">
        <v>39</v>
      </c>
      <c r="C5" s="22">
        <v>-9.5</v>
      </c>
      <c r="D5" s="3" t="s">
        <v>40</v>
      </c>
    </row>
    <row r="6" spans="1:26" s="3" customFormat="1" ht="12.95" customHeight="1" x14ac:dyDescent="0.2">
      <c r="A6" s="24" t="s">
        <v>1</v>
      </c>
      <c r="E6" s="79" t="s">
        <v>220</v>
      </c>
      <c r="F6" s="80"/>
    </row>
    <row r="7" spans="1:26" s="3" customFormat="1" ht="12.95" customHeight="1" x14ac:dyDescent="0.2">
      <c r="A7" s="3" t="s">
        <v>2</v>
      </c>
      <c r="C7" s="3">
        <v>52053.4061</v>
      </c>
      <c r="D7" s="54" t="s">
        <v>219</v>
      </c>
      <c r="E7" s="81">
        <v>51718.397900000004</v>
      </c>
      <c r="F7" s="83" t="s">
        <v>25</v>
      </c>
    </row>
    <row r="8" spans="1:26" s="3" customFormat="1" ht="12.95" customHeight="1" x14ac:dyDescent="0.2">
      <c r="A8" s="3" t="s">
        <v>3</v>
      </c>
      <c r="C8" s="3">
        <v>0.38999780000000001</v>
      </c>
      <c r="D8" s="78" t="s">
        <v>219</v>
      </c>
      <c r="E8" s="82">
        <v>0.38999780000000001</v>
      </c>
      <c r="F8" s="84">
        <v>5380</v>
      </c>
    </row>
    <row r="9" spans="1:26" s="3" customFormat="1" ht="12.95" customHeight="1" x14ac:dyDescent="0.2">
      <c r="A9" s="29" t="s">
        <v>45</v>
      </c>
      <c r="B9" s="30">
        <v>46</v>
      </c>
      <c r="C9" s="31" t="str">
        <f>"F"&amp;B9</f>
        <v>F46</v>
      </c>
      <c r="D9" s="32" t="str">
        <f>"G"&amp;B9</f>
        <v>G46</v>
      </c>
    </row>
    <row r="10" spans="1:26" s="3" customFormat="1" ht="12.95" customHeight="1" thickBot="1" x14ac:dyDescent="0.25">
      <c r="C10" s="33" t="s">
        <v>19</v>
      </c>
      <c r="D10" s="33" t="s">
        <v>20</v>
      </c>
    </row>
    <row r="11" spans="1:26" s="3" customFormat="1" ht="12.95" customHeight="1" x14ac:dyDescent="0.2">
      <c r="A11" s="3" t="s">
        <v>15</v>
      </c>
      <c r="C11" s="32">
        <f ca="1">INTERCEPT(INDIRECT($D$9):G992,INDIRECT($C$9):F992)</f>
        <v>2.0162503739202413E-2</v>
      </c>
      <c r="D11" s="34"/>
      <c r="R11" s="35"/>
      <c r="S11" s="35"/>
      <c r="T11" s="35"/>
      <c r="U11" s="35"/>
      <c r="V11" s="35"/>
      <c r="W11" s="35"/>
    </row>
    <row r="12" spans="1:26" s="3" customFormat="1" ht="12.95" customHeight="1" x14ac:dyDescent="0.2">
      <c r="A12" s="3" t="s">
        <v>16</v>
      </c>
      <c r="C12" s="32">
        <f ca="1">SLOPE(INDIRECT($D$9):G992,INDIRECT($C$9):F992)</f>
        <v>-1.8142074675132609E-6</v>
      </c>
      <c r="D12" s="34"/>
      <c r="E12" s="72" t="s">
        <v>215</v>
      </c>
      <c r="F12" s="77" t="s">
        <v>218</v>
      </c>
    </row>
    <row r="13" spans="1:26" s="3" customFormat="1" ht="12.95" customHeight="1" x14ac:dyDescent="0.2">
      <c r="A13" s="3" t="s">
        <v>18</v>
      </c>
      <c r="C13" s="34" t="s">
        <v>13</v>
      </c>
      <c r="E13" s="70" t="s">
        <v>47</v>
      </c>
      <c r="F13" s="73">
        <v>1</v>
      </c>
    </row>
    <row r="14" spans="1:26" s="3" customFormat="1" ht="12.95" customHeight="1" x14ac:dyDescent="0.2">
      <c r="E14" s="70" t="s">
        <v>41</v>
      </c>
      <c r="F14" s="74">
        <f ca="1">NOW()+15018.5+$C$5/24</f>
        <v>60678.743919675922</v>
      </c>
    </row>
    <row r="15" spans="1:26" s="3" customFormat="1" ht="12.95" customHeight="1" x14ac:dyDescent="0.2">
      <c r="A15" s="36" t="s">
        <v>17</v>
      </c>
      <c r="C15" s="37">
        <f ca="1">(C7+C11)+(C8+C12)*INT(MAX(F21:F3533))</f>
        <v>60005.444412813478</v>
      </c>
      <c r="E15" s="70" t="s">
        <v>48</v>
      </c>
      <c r="F15" s="74">
        <f ca="1">ROUND(2*($F$14-$C$7)/$C$8,0)/2+$F$13</f>
        <v>22117.5</v>
      </c>
    </row>
    <row r="16" spans="1:26" s="3" customFormat="1" ht="12.95" customHeight="1" x14ac:dyDescent="0.2">
      <c r="A16" s="24" t="s">
        <v>4</v>
      </c>
      <c r="C16" s="38">
        <f ca="1">+C8+C12</f>
        <v>0.38999598579253247</v>
      </c>
      <c r="E16" s="70" t="s">
        <v>42</v>
      </c>
      <c r="F16" s="74">
        <f ca="1">ROUND(2*($F$14-$C$15)/$C$16,0)/2+$F$13</f>
        <v>1727.5</v>
      </c>
      <c r="R16" s="35"/>
      <c r="S16" s="35"/>
      <c r="T16" s="35"/>
      <c r="U16" s="35"/>
      <c r="V16" s="35"/>
      <c r="W16" s="35"/>
      <c r="X16" s="35"/>
      <c r="Y16" s="35"/>
      <c r="Z16" s="35"/>
    </row>
    <row r="17" spans="1:21" s="3" customFormat="1" ht="12.95" customHeight="1" thickBot="1" x14ac:dyDescent="0.25">
      <c r="A17" s="27" t="s">
        <v>43</v>
      </c>
      <c r="C17" s="3">
        <f>COUNT(C21:C2191)</f>
        <v>42</v>
      </c>
      <c r="E17" s="70" t="s">
        <v>216</v>
      </c>
      <c r="F17" s="75">
        <f ca="1">+$C$15+$C$16*$F$16-15018.5-$C$5/24</f>
        <v>45661.05831160341</v>
      </c>
    </row>
    <row r="18" spans="1:21" s="3" customFormat="1" ht="12.95" customHeight="1" thickTop="1" thickBot="1" x14ac:dyDescent="0.25">
      <c r="A18" s="24" t="s">
        <v>5</v>
      </c>
      <c r="C18" s="39">
        <f ca="1">+C15</f>
        <v>60005.444412813478</v>
      </c>
      <c r="D18" s="69">
        <f ca="1">+C16</f>
        <v>0.38999598579253247</v>
      </c>
      <c r="E18" s="71" t="s">
        <v>217</v>
      </c>
      <c r="F18" s="76">
        <f ca="1">+($C$15+$C$16*$F$16)-($C$16/2)-15018.5-$C$5/24</f>
        <v>45660.863313610513</v>
      </c>
    </row>
    <row r="19" spans="1:21" s="3" customFormat="1" ht="12.95" customHeight="1" thickTop="1" x14ac:dyDescent="0.2">
      <c r="E19" s="27"/>
      <c r="F19" s="40"/>
      <c r="R19" s="3">
        <f ca="1">SUM(R22:R39)</f>
        <v>9.1472308179538534E-4</v>
      </c>
    </row>
    <row r="20" spans="1:21" s="3" customFormat="1" ht="12.95" customHeight="1" thickBot="1" x14ac:dyDescent="0.25">
      <c r="A20" s="33" t="s">
        <v>6</v>
      </c>
      <c r="B20" s="33" t="s">
        <v>7</v>
      </c>
      <c r="C20" s="33" t="s">
        <v>8</v>
      </c>
      <c r="D20" s="33" t="s">
        <v>12</v>
      </c>
      <c r="E20" s="33" t="s">
        <v>9</v>
      </c>
      <c r="F20" s="33" t="s">
        <v>10</v>
      </c>
      <c r="G20" s="33" t="s">
        <v>11</v>
      </c>
      <c r="H20" s="41" t="s">
        <v>63</v>
      </c>
      <c r="I20" s="41" t="s">
        <v>66</v>
      </c>
      <c r="J20" s="41" t="s">
        <v>60</v>
      </c>
      <c r="K20" s="41" t="s">
        <v>58</v>
      </c>
      <c r="L20" s="41" t="s">
        <v>206</v>
      </c>
      <c r="M20" s="41" t="s">
        <v>207</v>
      </c>
      <c r="N20" s="41" t="s">
        <v>208</v>
      </c>
      <c r="O20" s="41" t="s">
        <v>22</v>
      </c>
      <c r="P20" s="42" t="s">
        <v>21</v>
      </c>
      <c r="Q20" s="33" t="s">
        <v>14</v>
      </c>
      <c r="U20" s="85" t="s">
        <v>221</v>
      </c>
    </row>
    <row r="21" spans="1:21" s="54" customFormat="1" ht="12.95" customHeight="1" x14ac:dyDescent="0.2">
      <c r="A21" s="54" t="s">
        <v>30</v>
      </c>
      <c r="B21" s="55" t="s">
        <v>28</v>
      </c>
      <c r="C21" s="56">
        <v>47868.3488</v>
      </c>
      <c r="D21" s="56" t="s">
        <v>13</v>
      </c>
      <c r="E21" s="54">
        <f t="shared" ref="E21:E58" si="0">+(C21-C$7)/C$8</f>
        <v>-10730.976687560802</v>
      </c>
      <c r="F21" s="54">
        <f t="shared" ref="F21:F59" si="1">ROUND(2*E21,0)/2</f>
        <v>-10731</v>
      </c>
      <c r="G21" s="54">
        <f t="shared" ref="G21:G58" si="2">+C21-(C$7+F21*C$8)</f>
        <v>9.0917999987141229E-3</v>
      </c>
      <c r="H21" s="54">
        <f>G21</f>
        <v>9.0917999987141229E-3</v>
      </c>
      <c r="Q21" s="57">
        <f t="shared" ref="Q21:Q58" si="3">+C21-15018.5</f>
        <v>32849.8488</v>
      </c>
    </row>
    <row r="22" spans="1:21" s="54" customFormat="1" ht="12.95" customHeight="1" x14ac:dyDescent="0.2">
      <c r="A22" s="54" t="s">
        <v>24</v>
      </c>
      <c r="B22" s="55"/>
      <c r="C22" s="58">
        <v>51718.397900000004</v>
      </c>
      <c r="D22" s="58"/>
      <c r="E22" s="54">
        <f t="shared" si="0"/>
        <v>-859.00023025770031</v>
      </c>
      <c r="F22" s="54">
        <f t="shared" si="1"/>
        <v>-859</v>
      </c>
      <c r="G22" s="54">
        <f t="shared" si="2"/>
        <v>-8.9799999841488898E-5</v>
      </c>
      <c r="H22" s="54">
        <f>+G22</f>
        <v>-8.9799999841488898E-5</v>
      </c>
      <c r="Q22" s="57">
        <f t="shared" si="3"/>
        <v>36699.897900000004</v>
      </c>
      <c r="R22" s="54">
        <f t="shared" ref="R22:R58" si="4">(O22-G22)^2</f>
        <v>8.0640399715314061E-9</v>
      </c>
    </row>
    <row r="23" spans="1:21" s="54" customFormat="1" ht="12.95" customHeight="1" x14ac:dyDescent="0.2">
      <c r="A23" s="54" t="s">
        <v>27</v>
      </c>
      <c r="B23" s="55" t="s">
        <v>26</v>
      </c>
      <c r="C23" s="58">
        <v>52043.459300000002</v>
      </c>
      <c r="D23" s="58">
        <v>2.9999999999999997E-4</v>
      </c>
      <c r="E23" s="54">
        <f t="shared" si="0"/>
        <v>-25.504759257610921</v>
      </c>
      <c r="F23" s="54">
        <f t="shared" si="1"/>
        <v>-25.5</v>
      </c>
      <c r="G23" s="54">
        <f t="shared" si="2"/>
        <v>-1.8560999960754998E-3</v>
      </c>
      <c r="J23" s="54">
        <f>+G23</f>
        <v>-1.8560999960754998E-3</v>
      </c>
      <c r="Q23" s="57">
        <f t="shared" si="3"/>
        <v>37024.959300000002</v>
      </c>
      <c r="R23" s="54">
        <f t="shared" si="4"/>
        <v>3.4451071954314703E-6</v>
      </c>
    </row>
    <row r="24" spans="1:21" s="54" customFormat="1" ht="12.95" customHeight="1" x14ac:dyDescent="0.2">
      <c r="A24" s="54" t="s">
        <v>27</v>
      </c>
      <c r="B24" s="55" t="s">
        <v>28</v>
      </c>
      <c r="C24" s="58">
        <v>52053.409500000002</v>
      </c>
      <c r="D24" s="58">
        <v>2.0000000000000001E-4</v>
      </c>
      <c r="E24" s="54">
        <f t="shared" si="0"/>
        <v>8.7179979000401205E-3</v>
      </c>
      <c r="F24" s="54">
        <f t="shared" si="1"/>
        <v>0</v>
      </c>
      <c r="G24" s="54">
        <f t="shared" si="2"/>
        <v>3.4000000014202669E-3</v>
      </c>
      <c r="J24" s="54">
        <f>+G24</f>
        <v>3.4000000014202669E-3</v>
      </c>
      <c r="Q24" s="57">
        <f t="shared" si="3"/>
        <v>37034.909500000002</v>
      </c>
      <c r="R24" s="54">
        <f t="shared" si="4"/>
        <v>1.1560000009657815E-5</v>
      </c>
    </row>
    <row r="25" spans="1:21" s="54" customFormat="1" ht="12.95" customHeight="1" x14ac:dyDescent="0.2">
      <c r="A25" s="54" t="s">
        <v>24</v>
      </c>
      <c r="B25" s="55" t="s">
        <v>26</v>
      </c>
      <c r="C25" s="58">
        <v>52400.313300000002</v>
      </c>
      <c r="D25" s="58">
        <v>1.1000000000000001E-3</v>
      </c>
      <c r="E25" s="54">
        <f t="shared" si="0"/>
        <v>889.51065877807889</v>
      </c>
      <c r="F25" s="54">
        <f t="shared" si="1"/>
        <v>889.5</v>
      </c>
      <c r="G25" s="54">
        <f t="shared" si="2"/>
        <v>4.1569000022718683E-3</v>
      </c>
      <c r="K25" s="54">
        <f>+G25</f>
        <v>4.1569000022718683E-3</v>
      </c>
      <c r="Q25" s="57">
        <f t="shared" si="3"/>
        <v>37381.813300000002</v>
      </c>
      <c r="R25" s="54">
        <f t="shared" si="4"/>
        <v>1.7279817628887858E-5</v>
      </c>
    </row>
    <row r="26" spans="1:21" s="54" customFormat="1" ht="12.95" customHeight="1" x14ac:dyDescent="0.2">
      <c r="A26" s="54" t="s">
        <v>24</v>
      </c>
      <c r="B26" s="55" t="s">
        <v>28</v>
      </c>
      <c r="C26" s="58">
        <v>52400.491499999996</v>
      </c>
      <c r="D26" s="58">
        <v>8.9999999999999998E-4</v>
      </c>
      <c r="E26" s="54">
        <f t="shared" si="0"/>
        <v>889.96758443251804</v>
      </c>
      <c r="F26" s="54">
        <f t="shared" si="1"/>
        <v>890</v>
      </c>
      <c r="G26" s="54">
        <f t="shared" si="2"/>
        <v>-1.2642000001505949E-2</v>
      </c>
      <c r="K26" s="54">
        <f>+G26</f>
        <v>-1.2642000001505949E-2</v>
      </c>
      <c r="Q26" s="57">
        <f t="shared" si="3"/>
        <v>37381.991499999996</v>
      </c>
      <c r="R26" s="54">
        <f t="shared" si="4"/>
        <v>1.5982016403807641E-4</v>
      </c>
    </row>
    <row r="27" spans="1:21" s="54" customFormat="1" ht="12.95" customHeight="1" x14ac:dyDescent="0.2">
      <c r="A27" s="54" t="s">
        <v>34</v>
      </c>
      <c r="B27" s="59" t="s">
        <v>26</v>
      </c>
      <c r="C27" s="60">
        <v>53104.450400000002</v>
      </c>
      <c r="D27" s="60">
        <v>2.9999999999999997E-4</v>
      </c>
      <c r="E27" s="54">
        <f t="shared" si="0"/>
        <v>2695.000587182803</v>
      </c>
      <c r="F27" s="54">
        <f t="shared" si="1"/>
        <v>2695</v>
      </c>
      <c r="G27" s="54">
        <f t="shared" si="2"/>
        <v>2.2900000476511195E-4</v>
      </c>
      <c r="K27" s="54">
        <f>+G27</f>
        <v>2.2900000476511195E-4</v>
      </c>
      <c r="Q27" s="57">
        <f t="shared" si="3"/>
        <v>38085.950400000002</v>
      </c>
      <c r="R27" s="54">
        <f t="shared" si="4"/>
        <v>5.2441002182421297E-8</v>
      </c>
    </row>
    <row r="28" spans="1:21" s="54" customFormat="1" ht="12.95" customHeight="1" x14ac:dyDescent="0.2">
      <c r="A28" s="43" t="s">
        <v>94</v>
      </c>
      <c r="B28" s="44" t="s">
        <v>26</v>
      </c>
      <c r="C28" s="43">
        <v>53124.142200000002</v>
      </c>
      <c r="D28" s="43" t="s">
        <v>66</v>
      </c>
      <c r="E28" s="54">
        <f t="shared" si="0"/>
        <v>2745.4926668817156</v>
      </c>
      <c r="F28" s="54">
        <f t="shared" si="1"/>
        <v>2745.5</v>
      </c>
      <c r="G28" s="54">
        <f t="shared" si="2"/>
        <v>-2.8598999997484498E-3</v>
      </c>
      <c r="K28" s="54">
        <f>+G28</f>
        <v>-2.8598999997484498E-3</v>
      </c>
      <c r="O28" s="54">
        <f ca="1">+C$11+C$12*$F28</f>
        <v>1.5181597137144755E-2</v>
      </c>
      <c r="Q28" s="57">
        <f t="shared" si="3"/>
        <v>38105.642200000002</v>
      </c>
      <c r="R28" s="54">
        <f t="shared" ca="1" si="4"/>
        <v>3.254956189405257E-4</v>
      </c>
    </row>
    <row r="29" spans="1:21" s="54" customFormat="1" ht="12.95" customHeight="1" x14ac:dyDescent="0.2">
      <c r="A29" s="58" t="s">
        <v>32</v>
      </c>
      <c r="B29" s="55" t="s">
        <v>28</v>
      </c>
      <c r="C29" s="58">
        <v>53149.299400000004</v>
      </c>
      <c r="D29" s="58">
        <v>2.9999999999999997E-4</v>
      </c>
      <c r="E29" s="54">
        <f t="shared" si="0"/>
        <v>2809.998671787388</v>
      </c>
      <c r="F29" s="54">
        <f t="shared" si="1"/>
        <v>2810</v>
      </c>
      <c r="G29" s="54">
        <f t="shared" si="2"/>
        <v>-5.1799999346258119E-4</v>
      </c>
      <c r="K29" s="54">
        <f>+G29</f>
        <v>-5.1799999346258119E-4</v>
      </c>
      <c r="Q29" s="57">
        <f t="shared" si="3"/>
        <v>38130.799400000004</v>
      </c>
      <c r="R29" s="54">
        <f t="shared" si="4"/>
        <v>2.6832399322723415E-7</v>
      </c>
    </row>
    <row r="30" spans="1:21" s="54" customFormat="1" ht="12.95" customHeight="1" x14ac:dyDescent="0.2">
      <c r="A30" s="54" t="s">
        <v>33</v>
      </c>
      <c r="B30" s="59"/>
      <c r="C30" s="58">
        <v>53455.439899999998</v>
      </c>
      <c r="D30" s="58">
        <v>2.7000000000000001E-3</v>
      </c>
      <c r="E30" s="54">
        <f t="shared" si="0"/>
        <v>3594.9787409057112</v>
      </c>
      <c r="F30" s="54">
        <f t="shared" si="1"/>
        <v>3595</v>
      </c>
      <c r="G30" s="54">
        <f t="shared" si="2"/>
        <v>-8.2910000055562705E-3</v>
      </c>
      <c r="J30" s="54">
        <f>+G30</f>
        <v>-8.2910000055562705E-3</v>
      </c>
      <c r="Q30" s="57">
        <f t="shared" si="3"/>
        <v>38436.939899999998</v>
      </c>
      <c r="R30" s="54">
        <f t="shared" si="4"/>
        <v>6.8740681092134076E-5</v>
      </c>
    </row>
    <row r="31" spans="1:21" s="54" customFormat="1" ht="12.95" customHeight="1" x14ac:dyDescent="0.2">
      <c r="A31" s="43" t="s">
        <v>110</v>
      </c>
      <c r="B31" s="44" t="s">
        <v>28</v>
      </c>
      <c r="C31" s="43">
        <v>53834.134700000002</v>
      </c>
      <c r="D31" s="43" t="s">
        <v>66</v>
      </c>
      <c r="E31" s="54">
        <f t="shared" si="0"/>
        <v>4565.9965261342559</v>
      </c>
      <c r="F31" s="54">
        <f t="shared" si="1"/>
        <v>4566</v>
      </c>
      <c r="G31" s="54">
        <f t="shared" si="2"/>
        <v>-1.3547999988077208E-3</v>
      </c>
      <c r="K31" s="54">
        <f>+G31</f>
        <v>-1.3547999988077208E-3</v>
      </c>
      <c r="O31" s="54">
        <f ca="1">+C$11+C$12*$F31</f>
        <v>1.1878832442536864E-2</v>
      </c>
      <c r="Q31" s="57">
        <f t="shared" si="3"/>
        <v>38815.634700000002</v>
      </c>
      <c r="R31" s="54">
        <f t="shared" ca="1" si="4"/>
        <v>1.7512902759260783E-4</v>
      </c>
    </row>
    <row r="32" spans="1:21" s="54" customFormat="1" ht="12.95" customHeight="1" x14ac:dyDescent="0.2">
      <c r="A32" s="43" t="s">
        <v>110</v>
      </c>
      <c r="B32" s="44" t="s">
        <v>26</v>
      </c>
      <c r="C32" s="43">
        <v>53867.105799999998</v>
      </c>
      <c r="D32" s="43" t="s">
        <v>66</v>
      </c>
      <c r="E32" s="54">
        <f t="shared" si="0"/>
        <v>4650.538285087755</v>
      </c>
      <c r="F32" s="54">
        <f t="shared" si="1"/>
        <v>4650.5</v>
      </c>
      <c r="G32" s="54">
        <f t="shared" si="2"/>
        <v>1.4931099998648278E-2</v>
      </c>
      <c r="K32" s="54">
        <f>+G32</f>
        <v>1.4931099998648278E-2</v>
      </c>
      <c r="O32" s="54">
        <f ca="1">+C$11+C$12*$F32</f>
        <v>1.1725531911531993E-2</v>
      </c>
      <c r="Q32" s="57">
        <f t="shared" si="3"/>
        <v>38848.605799999998</v>
      </c>
      <c r="R32" s="54">
        <f t="shared" ca="1" si="4"/>
        <v>1.0275666761138361E-5</v>
      </c>
    </row>
    <row r="33" spans="1:18" s="54" customFormat="1" ht="12.95" customHeight="1" x14ac:dyDescent="0.2">
      <c r="A33" s="45" t="s">
        <v>38</v>
      </c>
      <c r="B33" s="59" t="s">
        <v>28</v>
      </c>
      <c r="C33" s="60">
        <v>53885.614999999998</v>
      </c>
      <c r="D33" s="60">
        <v>2.0000000000000001E-4</v>
      </c>
      <c r="E33" s="54">
        <f t="shared" si="0"/>
        <v>4697.9980399889382</v>
      </c>
      <c r="F33" s="54">
        <f t="shared" si="1"/>
        <v>4698</v>
      </c>
      <c r="G33" s="54">
        <f t="shared" si="2"/>
        <v>-7.6439999975264072E-4</v>
      </c>
      <c r="K33" s="54">
        <f>+G33</f>
        <v>-7.6439999975264072E-4</v>
      </c>
      <c r="Q33" s="57">
        <f t="shared" si="3"/>
        <v>38867.114999999998</v>
      </c>
      <c r="R33" s="54">
        <f t="shared" si="4"/>
        <v>5.8430735962183714E-7</v>
      </c>
    </row>
    <row r="34" spans="1:18" s="54" customFormat="1" ht="12.95" customHeight="1" x14ac:dyDescent="0.2">
      <c r="A34" s="46" t="s">
        <v>37</v>
      </c>
      <c r="B34" s="47"/>
      <c r="C34" s="46">
        <v>54221.413500000002</v>
      </c>
      <c r="D34" s="46">
        <v>5.7999999999999996E-3</v>
      </c>
      <c r="E34" s="54">
        <f t="shared" si="0"/>
        <v>5559.0246919341653</v>
      </c>
      <c r="F34" s="54">
        <f t="shared" si="1"/>
        <v>5559</v>
      </c>
      <c r="G34" s="54">
        <f t="shared" si="2"/>
        <v>9.6297999989474192E-3</v>
      </c>
      <c r="J34" s="54">
        <f>+G34</f>
        <v>9.6297999989474192E-3</v>
      </c>
      <c r="Q34" s="57">
        <f t="shared" si="3"/>
        <v>39202.913500000002</v>
      </c>
      <c r="R34" s="54">
        <f t="shared" si="4"/>
        <v>9.2733048019727715E-5</v>
      </c>
    </row>
    <row r="35" spans="1:18" s="54" customFormat="1" ht="12.95" customHeight="1" x14ac:dyDescent="0.2">
      <c r="A35" s="48" t="s">
        <v>46</v>
      </c>
      <c r="B35" s="47" t="s">
        <v>26</v>
      </c>
      <c r="C35" s="48">
        <v>54305.4473</v>
      </c>
      <c r="D35" s="48">
        <v>2.9999999999999997E-4</v>
      </c>
      <c r="E35" s="54">
        <f t="shared" si="0"/>
        <v>5774.4971894713244</v>
      </c>
      <c r="F35" s="54">
        <f t="shared" si="1"/>
        <v>5774.5</v>
      </c>
      <c r="G35" s="54">
        <f t="shared" si="2"/>
        <v>-1.0961000007227995E-3</v>
      </c>
      <c r="K35" s="54">
        <f t="shared" ref="K35:K43" si="5">+G35</f>
        <v>-1.0961000007227995E-3</v>
      </c>
      <c r="Q35" s="57">
        <f t="shared" si="3"/>
        <v>39286.9473</v>
      </c>
      <c r="R35" s="54">
        <f t="shared" si="4"/>
        <v>1.2014352115845209E-6</v>
      </c>
    </row>
    <row r="36" spans="1:18" s="54" customFormat="1" ht="12.95" customHeight="1" x14ac:dyDescent="0.2">
      <c r="A36" s="43" t="s">
        <v>135</v>
      </c>
      <c r="B36" s="44" t="s">
        <v>28</v>
      </c>
      <c r="C36" s="43">
        <v>54562.271200000003</v>
      </c>
      <c r="D36" s="43" t="s">
        <v>66</v>
      </c>
      <c r="E36" s="54">
        <f t="shared" si="0"/>
        <v>6433.0237247492232</v>
      </c>
      <c r="F36" s="54">
        <f t="shared" si="1"/>
        <v>6433</v>
      </c>
      <c r="G36" s="54">
        <f t="shared" si="2"/>
        <v>9.2526000007637776E-3</v>
      </c>
      <c r="K36" s="54">
        <f t="shared" si="5"/>
        <v>9.2526000007637776E-3</v>
      </c>
      <c r="O36" s="54">
        <f ca="1">+C$11+C$12*$F36</f>
        <v>8.4917071006896053E-3</v>
      </c>
      <c r="Q36" s="57">
        <f t="shared" si="3"/>
        <v>39543.771200000003</v>
      </c>
      <c r="R36" s="54">
        <f t="shared" ca="1" si="4"/>
        <v>5.7895800538328432E-7</v>
      </c>
    </row>
    <row r="37" spans="1:18" s="54" customFormat="1" ht="12.95" customHeight="1" x14ac:dyDescent="0.2">
      <c r="A37" s="48" t="s">
        <v>46</v>
      </c>
      <c r="B37" s="47" t="s">
        <v>28</v>
      </c>
      <c r="C37" s="48">
        <v>54581.378499999999</v>
      </c>
      <c r="D37" s="48">
        <v>2.9999999999999997E-4</v>
      </c>
      <c r="E37" s="54">
        <f t="shared" si="0"/>
        <v>6482.0170780450526</v>
      </c>
      <c r="F37" s="54">
        <f t="shared" si="1"/>
        <v>6482</v>
      </c>
      <c r="G37" s="54">
        <f t="shared" si="2"/>
        <v>6.6603999948711134E-3</v>
      </c>
      <c r="K37" s="54">
        <f t="shared" si="5"/>
        <v>6.6603999948711134E-3</v>
      </c>
      <c r="Q37" s="57">
        <f t="shared" si="3"/>
        <v>39562.878499999999</v>
      </c>
      <c r="R37" s="54">
        <f t="shared" si="4"/>
        <v>4.4360928091679127E-5</v>
      </c>
    </row>
    <row r="38" spans="1:18" s="54" customFormat="1" ht="12.95" customHeight="1" x14ac:dyDescent="0.2">
      <c r="A38" s="48" t="s">
        <v>46</v>
      </c>
      <c r="B38" s="47" t="s">
        <v>26</v>
      </c>
      <c r="C38" s="48">
        <v>54581.565399999999</v>
      </c>
      <c r="D38" s="48">
        <v>6.9999999999999999E-4</v>
      </c>
      <c r="E38" s="54">
        <f t="shared" si="0"/>
        <v>6482.4963115176533</v>
      </c>
      <c r="F38" s="54">
        <f t="shared" si="1"/>
        <v>6482.5</v>
      </c>
      <c r="G38" s="54">
        <f t="shared" si="2"/>
        <v>-1.4385000031325035E-3</v>
      </c>
      <c r="K38" s="54">
        <f t="shared" si="5"/>
        <v>-1.4385000031325035E-3</v>
      </c>
      <c r="Q38" s="57">
        <f t="shared" si="3"/>
        <v>39563.065399999999</v>
      </c>
      <c r="R38" s="54">
        <f t="shared" si="4"/>
        <v>2.0692822590122125E-6</v>
      </c>
    </row>
    <row r="39" spans="1:18" s="54" customFormat="1" ht="12.95" customHeight="1" x14ac:dyDescent="0.2">
      <c r="A39" s="48" t="s">
        <v>46</v>
      </c>
      <c r="B39" s="47" t="s">
        <v>28</v>
      </c>
      <c r="C39" s="48">
        <v>54616.472699999998</v>
      </c>
      <c r="D39" s="48">
        <v>2.9999999999999997E-4</v>
      </c>
      <c r="E39" s="54">
        <f t="shared" si="0"/>
        <v>6572.0027138614587</v>
      </c>
      <c r="F39" s="54">
        <f t="shared" si="1"/>
        <v>6572</v>
      </c>
      <c r="G39" s="54">
        <f t="shared" si="2"/>
        <v>1.0583999974187464E-3</v>
      </c>
      <c r="K39" s="54">
        <f t="shared" si="5"/>
        <v>1.0583999974187464E-3</v>
      </c>
      <c r="Q39" s="57">
        <f t="shared" si="3"/>
        <v>39597.972699999998</v>
      </c>
      <c r="R39" s="54">
        <f t="shared" si="4"/>
        <v>1.1202105545360023E-6</v>
      </c>
    </row>
    <row r="40" spans="1:18" s="54" customFormat="1" ht="12.95" customHeight="1" x14ac:dyDescent="0.2">
      <c r="A40" s="48" t="s">
        <v>46</v>
      </c>
      <c r="B40" s="47" t="s">
        <v>28</v>
      </c>
      <c r="C40" s="48">
        <v>54657.427199999998</v>
      </c>
      <c r="D40" s="48">
        <v>1E-4</v>
      </c>
      <c r="E40" s="54">
        <f t="shared" si="0"/>
        <v>6677.0148446991188</v>
      </c>
      <c r="F40" s="54">
        <f t="shared" si="1"/>
        <v>6677</v>
      </c>
      <c r="G40" s="54">
        <f t="shared" si="2"/>
        <v>5.7893999983207323E-3</v>
      </c>
      <c r="K40" s="54">
        <f t="shared" si="5"/>
        <v>5.7893999983207323E-3</v>
      </c>
      <c r="Q40" s="57">
        <f t="shared" si="3"/>
        <v>39638.927199999998</v>
      </c>
      <c r="R40" s="54">
        <f t="shared" si="4"/>
        <v>3.3517152340556095E-5</v>
      </c>
    </row>
    <row r="41" spans="1:18" s="54" customFormat="1" ht="12.95" customHeight="1" x14ac:dyDescent="0.2">
      <c r="A41" s="45" t="s">
        <v>49</v>
      </c>
      <c r="B41" s="47" t="s">
        <v>28</v>
      </c>
      <c r="C41" s="48">
        <v>55211.602899999998</v>
      </c>
      <c r="D41" s="48">
        <v>8.9999999999999998E-4</v>
      </c>
      <c r="E41" s="54">
        <f t="shared" si="0"/>
        <v>8097.9861937682672</v>
      </c>
      <c r="F41" s="54">
        <f t="shared" si="1"/>
        <v>8098</v>
      </c>
      <c r="G41" s="54">
        <f t="shared" si="2"/>
        <v>-5.3843999994569458E-3</v>
      </c>
      <c r="K41" s="54">
        <f t="shared" si="5"/>
        <v>-5.3843999994569458E-3</v>
      </c>
      <c r="Q41" s="57">
        <f t="shared" si="3"/>
        <v>40193.102899999998</v>
      </c>
      <c r="R41" s="54">
        <f t="shared" si="4"/>
        <v>2.8991763354151958E-5</v>
      </c>
    </row>
    <row r="42" spans="1:18" s="54" customFormat="1" ht="12.95" customHeight="1" x14ac:dyDescent="0.2">
      <c r="A42" s="45" t="s">
        <v>49</v>
      </c>
      <c r="B42" s="47" t="s">
        <v>28</v>
      </c>
      <c r="C42" s="48">
        <v>55272.449399999998</v>
      </c>
      <c r="D42" s="48">
        <v>2.0000000000000001E-4</v>
      </c>
      <c r="E42" s="54">
        <f t="shared" si="0"/>
        <v>8254.0037405339153</v>
      </c>
      <c r="F42" s="54">
        <f t="shared" si="1"/>
        <v>8254</v>
      </c>
      <c r="G42" s="54">
        <f t="shared" si="2"/>
        <v>1.4587999976356514E-3</v>
      </c>
      <c r="K42" s="54">
        <f t="shared" si="5"/>
        <v>1.4587999976356514E-3</v>
      </c>
      <c r="Q42" s="57">
        <f t="shared" si="3"/>
        <v>40253.949399999998</v>
      </c>
      <c r="R42" s="54">
        <f t="shared" si="4"/>
        <v>2.1280974331017764E-6</v>
      </c>
    </row>
    <row r="43" spans="1:18" s="54" customFormat="1" ht="12.95" customHeight="1" x14ac:dyDescent="0.2">
      <c r="A43" s="45" t="s">
        <v>49</v>
      </c>
      <c r="B43" s="47" t="s">
        <v>26</v>
      </c>
      <c r="C43" s="48">
        <v>55381.453699999998</v>
      </c>
      <c r="D43" s="48">
        <v>2.9999999999999997E-4</v>
      </c>
      <c r="E43" s="54">
        <f t="shared" si="0"/>
        <v>8533.5035223275572</v>
      </c>
      <c r="F43" s="54">
        <f t="shared" si="1"/>
        <v>8533.5</v>
      </c>
      <c r="G43" s="54">
        <f t="shared" si="2"/>
        <v>1.3736999972024933E-3</v>
      </c>
      <c r="K43" s="54">
        <f t="shared" si="5"/>
        <v>1.3736999972024933E-3</v>
      </c>
      <c r="Q43" s="57">
        <f t="shared" si="3"/>
        <v>40362.953699999998</v>
      </c>
      <c r="R43" s="54">
        <f t="shared" si="4"/>
        <v>1.88705168231413E-6</v>
      </c>
    </row>
    <row r="44" spans="1:18" s="54" customFormat="1" ht="12.95" customHeight="1" x14ac:dyDescent="0.2">
      <c r="A44" s="46" t="s">
        <v>50</v>
      </c>
      <c r="B44" s="61" t="s">
        <v>28</v>
      </c>
      <c r="C44" s="46">
        <v>55627.541299999997</v>
      </c>
      <c r="D44" s="46">
        <v>7.4000000000000003E-3</v>
      </c>
      <c r="E44" s="54">
        <f t="shared" si="0"/>
        <v>9164.5009279539445</v>
      </c>
      <c r="F44" s="54">
        <f t="shared" si="1"/>
        <v>9164.5</v>
      </c>
      <c r="G44" s="54">
        <f t="shared" si="2"/>
        <v>3.6189999809721485E-4</v>
      </c>
      <c r="J44" s="54">
        <f>+G44</f>
        <v>3.6189999809721485E-4</v>
      </c>
      <c r="Q44" s="57">
        <f t="shared" si="3"/>
        <v>40609.041299999997</v>
      </c>
      <c r="R44" s="54">
        <f t="shared" si="4"/>
        <v>1.3097160862276411E-7</v>
      </c>
    </row>
    <row r="45" spans="1:18" s="54" customFormat="1" ht="12.95" customHeight="1" x14ac:dyDescent="0.2">
      <c r="A45" s="53" t="s">
        <v>51</v>
      </c>
      <c r="B45" s="47" t="s">
        <v>28</v>
      </c>
      <c r="C45" s="48">
        <v>55644.515899999999</v>
      </c>
      <c r="D45" s="48">
        <v>2.9999999999999997E-4</v>
      </c>
      <c r="E45" s="54">
        <f t="shared" si="0"/>
        <v>9208.0257888634205</v>
      </c>
      <c r="F45" s="54">
        <f t="shared" si="1"/>
        <v>9208</v>
      </c>
      <c r="G45" s="54">
        <f t="shared" si="2"/>
        <v>1.0057599996798672E-2</v>
      </c>
      <c r="K45" s="54">
        <f t="shared" ref="K45:K51" si="6">+G45</f>
        <v>1.0057599996798672E-2</v>
      </c>
      <c r="Q45" s="57">
        <f t="shared" si="3"/>
        <v>40626.015899999999</v>
      </c>
      <c r="R45" s="54">
        <f t="shared" si="4"/>
        <v>1.0115531769560465E-4</v>
      </c>
    </row>
    <row r="46" spans="1:18" s="54" customFormat="1" ht="12.95" customHeight="1" x14ac:dyDescent="0.2">
      <c r="A46" s="53" t="s">
        <v>51</v>
      </c>
      <c r="B46" s="47" t="s">
        <v>28</v>
      </c>
      <c r="C46" s="48">
        <v>55662.453500000003</v>
      </c>
      <c r="D46" s="48">
        <v>4.0000000000000002E-4</v>
      </c>
      <c r="E46" s="54">
        <f t="shared" si="0"/>
        <v>9254.0198944712083</v>
      </c>
      <c r="F46" s="54">
        <f t="shared" si="1"/>
        <v>9254</v>
      </c>
      <c r="G46" s="54">
        <f t="shared" si="2"/>
        <v>7.75880000583129E-3</v>
      </c>
      <c r="K46" s="54">
        <f t="shared" si="6"/>
        <v>7.75880000583129E-3</v>
      </c>
      <c r="Q46" s="57">
        <f t="shared" si="3"/>
        <v>40643.953500000003</v>
      </c>
      <c r="R46" s="54">
        <f t="shared" si="4"/>
        <v>6.0198977530487629E-5</v>
      </c>
    </row>
    <row r="47" spans="1:18" s="54" customFormat="1" ht="12.95" customHeight="1" x14ac:dyDescent="0.2">
      <c r="A47" s="53" t="s">
        <v>51</v>
      </c>
      <c r="B47" s="47" t="s">
        <v>28</v>
      </c>
      <c r="C47" s="48">
        <v>56006.422400000003</v>
      </c>
      <c r="D47" s="48">
        <v>6.9999999999999999E-4</v>
      </c>
      <c r="E47" s="54">
        <f t="shared" si="0"/>
        <v>10135.996408184874</v>
      </c>
      <c r="F47" s="54">
        <f t="shared" si="1"/>
        <v>10136</v>
      </c>
      <c r="G47" s="54">
        <f t="shared" si="2"/>
        <v>-1.4007999998284504E-3</v>
      </c>
      <c r="K47" s="54">
        <f t="shared" si="6"/>
        <v>-1.4007999998284504E-3</v>
      </c>
      <c r="Q47" s="57">
        <f t="shared" si="3"/>
        <v>40987.922400000003</v>
      </c>
      <c r="R47" s="54">
        <f t="shared" si="4"/>
        <v>1.9622406395193864E-6</v>
      </c>
    </row>
    <row r="48" spans="1:18" s="54" customFormat="1" ht="12.95" customHeight="1" x14ac:dyDescent="0.2">
      <c r="A48" s="53" t="s">
        <v>51</v>
      </c>
      <c r="B48" s="47" t="s">
        <v>28</v>
      </c>
      <c r="C48" s="48">
        <v>56045.417500000003</v>
      </c>
      <c r="D48" s="48">
        <v>1.2999999999999999E-3</v>
      </c>
      <c r="E48" s="54">
        <f t="shared" si="0"/>
        <v>10235.984408117181</v>
      </c>
      <c r="F48" s="54">
        <f t="shared" si="1"/>
        <v>10236</v>
      </c>
      <c r="G48" s="54">
        <f t="shared" si="2"/>
        <v>-6.080799998017028E-3</v>
      </c>
      <c r="K48" s="54">
        <f t="shared" si="6"/>
        <v>-6.080799998017028E-3</v>
      </c>
      <c r="O48" s="54">
        <f t="shared" ref="O48:O58" ca="1" si="7">+C$11+C$12*$F48</f>
        <v>1.5922761017366747E-3</v>
      </c>
      <c r="Q48" s="57">
        <f t="shared" si="3"/>
        <v>41026.917500000003</v>
      </c>
      <c r="R48" s="54">
        <f t="shared" ca="1" si="4"/>
        <v>5.8876096832611492E-5</v>
      </c>
    </row>
    <row r="49" spans="1:21" s="54" customFormat="1" ht="12.95" customHeight="1" x14ac:dyDescent="0.2">
      <c r="A49" s="53" t="s">
        <v>51</v>
      </c>
      <c r="B49" s="47" t="s">
        <v>26</v>
      </c>
      <c r="C49" s="48">
        <v>56046.401599999997</v>
      </c>
      <c r="D49" s="48">
        <v>8.0000000000000004E-4</v>
      </c>
      <c r="E49" s="54">
        <f t="shared" si="0"/>
        <v>10238.507755684768</v>
      </c>
      <c r="F49" s="54">
        <f t="shared" si="1"/>
        <v>10238.5</v>
      </c>
      <c r="G49" s="54">
        <f t="shared" si="2"/>
        <v>3.0246999958762899E-3</v>
      </c>
      <c r="K49" s="54">
        <f t="shared" si="6"/>
        <v>3.0246999958762899E-3</v>
      </c>
      <c r="O49" s="54">
        <f t="shared" ca="1" si="7"/>
        <v>1.5877405830678898E-3</v>
      </c>
      <c r="Q49" s="57">
        <f t="shared" si="3"/>
        <v>41027.901599999997</v>
      </c>
      <c r="R49" s="54">
        <f t="shared" ca="1" si="4"/>
        <v>2.0648523540586622E-6</v>
      </c>
    </row>
    <row r="50" spans="1:21" s="54" customFormat="1" ht="12.95" customHeight="1" x14ac:dyDescent="0.2">
      <c r="A50" s="49" t="s">
        <v>53</v>
      </c>
      <c r="B50" s="53"/>
      <c r="C50" s="46">
        <v>56303.021999999997</v>
      </c>
      <c r="D50" s="46">
        <v>2.0000000000000001E-4</v>
      </c>
      <c r="E50" s="54">
        <f t="shared" si="0"/>
        <v>10896.512493147389</v>
      </c>
      <c r="F50" s="54">
        <f t="shared" si="1"/>
        <v>10896.5</v>
      </c>
      <c r="G50" s="54">
        <f t="shared" si="2"/>
        <v>4.8722999999881722E-3</v>
      </c>
      <c r="K50" s="54">
        <f t="shared" si="6"/>
        <v>4.8722999999881722E-3</v>
      </c>
      <c r="O50" s="54">
        <f t="shared" ca="1" si="7"/>
        <v>3.9399206944416496E-4</v>
      </c>
      <c r="Q50" s="57">
        <f t="shared" si="3"/>
        <v>41284.521999999997</v>
      </c>
      <c r="R50" s="54">
        <f t="shared" ca="1" si="4"/>
        <v>2.0055241920773348E-5</v>
      </c>
    </row>
    <row r="51" spans="1:21" s="54" customFormat="1" ht="12.95" customHeight="1" x14ac:dyDescent="0.2">
      <c r="A51" s="46" t="s">
        <v>53</v>
      </c>
      <c r="B51" s="61" t="s">
        <v>26</v>
      </c>
      <c r="C51" s="46">
        <v>56303.021999999997</v>
      </c>
      <c r="D51" s="46">
        <v>2.0000000000000001E-4</v>
      </c>
      <c r="E51" s="54">
        <f t="shared" si="0"/>
        <v>10896.512493147389</v>
      </c>
      <c r="F51" s="54">
        <f t="shared" si="1"/>
        <v>10896.5</v>
      </c>
      <c r="G51" s="54">
        <f t="shared" si="2"/>
        <v>4.8722999999881722E-3</v>
      </c>
      <c r="K51" s="54">
        <f t="shared" si="6"/>
        <v>4.8722999999881722E-3</v>
      </c>
      <c r="O51" s="54">
        <f t="shared" ca="1" si="7"/>
        <v>3.9399206944416496E-4</v>
      </c>
      <c r="Q51" s="57">
        <f t="shared" si="3"/>
        <v>41284.521999999997</v>
      </c>
      <c r="R51" s="54">
        <f t="shared" ca="1" si="4"/>
        <v>2.0055241920773348E-5</v>
      </c>
    </row>
    <row r="52" spans="1:21" s="54" customFormat="1" ht="12.95" customHeight="1" x14ac:dyDescent="0.2">
      <c r="A52" s="46" t="s">
        <v>52</v>
      </c>
      <c r="B52" s="61" t="s">
        <v>28</v>
      </c>
      <c r="C52" s="46">
        <v>56400.515700000004</v>
      </c>
      <c r="D52" s="46">
        <v>1.23E-2</v>
      </c>
      <c r="E52" s="54">
        <f t="shared" si="0"/>
        <v>11146.497749474493</v>
      </c>
      <c r="F52" s="54">
        <f t="shared" si="1"/>
        <v>11146.5</v>
      </c>
      <c r="G52" s="54">
        <f t="shared" si="2"/>
        <v>-8.7769999663578346E-4</v>
      </c>
      <c r="J52" s="54">
        <f>+G52</f>
        <v>-8.7769999663578346E-4</v>
      </c>
      <c r="O52" s="54">
        <f t="shared" ca="1" si="7"/>
        <v>-5.9559797434150658E-5</v>
      </c>
      <c r="Q52" s="57">
        <f t="shared" si="3"/>
        <v>41382.015700000004</v>
      </c>
      <c r="R52" s="54">
        <f t="shared" ca="1" si="4"/>
        <v>6.6935338554968742E-7</v>
      </c>
    </row>
    <row r="53" spans="1:21" s="54" customFormat="1" ht="12.95" customHeight="1" x14ac:dyDescent="0.2">
      <c r="A53" s="50" t="s">
        <v>54</v>
      </c>
      <c r="B53" s="51" t="s">
        <v>28</v>
      </c>
      <c r="C53" s="50">
        <v>56729.489699999998</v>
      </c>
      <c r="D53" s="50">
        <v>1.6999999999999999E-3</v>
      </c>
      <c r="E53" s="54">
        <f t="shared" si="0"/>
        <v>11990.025584759704</v>
      </c>
      <c r="F53" s="54">
        <f t="shared" si="1"/>
        <v>11990</v>
      </c>
      <c r="G53" s="54">
        <f t="shared" si="2"/>
        <v>9.9779999945894815E-3</v>
      </c>
      <c r="J53" s="54">
        <f>+G53</f>
        <v>9.9779999945894815E-3</v>
      </c>
      <c r="O53" s="54">
        <f t="shared" ca="1" si="7"/>
        <v>-1.5898437962815863E-3</v>
      </c>
      <c r="Q53" s="57">
        <f t="shared" si="3"/>
        <v>41710.989699999998</v>
      </c>
      <c r="R53" s="54">
        <f t="shared" ca="1" si="4"/>
        <v>1.338150099699943E-4</v>
      </c>
    </row>
    <row r="54" spans="1:21" s="54" customFormat="1" ht="12.95" customHeight="1" x14ac:dyDescent="0.2">
      <c r="A54" s="50" t="s">
        <v>54</v>
      </c>
      <c r="B54" s="51" t="s">
        <v>28</v>
      </c>
      <c r="C54" s="50">
        <v>56729.654699999999</v>
      </c>
      <c r="D54" s="50">
        <v>1.6999999999999999E-3</v>
      </c>
      <c r="E54" s="54">
        <f t="shared" si="0"/>
        <v>11990.448664069385</v>
      </c>
      <c r="F54" s="54">
        <f t="shared" si="1"/>
        <v>11990.5</v>
      </c>
      <c r="G54" s="54">
        <f t="shared" si="2"/>
        <v>-2.002090000314638E-2</v>
      </c>
      <c r="J54" s="54">
        <f>+G54</f>
        <v>-2.002090000314638E-2</v>
      </c>
      <c r="O54" s="54">
        <f t="shared" ca="1" si="7"/>
        <v>-1.5907509000153419E-3</v>
      </c>
      <c r="Q54" s="57">
        <f t="shared" si="3"/>
        <v>41711.154699999999</v>
      </c>
      <c r="R54" s="54">
        <f t="shared" ca="1" si="4"/>
        <v>3.3967039596364179E-4</v>
      </c>
    </row>
    <row r="55" spans="1:21" s="54" customFormat="1" ht="12.95" customHeight="1" x14ac:dyDescent="0.2">
      <c r="A55" s="50" t="s">
        <v>54</v>
      </c>
      <c r="B55" s="51" t="s">
        <v>28</v>
      </c>
      <c r="C55" s="50">
        <v>56730.456100000003</v>
      </c>
      <c r="D55" s="50">
        <v>1.2999999999999999E-3</v>
      </c>
      <c r="E55" s="54">
        <f t="shared" si="0"/>
        <v>11992.503547455915</v>
      </c>
      <c r="F55" s="54">
        <f t="shared" si="1"/>
        <v>11992.5</v>
      </c>
      <c r="G55" s="54">
        <f t="shared" si="2"/>
        <v>1.3835000063409097E-3</v>
      </c>
      <c r="J55" s="54">
        <f>+G55</f>
        <v>1.3835000063409097E-3</v>
      </c>
      <c r="O55" s="54">
        <f t="shared" ca="1" si="7"/>
        <v>-1.5943793149503678E-3</v>
      </c>
      <c r="Q55" s="57">
        <f t="shared" si="3"/>
        <v>41711.956100000003</v>
      </c>
      <c r="R55" s="54">
        <f t="shared" ca="1" si="4"/>
        <v>8.8677652521741997E-6</v>
      </c>
    </row>
    <row r="56" spans="1:21" s="54" customFormat="1" ht="12.95" customHeight="1" x14ac:dyDescent="0.2">
      <c r="A56" s="50" t="s">
        <v>54</v>
      </c>
      <c r="B56" s="51" t="s">
        <v>28</v>
      </c>
      <c r="C56" s="50">
        <v>56730.6515</v>
      </c>
      <c r="D56" s="50">
        <v>1.6999999999999999E-3</v>
      </c>
      <c r="E56" s="54">
        <f t="shared" si="0"/>
        <v>11993.004575923249</v>
      </c>
      <c r="F56" s="54">
        <f t="shared" si="1"/>
        <v>11993</v>
      </c>
      <c r="G56" s="54">
        <f t="shared" si="2"/>
        <v>1.7845999973360449E-3</v>
      </c>
      <c r="J56" s="54">
        <f>+G56</f>
        <v>1.7845999973360449E-3</v>
      </c>
      <c r="O56" s="54">
        <f t="shared" ca="1" si="7"/>
        <v>-1.5952864186841234E-3</v>
      </c>
      <c r="Q56" s="57">
        <f t="shared" si="3"/>
        <v>41712.1515</v>
      </c>
      <c r="R56" s="54">
        <f t="shared" ca="1" si="4"/>
        <v>1.1423632185197658E-5</v>
      </c>
    </row>
    <row r="57" spans="1:21" s="54" customFormat="1" ht="12.95" customHeight="1" x14ac:dyDescent="0.2">
      <c r="A57" s="52" t="s">
        <v>209</v>
      </c>
      <c r="B57" s="53"/>
      <c r="C57" s="46">
        <v>57130.783799999997</v>
      </c>
      <c r="D57" s="46">
        <v>2.9999999999999997E-4</v>
      </c>
      <c r="E57" s="54">
        <f t="shared" si="0"/>
        <v>13018.990619947079</v>
      </c>
      <c r="F57" s="54">
        <f t="shared" si="1"/>
        <v>13019</v>
      </c>
      <c r="G57" s="54">
        <f t="shared" si="2"/>
        <v>-3.6582000029738992E-3</v>
      </c>
      <c r="K57" s="54">
        <f>+G57</f>
        <v>-3.6582000029738992E-3</v>
      </c>
      <c r="O57" s="54">
        <f t="shared" ca="1" si="7"/>
        <v>-3.4566632803527293E-3</v>
      </c>
      <c r="Q57" s="57">
        <f t="shared" si="3"/>
        <v>42112.283799999997</v>
      </c>
      <c r="R57" s="54">
        <f t="shared" ca="1" si="4"/>
        <v>4.0617050564882383E-8</v>
      </c>
    </row>
    <row r="58" spans="1:21" s="54" customFormat="1" ht="12.95" customHeight="1" x14ac:dyDescent="0.2">
      <c r="A58" s="52" t="s">
        <v>210</v>
      </c>
      <c r="B58" s="53"/>
      <c r="C58" s="46">
        <v>57488.794999999998</v>
      </c>
      <c r="D58" s="46">
        <v>2E-3</v>
      </c>
      <c r="E58" s="54">
        <f t="shared" si="0"/>
        <v>13936.973234207982</v>
      </c>
      <c r="F58" s="54">
        <f t="shared" si="1"/>
        <v>13937</v>
      </c>
      <c r="G58" s="54">
        <f t="shared" si="2"/>
        <v>-1.0438600002089515E-2</v>
      </c>
      <c r="K58" s="54">
        <f>+G58</f>
        <v>-1.0438600002089515E-2</v>
      </c>
      <c r="O58" s="54">
        <f t="shared" ca="1" si="7"/>
        <v>-5.1221057355299027E-3</v>
      </c>
      <c r="Q58" s="57">
        <f t="shared" si="3"/>
        <v>42470.294999999998</v>
      </c>
      <c r="R58" s="54">
        <f t="shared" ca="1" si="4"/>
        <v>2.8265111286361234E-5</v>
      </c>
    </row>
    <row r="59" spans="1:21" s="54" customFormat="1" ht="12.95" customHeight="1" x14ac:dyDescent="0.2">
      <c r="A59" s="52" t="s">
        <v>211</v>
      </c>
      <c r="B59" s="61"/>
      <c r="C59" s="46">
        <v>59235.987099999998</v>
      </c>
      <c r="D59" s="46">
        <v>4.0000000000000002E-4</v>
      </c>
      <c r="E59" s="54">
        <f>+(C59-C$7)/C$8</f>
        <v>18416.97824962089</v>
      </c>
      <c r="F59" s="54">
        <f t="shared" si="1"/>
        <v>18417</v>
      </c>
      <c r="G59" s="54">
        <f>+C59-(C$7+F59*C$8)</f>
        <v>-8.4826000020257197E-3</v>
      </c>
      <c r="K59" s="54">
        <f>+G59</f>
        <v>-8.4826000020257197E-3</v>
      </c>
      <c r="O59" s="54">
        <f ca="1">+C$11+C$12*$F59</f>
        <v>-1.3249755189989311E-2</v>
      </c>
      <c r="Q59" s="57">
        <f>+C59-15018.5</f>
        <v>44217.487099999998</v>
      </c>
      <c r="R59" s="54">
        <f ca="1">(O59-G59)^2</f>
        <v>2.2725768586128183E-5</v>
      </c>
    </row>
    <row r="60" spans="1:21" s="54" customFormat="1" ht="12.95" customHeight="1" x14ac:dyDescent="0.2">
      <c r="A60" s="20" t="s">
        <v>212</v>
      </c>
      <c r="B60" s="63" t="s">
        <v>28</v>
      </c>
      <c r="C60" s="64">
        <v>59556.689899999998</v>
      </c>
      <c r="D60" s="65">
        <v>2.0000000000000001E-4</v>
      </c>
      <c r="E60" s="54">
        <f t="shared" ref="E60:E61" si="8">+(C60-C$7)/C$8</f>
        <v>19239.297760141206</v>
      </c>
      <c r="F60" s="54">
        <f t="shared" ref="F60:F61" si="9">ROUND(2*E60,0)/2</f>
        <v>19239.5</v>
      </c>
      <c r="O60" s="54">
        <f t="shared" ref="O60:O61" ca="1" si="10">+C$11+C$12*$F60</f>
        <v>-1.474194083201897E-2</v>
      </c>
      <c r="Q60" s="57">
        <f t="shared" ref="Q60:Q61" si="11">+C60-15018.5</f>
        <v>44538.189899999998</v>
      </c>
      <c r="R60" s="54">
        <f ca="1">(O60-U60)^2</f>
        <v>4.1128055770759163E-3</v>
      </c>
      <c r="U60" s="54">
        <f>+C60-(C$7+F60*C$8)</f>
        <v>-7.8873100006603636E-2</v>
      </c>
    </row>
    <row r="61" spans="1:21" s="54" customFormat="1" ht="12.95" customHeight="1" x14ac:dyDescent="0.2">
      <c r="A61" s="20" t="s">
        <v>213</v>
      </c>
      <c r="B61" s="63" t="s">
        <v>28</v>
      </c>
      <c r="C61" s="65">
        <v>59681.748</v>
      </c>
      <c r="D61" s="65">
        <v>5.9999999999999995E-4</v>
      </c>
      <c r="E61" s="54">
        <f t="shared" si="8"/>
        <v>19559.961363884617</v>
      </c>
      <c r="F61" s="54">
        <f t="shared" si="9"/>
        <v>19560</v>
      </c>
      <c r="G61" s="54">
        <f t="shared" ref="G61" si="12">+C61-(C$7+F61*C$8)</f>
        <v>-1.5068000000610482E-2</v>
      </c>
      <c r="K61" s="54">
        <f t="shared" ref="K61" si="13">+G61</f>
        <v>-1.5068000000610482E-2</v>
      </c>
      <c r="O61" s="54">
        <f t="shared" ca="1" si="10"/>
        <v>-1.5323394325356968E-2</v>
      </c>
      <c r="Q61" s="57">
        <f t="shared" si="11"/>
        <v>44663.248</v>
      </c>
      <c r="R61" s="54">
        <f t="shared" ref="R61" ca="1" si="14">(O61-G61)^2</f>
        <v>6.5226261112713402E-8</v>
      </c>
    </row>
    <row r="62" spans="1:21" s="54" customFormat="1" ht="12.95" customHeight="1" x14ac:dyDescent="0.2">
      <c r="A62" s="66" t="s">
        <v>214</v>
      </c>
      <c r="B62" s="67" t="s">
        <v>28</v>
      </c>
      <c r="C62" s="68">
        <v>60005.442300000228</v>
      </c>
      <c r="D62" s="66">
        <v>1E-4</v>
      </c>
      <c r="E62" s="54">
        <f t="shared" ref="E62" si="15">+(C62-C$7)/C$8</f>
        <v>20389.951430495832</v>
      </c>
      <c r="F62" s="54">
        <f t="shared" ref="F62" si="16">ROUND(2*E62,0)/2</f>
        <v>20390</v>
      </c>
      <c r="G62" s="54">
        <f t="shared" ref="G62" si="17">+C62-(C$7+F62*C$8)</f>
        <v>-1.8941999769594986E-2</v>
      </c>
      <c r="K62" s="54">
        <f t="shared" ref="K62" si="18">+G62</f>
        <v>-1.8941999769594986E-2</v>
      </c>
      <c r="O62" s="54">
        <f t="shared" ref="O62" ca="1" si="19">+C$11+C$12*$F62</f>
        <v>-1.6829186523392978E-2</v>
      </c>
      <c r="Q62" s="57">
        <f t="shared" ref="Q62" si="20">+C62-15018.5</f>
        <v>44986.942300000228</v>
      </c>
      <c r="R62" s="54">
        <f t="shared" ref="R62" ca="1" si="21">(O62-G62)^2</f>
        <v>4.4639798133266679E-6</v>
      </c>
    </row>
    <row r="63" spans="1:21" s="54" customFormat="1" ht="12.95" customHeight="1" x14ac:dyDescent="0.2">
      <c r="A63" s="53"/>
      <c r="B63" s="53"/>
      <c r="C63" s="46"/>
      <c r="D63" s="46"/>
    </row>
    <row r="64" spans="1:21" s="54" customFormat="1" ht="12.95" customHeight="1" x14ac:dyDescent="0.2">
      <c r="A64" s="53"/>
      <c r="B64" s="53"/>
      <c r="C64" s="46"/>
      <c r="D64" s="46"/>
    </row>
    <row r="65" spans="1:4" s="54" customFormat="1" ht="12.95" customHeight="1" x14ac:dyDescent="0.2">
      <c r="A65" s="53"/>
      <c r="B65" s="53"/>
      <c r="C65" s="46"/>
      <c r="D65" s="46"/>
    </row>
    <row r="66" spans="1:4" s="54" customFormat="1" ht="12.95" customHeight="1" x14ac:dyDescent="0.2">
      <c r="A66" s="53"/>
      <c r="B66" s="53"/>
      <c r="C66" s="46"/>
      <c r="D66" s="46"/>
    </row>
    <row r="67" spans="1:4" s="54" customFormat="1" ht="12.95" customHeight="1" x14ac:dyDescent="0.2">
      <c r="A67" s="53"/>
      <c r="B67" s="53"/>
      <c r="C67" s="46"/>
      <c r="D67" s="46"/>
    </row>
    <row r="68" spans="1:4" s="54" customFormat="1" ht="12.95" customHeight="1" x14ac:dyDescent="0.2">
      <c r="A68" s="53"/>
      <c r="B68" s="53"/>
      <c r="C68" s="46"/>
      <c r="D68" s="46"/>
    </row>
    <row r="69" spans="1:4" s="54" customFormat="1" ht="12.95" customHeight="1" x14ac:dyDescent="0.2">
      <c r="A69" s="53"/>
      <c r="B69" s="53"/>
      <c r="C69" s="46"/>
      <c r="D69" s="46"/>
    </row>
    <row r="70" spans="1:4" s="54" customFormat="1" ht="12.95" customHeight="1" x14ac:dyDescent="0.2">
      <c r="A70" s="53"/>
      <c r="B70" s="53"/>
      <c r="C70" s="46"/>
      <c r="D70" s="46"/>
    </row>
    <row r="71" spans="1:4" s="54" customFormat="1" ht="12.95" customHeight="1" x14ac:dyDescent="0.2">
      <c r="A71" s="53"/>
      <c r="B71" s="53"/>
      <c r="C71" s="46"/>
      <c r="D71" s="46"/>
    </row>
    <row r="72" spans="1:4" s="54" customFormat="1" ht="12.95" customHeight="1" x14ac:dyDescent="0.2">
      <c r="A72" s="53"/>
      <c r="B72" s="53"/>
      <c r="C72" s="46"/>
      <c r="D72" s="46"/>
    </row>
    <row r="73" spans="1:4" s="54" customFormat="1" ht="12.95" customHeight="1" x14ac:dyDescent="0.2">
      <c r="A73" s="53"/>
      <c r="B73" s="53"/>
      <c r="C73" s="46"/>
      <c r="D73" s="46"/>
    </row>
    <row r="74" spans="1:4" s="54" customFormat="1" ht="12.95" customHeight="1" x14ac:dyDescent="0.2">
      <c r="A74" s="53"/>
      <c r="B74" s="53"/>
      <c r="C74" s="46"/>
      <c r="D74" s="46"/>
    </row>
    <row r="75" spans="1:4" s="54" customFormat="1" ht="12.95" customHeight="1" x14ac:dyDescent="0.2">
      <c r="A75" s="53"/>
      <c r="B75" s="53"/>
      <c r="C75" s="46"/>
      <c r="D75" s="46"/>
    </row>
    <row r="76" spans="1:4" s="54" customFormat="1" ht="12.95" customHeight="1" x14ac:dyDescent="0.2">
      <c r="A76" s="53"/>
      <c r="B76" s="53"/>
      <c r="C76" s="46"/>
      <c r="D76" s="46"/>
    </row>
    <row r="77" spans="1:4" s="54" customFormat="1" ht="12.95" customHeight="1" x14ac:dyDescent="0.2">
      <c r="A77" s="53"/>
      <c r="B77" s="53"/>
      <c r="C77" s="46"/>
      <c r="D77" s="46"/>
    </row>
    <row r="78" spans="1:4" s="54" customFormat="1" ht="12.95" customHeight="1" x14ac:dyDescent="0.2">
      <c r="A78" s="53"/>
      <c r="B78" s="53"/>
      <c r="C78" s="46"/>
      <c r="D78" s="46"/>
    </row>
    <row r="79" spans="1:4" s="54" customFormat="1" ht="12.95" customHeight="1" x14ac:dyDescent="0.2">
      <c r="A79" s="53"/>
      <c r="B79" s="53"/>
      <c r="C79" s="46"/>
      <c r="D79" s="46"/>
    </row>
    <row r="80" spans="1:4" s="54" customFormat="1" ht="12.95" customHeight="1" x14ac:dyDescent="0.2">
      <c r="A80" s="53"/>
      <c r="B80" s="53"/>
      <c r="C80" s="46"/>
      <c r="D80" s="46"/>
    </row>
    <row r="81" spans="1:4" s="54" customFormat="1" ht="12.95" customHeight="1" x14ac:dyDescent="0.2">
      <c r="A81" s="53"/>
      <c r="B81" s="53"/>
      <c r="C81" s="46"/>
      <c r="D81" s="46"/>
    </row>
    <row r="82" spans="1:4" s="54" customFormat="1" ht="12.95" customHeight="1" x14ac:dyDescent="0.2">
      <c r="A82" s="53"/>
      <c r="B82" s="53"/>
      <c r="C82" s="46"/>
      <c r="D82" s="46"/>
    </row>
    <row r="83" spans="1:4" s="54" customFormat="1" ht="12.95" customHeight="1" x14ac:dyDescent="0.2">
      <c r="A83" s="53"/>
      <c r="B83" s="53"/>
      <c r="C83" s="46"/>
      <c r="D83" s="46"/>
    </row>
    <row r="84" spans="1:4" s="54" customFormat="1" ht="12.95" customHeight="1" x14ac:dyDescent="0.2">
      <c r="A84" s="53"/>
      <c r="B84" s="53"/>
      <c r="C84" s="46"/>
      <c r="D84" s="46"/>
    </row>
    <row r="85" spans="1:4" s="54" customFormat="1" ht="12.95" customHeight="1" x14ac:dyDescent="0.2">
      <c r="A85" s="53"/>
      <c r="B85" s="53"/>
      <c r="C85" s="46"/>
      <c r="D85" s="46"/>
    </row>
    <row r="86" spans="1:4" s="54" customFormat="1" ht="12.95" customHeight="1" x14ac:dyDescent="0.2">
      <c r="A86" s="53"/>
      <c r="B86" s="53"/>
      <c r="C86" s="46"/>
      <c r="D86" s="46"/>
    </row>
    <row r="87" spans="1:4" s="54" customFormat="1" ht="12.95" customHeight="1" x14ac:dyDescent="0.2">
      <c r="C87" s="58"/>
      <c r="D87" s="58"/>
    </row>
    <row r="88" spans="1:4" s="54" customFormat="1" ht="12.95" customHeight="1" x14ac:dyDescent="0.2">
      <c r="C88" s="58"/>
      <c r="D88" s="58"/>
    </row>
    <row r="89" spans="1:4" s="54" customFormat="1" ht="12.95" customHeight="1" x14ac:dyDescent="0.2">
      <c r="C89" s="58"/>
      <c r="D89" s="58"/>
    </row>
    <row r="90" spans="1:4" s="54" customFormat="1" ht="12.95" customHeight="1" x14ac:dyDescent="0.2">
      <c r="C90" s="58"/>
      <c r="D90" s="58"/>
    </row>
    <row r="91" spans="1:4" s="54" customFormat="1" ht="12.95" customHeight="1" x14ac:dyDescent="0.2">
      <c r="C91" s="58"/>
      <c r="D91" s="58"/>
    </row>
    <row r="92" spans="1:4" s="54" customFormat="1" ht="12.95" customHeight="1" x14ac:dyDescent="0.2">
      <c r="C92" s="58"/>
      <c r="D92" s="58"/>
    </row>
    <row r="93" spans="1:4" s="54" customFormat="1" ht="12.95" customHeight="1" x14ac:dyDescent="0.2">
      <c r="C93" s="58"/>
      <c r="D93" s="58"/>
    </row>
    <row r="94" spans="1:4" s="54" customFormat="1" ht="12.95" customHeight="1" x14ac:dyDescent="0.2">
      <c r="C94" s="58"/>
      <c r="D94" s="58"/>
    </row>
    <row r="95" spans="1:4" s="54" customFormat="1" ht="12.95" customHeight="1" x14ac:dyDescent="0.2">
      <c r="C95" s="58"/>
      <c r="D95" s="58"/>
    </row>
    <row r="96" spans="1:4" s="54" customFormat="1" ht="12.95" customHeight="1" x14ac:dyDescent="0.2">
      <c r="C96" s="58"/>
      <c r="D96" s="58"/>
    </row>
    <row r="97" spans="3:4" s="54" customFormat="1" ht="12.95" customHeight="1" x14ac:dyDescent="0.2">
      <c r="C97" s="58"/>
      <c r="D97" s="58"/>
    </row>
    <row r="98" spans="3:4" s="54" customFormat="1" ht="12.95" customHeight="1" x14ac:dyDescent="0.2">
      <c r="C98" s="58"/>
      <c r="D98" s="58"/>
    </row>
    <row r="99" spans="3:4" s="54" customFormat="1" ht="12.95" customHeight="1" x14ac:dyDescent="0.2">
      <c r="C99" s="58"/>
      <c r="D99" s="58"/>
    </row>
    <row r="100" spans="3:4" s="54" customFormat="1" ht="12.95" customHeight="1" x14ac:dyDescent="0.2">
      <c r="C100" s="58"/>
      <c r="D100" s="58"/>
    </row>
    <row r="101" spans="3:4" s="54" customFormat="1" ht="12.95" customHeight="1" x14ac:dyDescent="0.2">
      <c r="C101" s="58"/>
      <c r="D101" s="58"/>
    </row>
    <row r="102" spans="3:4" s="54" customFormat="1" ht="12.95" customHeight="1" x14ac:dyDescent="0.2">
      <c r="C102" s="58"/>
      <c r="D102" s="58"/>
    </row>
    <row r="103" spans="3:4" s="54" customFormat="1" ht="12.95" customHeight="1" x14ac:dyDescent="0.2">
      <c r="C103" s="58"/>
      <c r="D103" s="58"/>
    </row>
    <row r="104" spans="3:4" s="54" customFormat="1" ht="12.95" customHeight="1" x14ac:dyDescent="0.2">
      <c r="C104" s="58"/>
      <c r="D104" s="58"/>
    </row>
    <row r="105" spans="3:4" s="54" customFormat="1" ht="12.95" customHeight="1" x14ac:dyDescent="0.2">
      <c r="C105" s="58"/>
      <c r="D105" s="58"/>
    </row>
    <row r="106" spans="3:4" s="54" customFormat="1" ht="12.95" customHeight="1" x14ac:dyDescent="0.2">
      <c r="C106" s="58"/>
      <c r="D106" s="58"/>
    </row>
    <row r="107" spans="3:4" s="54" customFormat="1" ht="12.95" customHeight="1" x14ac:dyDescent="0.2">
      <c r="C107" s="58"/>
      <c r="D107" s="58"/>
    </row>
    <row r="108" spans="3:4" s="54" customFormat="1" ht="12.95" customHeight="1" x14ac:dyDescent="0.2">
      <c r="C108" s="58"/>
      <c r="D108" s="58"/>
    </row>
    <row r="109" spans="3:4" s="54" customFormat="1" ht="12.95" customHeight="1" x14ac:dyDescent="0.2">
      <c r="C109" s="58"/>
      <c r="D109" s="58"/>
    </row>
    <row r="110" spans="3:4" s="54" customFormat="1" ht="12.95" customHeight="1" x14ac:dyDescent="0.2">
      <c r="C110" s="58"/>
      <c r="D110" s="58"/>
    </row>
    <row r="111" spans="3:4" s="54" customFormat="1" ht="12.95" customHeight="1" x14ac:dyDescent="0.2">
      <c r="C111" s="58"/>
      <c r="D111" s="58"/>
    </row>
    <row r="112" spans="3:4" s="54" customFormat="1" ht="12.95" customHeight="1" x14ac:dyDescent="0.2">
      <c r="C112" s="58"/>
      <c r="D112" s="58"/>
    </row>
    <row r="113" spans="3:4" s="54" customFormat="1" ht="12.95" customHeight="1" x14ac:dyDescent="0.2">
      <c r="C113" s="58"/>
      <c r="D113" s="58"/>
    </row>
    <row r="114" spans="3:4" s="54" customFormat="1" ht="12.95" customHeight="1" x14ac:dyDescent="0.2">
      <c r="C114" s="58"/>
      <c r="D114" s="58"/>
    </row>
    <row r="115" spans="3:4" s="54" customFormat="1" ht="12.95" customHeight="1" x14ac:dyDescent="0.2">
      <c r="C115" s="58"/>
      <c r="D115" s="58"/>
    </row>
    <row r="116" spans="3:4" s="54" customFormat="1" ht="12.95" customHeight="1" x14ac:dyDescent="0.2">
      <c r="C116" s="58"/>
      <c r="D116" s="58"/>
    </row>
    <row r="117" spans="3:4" s="54" customFormat="1" ht="12.95" customHeight="1" x14ac:dyDescent="0.2">
      <c r="C117" s="58"/>
      <c r="D117" s="58"/>
    </row>
    <row r="118" spans="3:4" s="62" customFormat="1" ht="12.95" customHeight="1" x14ac:dyDescent="0.2"/>
    <row r="119" spans="3:4" s="62" customFormat="1" ht="12.95" customHeight="1" x14ac:dyDescent="0.2"/>
    <row r="120" spans="3:4" s="62" customFormat="1" ht="12.95" customHeight="1" x14ac:dyDescent="0.2"/>
    <row r="121" spans="3:4" s="62" customFormat="1" ht="12.95" customHeight="1" x14ac:dyDescent="0.2"/>
    <row r="122" spans="3:4" s="62" customFormat="1" ht="12.95" customHeight="1" x14ac:dyDescent="0.2"/>
    <row r="123" spans="3:4" s="62" customFormat="1" ht="12.95" customHeight="1" x14ac:dyDescent="0.2"/>
    <row r="124" spans="3:4" s="62" customFormat="1" ht="12.95" customHeight="1" x14ac:dyDescent="0.2"/>
    <row r="125" spans="3:4" s="62" customFormat="1" ht="12.95" customHeight="1" x14ac:dyDescent="0.2"/>
    <row r="126" spans="3:4" s="62" customFormat="1" ht="12.95" customHeight="1" x14ac:dyDescent="0.2"/>
    <row r="127" spans="3:4" s="62" customFormat="1" ht="12.95" customHeight="1" x14ac:dyDescent="0.2"/>
    <row r="128" spans="3:4" s="62" customFormat="1" ht="12.95" customHeight="1" x14ac:dyDescent="0.2"/>
    <row r="129" s="62" customFormat="1" ht="12.95" customHeight="1" x14ac:dyDescent="0.2"/>
    <row r="130" s="62" customFormat="1" ht="12.95" customHeight="1" x14ac:dyDescent="0.2"/>
    <row r="131" s="62" customFormat="1" ht="12.95" customHeight="1" x14ac:dyDescent="0.2"/>
    <row r="132" s="62" customFormat="1" ht="12.95" customHeight="1" x14ac:dyDescent="0.2"/>
    <row r="133" s="62" customFormat="1" ht="12.95" customHeight="1" x14ac:dyDescent="0.2"/>
    <row r="134" s="62" customFormat="1" ht="12.95" customHeight="1" x14ac:dyDescent="0.2"/>
    <row r="135" s="62" customFormat="1" ht="12.95" customHeight="1" x14ac:dyDescent="0.2"/>
    <row r="136" s="62" customFormat="1" ht="12.95" customHeight="1" x14ac:dyDescent="0.2"/>
    <row r="137" s="62" customFormat="1" ht="12.95" customHeight="1" x14ac:dyDescent="0.2"/>
    <row r="138" s="62" customFormat="1" ht="12.95" customHeight="1" x14ac:dyDescent="0.2"/>
    <row r="139" s="62" customFormat="1" ht="12.95" customHeight="1" x14ac:dyDescent="0.2"/>
    <row r="140" s="62" customFormat="1" ht="12.95" customHeight="1" x14ac:dyDescent="0.2"/>
    <row r="141" s="62" customFormat="1" ht="12.95" customHeight="1" x14ac:dyDescent="0.2"/>
    <row r="142" s="62" customFormat="1" ht="12.95" customHeight="1" x14ac:dyDescent="0.2"/>
    <row r="143" s="62" customFormat="1" ht="12.95" customHeight="1" x14ac:dyDescent="0.2"/>
    <row r="144" s="62" customFormat="1" ht="12.95" customHeight="1" x14ac:dyDescent="0.2"/>
    <row r="145" s="62" customFormat="1" ht="12.95" customHeight="1" x14ac:dyDescent="0.2"/>
    <row r="146" s="62" customFormat="1" ht="12.95" customHeight="1" x14ac:dyDescent="0.2"/>
    <row r="147" s="62" customFormat="1" ht="12.95" customHeight="1" x14ac:dyDescent="0.2"/>
    <row r="148" s="62" customFormat="1" ht="12.95" customHeight="1" x14ac:dyDescent="0.2"/>
    <row r="149" s="62" customFormat="1" ht="12.95" customHeight="1" x14ac:dyDescent="0.2"/>
    <row r="150" s="62" customFormat="1" ht="12.95" customHeight="1" x14ac:dyDescent="0.2"/>
    <row r="151" s="62" customFormat="1" ht="12.95" customHeight="1" x14ac:dyDescent="0.2"/>
    <row r="152" s="62" customFormat="1" ht="12.95" customHeight="1" x14ac:dyDescent="0.2"/>
    <row r="153" s="62" customFormat="1" ht="12.95" customHeight="1" x14ac:dyDescent="0.2"/>
    <row r="154" s="62" customFormat="1" ht="12.95" customHeight="1" x14ac:dyDescent="0.2"/>
    <row r="155" s="62" customFormat="1" ht="12.95" customHeight="1" x14ac:dyDescent="0.2"/>
    <row r="156" s="62" customFormat="1" ht="12.95" customHeight="1" x14ac:dyDescent="0.2"/>
    <row r="157" s="62" customFormat="1" ht="12.95" customHeight="1" x14ac:dyDescent="0.2"/>
    <row r="158" s="62" customFormat="1" ht="12.95" customHeight="1" x14ac:dyDescent="0.2"/>
    <row r="159" s="62" customFormat="1" ht="12.95" customHeight="1" x14ac:dyDescent="0.2"/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P804"/>
  <sheetViews>
    <sheetView workbookViewId="0">
      <selection activeCell="A40" sqref="A40:D43"/>
    </sheetView>
  </sheetViews>
  <sheetFormatPr defaultRowHeight="12.75" x14ac:dyDescent="0.2"/>
  <cols>
    <col min="1" max="1" width="19.7109375" style="4" customWidth="1"/>
    <col min="2" max="2" width="4.42578125" style="6" customWidth="1"/>
    <col min="3" max="3" width="12.7109375" style="4" customWidth="1"/>
    <col min="4" max="4" width="5.42578125" style="6" customWidth="1"/>
    <col min="5" max="5" width="14.85546875" style="6" customWidth="1"/>
    <col min="6" max="6" width="9.140625" style="6"/>
    <col min="7" max="7" width="12" style="6" customWidth="1"/>
    <col min="8" max="8" width="14.140625" style="4" customWidth="1"/>
    <col min="9" max="9" width="22.5703125" style="6" customWidth="1"/>
    <col min="10" max="10" width="25.140625" style="6" customWidth="1"/>
    <col min="11" max="11" width="15.7109375" style="6" customWidth="1"/>
    <col min="12" max="12" width="14.140625" style="6" customWidth="1"/>
    <col min="13" max="13" width="9.5703125" style="6" customWidth="1"/>
    <col min="14" max="14" width="14.140625" style="6" customWidth="1"/>
    <col min="15" max="15" width="23.42578125" style="6" customWidth="1"/>
    <col min="16" max="16" width="16.5703125" style="6" customWidth="1"/>
    <col min="17" max="17" width="41" style="6" customWidth="1"/>
    <col min="18" max="16384" width="9.140625" style="6"/>
  </cols>
  <sheetData>
    <row r="1" spans="1:16" ht="15.75" x14ac:dyDescent="0.25">
      <c r="A1" s="7" t="s">
        <v>56</v>
      </c>
      <c r="I1" s="8" t="s">
        <v>57</v>
      </c>
      <c r="J1" s="9" t="s">
        <v>58</v>
      </c>
    </row>
    <row r="2" spans="1:16" x14ac:dyDescent="0.2">
      <c r="I2" s="10" t="s">
        <v>59</v>
      </c>
      <c r="J2" s="11" t="s">
        <v>60</v>
      </c>
    </row>
    <row r="3" spans="1:16" x14ac:dyDescent="0.2">
      <c r="A3" s="12" t="s">
        <v>61</v>
      </c>
      <c r="I3" s="10" t="s">
        <v>62</v>
      </c>
      <c r="J3" s="11" t="s">
        <v>63</v>
      </c>
    </row>
    <row r="4" spans="1:16" x14ac:dyDescent="0.2">
      <c r="I4" s="10" t="s">
        <v>64</v>
      </c>
      <c r="J4" s="11" t="s">
        <v>63</v>
      </c>
    </row>
    <row r="5" spans="1:16" ht="13.5" thickBot="1" x14ac:dyDescent="0.25">
      <c r="I5" s="13" t="s">
        <v>65</v>
      </c>
      <c r="J5" s="14" t="s">
        <v>66</v>
      </c>
    </row>
    <row r="10" spans="1:16" ht="13.5" thickBot="1" x14ac:dyDescent="0.25"/>
    <row r="11" spans="1:16" ht="12.75" customHeight="1" thickBot="1" x14ac:dyDescent="0.25">
      <c r="A11" s="4" t="str">
        <f t="shared" ref="A11:A43" si="0">P11</f>
        <v>IBVS 5341 </v>
      </c>
      <c r="B11" s="2" t="str">
        <f t="shared" ref="B11:B43" si="1">IF(H11=INT(H11),"I","II")</f>
        <v>II</v>
      </c>
      <c r="C11" s="4">
        <f t="shared" ref="C11:C43" si="2">1*G11</f>
        <v>52043.459300000002</v>
      </c>
      <c r="D11" s="6" t="str">
        <f t="shared" ref="D11:D43" si="3">VLOOKUP(F11,I$1:J$5,2,FALSE)</f>
        <v>vis</v>
      </c>
      <c r="E11" s="15">
        <f>VLOOKUP(C11,Active!C$21:E$973,3,FALSE)</f>
        <v>-25.504759257610921</v>
      </c>
      <c r="F11" s="2" t="s">
        <v>65</v>
      </c>
      <c r="G11" s="6" t="str">
        <f t="shared" ref="G11:G43" si="4">MID(I11,3,LEN(I11)-3)</f>
        <v>52043.4593</v>
      </c>
      <c r="H11" s="4">
        <f t="shared" ref="H11:H43" si="5">1*K11</f>
        <v>-1171.5</v>
      </c>
      <c r="I11" s="16" t="s">
        <v>67</v>
      </c>
      <c r="J11" s="17" t="s">
        <v>68</v>
      </c>
      <c r="K11" s="16">
        <v>-1171.5</v>
      </c>
      <c r="L11" s="16" t="s">
        <v>69</v>
      </c>
      <c r="M11" s="17" t="s">
        <v>70</v>
      </c>
      <c r="N11" s="17" t="s">
        <v>71</v>
      </c>
      <c r="O11" s="18" t="s">
        <v>72</v>
      </c>
      <c r="P11" s="19" t="s">
        <v>73</v>
      </c>
    </row>
    <row r="12" spans="1:16" ht="12.75" customHeight="1" thickBot="1" x14ac:dyDescent="0.25">
      <c r="A12" s="4" t="str">
        <f t="shared" si="0"/>
        <v>IBVS 5341 </v>
      </c>
      <c r="B12" s="2" t="str">
        <f t="shared" si="1"/>
        <v>I</v>
      </c>
      <c r="C12" s="4">
        <f t="shared" si="2"/>
        <v>52053.409500000002</v>
      </c>
      <c r="D12" s="6" t="str">
        <f t="shared" si="3"/>
        <v>vis</v>
      </c>
      <c r="E12" s="15">
        <f>VLOOKUP(C12,Active!C$21:E$973,3,FALSE)</f>
        <v>8.7179979000401205E-3</v>
      </c>
      <c r="F12" s="2" t="s">
        <v>65</v>
      </c>
      <c r="G12" s="6" t="str">
        <f t="shared" si="4"/>
        <v>52053.4095</v>
      </c>
      <c r="H12" s="4">
        <f t="shared" si="5"/>
        <v>-1146</v>
      </c>
      <c r="I12" s="16" t="s">
        <v>74</v>
      </c>
      <c r="J12" s="17" t="s">
        <v>75</v>
      </c>
      <c r="K12" s="16">
        <v>-1146</v>
      </c>
      <c r="L12" s="16" t="s">
        <v>76</v>
      </c>
      <c r="M12" s="17" t="s">
        <v>70</v>
      </c>
      <c r="N12" s="17" t="s">
        <v>71</v>
      </c>
      <c r="O12" s="18" t="s">
        <v>72</v>
      </c>
      <c r="P12" s="19" t="s">
        <v>73</v>
      </c>
    </row>
    <row r="13" spans="1:16" ht="12.75" customHeight="1" thickBot="1" x14ac:dyDescent="0.25">
      <c r="A13" s="4" t="str">
        <f t="shared" si="0"/>
        <v>IBVS 5380 </v>
      </c>
      <c r="B13" s="2" t="str">
        <f t="shared" si="1"/>
        <v>II</v>
      </c>
      <c r="C13" s="4">
        <f t="shared" si="2"/>
        <v>52400.313300000002</v>
      </c>
      <c r="D13" s="6" t="str">
        <f t="shared" si="3"/>
        <v>vis</v>
      </c>
      <c r="E13" s="15">
        <f>VLOOKUP(C13,Active!C$21:E$973,3,FALSE)</f>
        <v>889.51065877807889</v>
      </c>
      <c r="F13" s="2" t="s">
        <v>65</v>
      </c>
      <c r="G13" s="6" t="str">
        <f t="shared" si="4"/>
        <v>52400.3133</v>
      </c>
      <c r="H13" s="4">
        <f t="shared" si="5"/>
        <v>-256.5</v>
      </c>
      <c r="I13" s="16" t="s">
        <v>77</v>
      </c>
      <c r="J13" s="17" t="s">
        <v>78</v>
      </c>
      <c r="K13" s="16">
        <v>-256.5</v>
      </c>
      <c r="L13" s="16" t="s">
        <v>79</v>
      </c>
      <c r="M13" s="17" t="s">
        <v>70</v>
      </c>
      <c r="N13" s="17" t="s">
        <v>80</v>
      </c>
      <c r="O13" s="18" t="s">
        <v>81</v>
      </c>
      <c r="P13" s="19" t="s">
        <v>82</v>
      </c>
    </row>
    <row r="14" spans="1:16" ht="12.75" customHeight="1" thickBot="1" x14ac:dyDescent="0.25">
      <c r="A14" s="4" t="str">
        <f t="shared" si="0"/>
        <v>IBVS 5380 </v>
      </c>
      <c r="B14" s="2" t="str">
        <f t="shared" si="1"/>
        <v>I</v>
      </c>
      <c r="C14" s="4">
        <f t="shared" si="2"/>
        <v>52400.491499999996</v>
      </c>
      <c r="D14" s="6" t="str">
        <f t="shared" si="3"/>
        <v>vis</v>
      </c>
      <c r="E14" s="15">
        <f>VLOOKUP(C14,Active!C$21:E$973,3,FALSE)</f>
        <v>889.96758443251804</v>
      </c>
      <c r="F14" s="2" t="s">
        <v>65</v>
      </c>
      <c r="G14" s="6" t="str">
        <f t="shared" si="4"/>
        <v>52400.4915</v>
      </c>
      <c r="H14" s="4">
        <f t="shared" si="5"/>
        <v>-256</v>
      </c>
      <c r="I14" s="16" t="s">
        <v>83</v>
      </c>
      <c r="J14" s="17" t="s">
        <v>84</v>
      </c>
      <c r="K14" s="16">
        <v>-256</v>
      </c>
      <c r="L14" s="16" t="s">
        <v>85</v>
      </c>
      <c r="M14" s="17" t="s">
        <v>70</v>
      </c>
      <c r="N14" s="17" t="s">
        <v>80</v>
      </c>
      <c r="O14" s="18" t="s">
        <v>81</v>
      </c>
      <c r="P14" s="19" t="s">
        <v>82</v>
      </c>
    </row>
    <row r="15" spans="1:16" ht="12.75" customHeight="1" thickBot="1" x14ac:dyDescent="0.25">
      <c r="A15" s="4" t="str">
        <f t="shared" si="0"/>
        <v>IBVS 5668 </v>
      </c>
      <c r="B15" s="2" t="str">
        <f t="shared" si="1"/>
        <v>I</v>
      </c>
      <c r="C15" s="4">
        <f t="shared" si="2"/>
        <v>53104.450400000002</v>
      </c>
      <c r="D15" s="6" t="str">
        <f t="shared" si="3"/>
        <v>vis</v>
      </c>
      <c r="E15" s="15">
        <f>VLOOKUP(C15,Active!C$21:E$973,3,FALSE)</f>
        <v>2695.000587182803</v>
      </c>
      <c r="F15" s="2" t="s">
        <v>65</v>
      </c>
      <c r="G15" s="6" t="str">
        <f t="shared" si="4"/>
        <v>53104.4504</v>
      </c>
      <c r="H15" s="4">
        <f t="shared" si="5"/>
        <v>1549</v>
      </c>
      <c r="I15" s="16" t="s">
        <v>86</v>
      </c>
      <c r="J15" s="17" t="s">
        <v>87</v>
      </c>
      <c r="K15" s="16">
        <v>1549</v>
      </c>
      <c r="L15" s="16" t="s">
        <v>88</v>
      </c>
      <c r="M15" s="17" t="s">
        <v>70</v>
      </c>
      <c r="N15" s="17" t="s">
        <v>71</v>
      </c>
      <c r="O15" s="18" t="s">
        <v>72</v>
      </c>
      <c r="P15" s="19" t="s">
        <v>89</v>
      </c>
    </row>
    <row r="16" spans="1:16" ht="12.75" customHeight="1" thickBot="1" x14ac:dyDescent="0.25">
      <c r="A16" s="4" t="str">
        <f t="shared" si="0"/>
        <v>IBVS 5592 </v>
      </c>
      <c r="B16" s="2" t="str">
        <f t="shared" si="1"/>
        <v>I</v>
      </c>
      <c r="C16" s="4">
        <f t="shared" si="2"/>
        <v>53149.299400000004</v>
      </c>
      <c r="D16" s="6" t="str">
        <f t="shared" si="3"/>
        <v>vis</v>
      </c>
      <c r="E16" s="15">
        <f>VLOOKUP(C16,Active!C$21:E$973,3,FALSE)</f>
        <v>2809.998671787388</v>
      </c>
      <c r="F16" s="2" t="s">
        <v>65</v>
      </c>
      <c r="G16" s="6" t="str">
        <f t="shared" si="4"/>
        <v>53149.2994</v>
      </c>
      <c r="H16" s="4">
        <f t="shared" si="5"/>
        <v>1664</v>
      </c>
      <c r="I16" s="16" t="s">
        <v>95</v>
      </c>
      <c r="J16" s="17" t="s">
        <v>96</v>
      </c>
      <c r="K16" s="16">
        <v>1664</v>
      </c>
      <c r="L16" s="16" t="s">
        <v>97</v>
      </c>
      <c r="M16" s="17" t="s">
        <v>70</v>
      </c>
      <c r="N16" s="17" t="s">
        <v>71</v>
      </c>
      <c r="O16" s="18" t="s">
        <v>98</v>
      </c>
      <c r="P16" s="19" t="s">
        <v>99</v>
      </c>
    </row>
    <row r="17" spans="1:16" ht="12.75" customHeight="1" thickBot="1" x14ac:dyDescent="0.25">
      <c r="A17" s="4" t="str">
        <f t="shared" si="0"/>
        <v>BAVM 173 </v>
      </c>
      <c r="B17" s="2" t="str">
        <f t="shared" si="1"/>
        <v>I</v>
      </c>
      <c r="C17" s="4">
        <f t="shared" si="2"/>
        <v>53455.439899999998</v>
      </c>
      <c r="D17" s="6" t="str">
        <f t="shared" si="3"/>
        <v>vis</v>
      </c>
      <c r="E17" s="15">
        <f>VLOOKUP(C17,Active!C$21:E$973,3,FALSE)</f>
        <v>3594.9787409057112</v>
      </c>
      <c r="F17" s="2" t="s">
        <v>65</v>
      </c>
      <c r="G17" s="6" t="str">
        <f t="shared" si="4"/>
        <v>53455.4399</v>
      </c>
      <c r="H17" s="4">
        <f t="shared" si="5"/>
        <v>2449</v>
      </c>
      <c r="I17" s="16" t="s">
        <v>100</v>
      </c>
      <c r="J17" s="17" t="s">
        <v>101</v>
      </c>
      <c r="K17" s="16">
        <v>2449</v>
      </c>
      <c r="L17" s="16" t="s">
        <v>102</v>
      </c>
      <c r="M17" s="17" t="s">
        <v>70</v>
      </c>
      <c r="N17" s="17" t="s">
        <v>103</v>
      </c>
      <c r="O17" s="18" t="s">
        <v>104</v>
      </c>
      <c r="P17" s="19" t="s">
        <v>105</v>
      </c>
    </row>
    <row r="18" spans="1:16" ht="12.75" customHeight="1" thickBot="1" x14ac:dyDescent="0.25">
      <c r="A18" s="4" t="str">
        <f t="shared" si="0"/>
        <v>IBVS 5814 </v>
      </c>
      <c r="B18" s="2" t="str">
        <f t="shared" si="1"/>
        <v>I</v>
      </c>
      <c r="C18" s="4">
        <f t="shared" si="2"/>
        <v>53885.614999999998</v>
      </c>
      <c r="D18" s="6" t="str">
        <f t="shared" si="3"/>
        <v>vis</v>
      </c>
      <c r="E18" s="15">
        <f>VLOOKUP(C18,Active!C$21:E$973,3,FALSE)</f>
        <v>4697.9980399889382</v>
      </c>
      <c r="F18" s="2" t="s">
        <v>65</v>
      </c>
      <c r="G18" s="6" t="str">
        <f t="shared" si="4"/>
        <v>53885.6150</v>
      </c>
      <c r="H18" s="4">
        <f t="shared" si="5"/>
        <v>3552</v>
      </c>
      <c r="I18" s="16" t="s">
        <v>114</v>
      </c>
      <c r="J18" s="17" t="s">
        <v>115</v>
      </c>
      <c r="K18" s="16">
        <v>3552</v>
      </c>
      <c r="L18" s="16" t="s">
        <v>116</v>
      </c>
      <c r="M18" s="17" t="s">
        <v>117</v>
      </c>
      <c r="N18" s="17" t="s">
        <v>65</v>
      </c>
      <c r="O18" s="18" t="s">
        <v>118</v>
      </c>
      <c r="P18" s="19" t="s">
        <v>119</v>
      </c>
    </row>
    <row r="19" spans="1:16" ht="12.75" customHeight="1" thickBot="1" x14ac:dyDescent="0.25">
      <c r="A19" s="4" t="str">
        <f t="shared" si="0"/>
        <v>BAVM 186 </v>
      </c>
      <c r="B19" s="2" t="str">
        <f t="shared" si="1"/>
        <v>I</v>
      </c>
      <c r="C19" s="4">
        <f t="shared" si="2"/>
        <v>54221.413500000002</v>
      </c>
      <c r="D19" s="6" t="str">
        <f t="shared" si="3"/>
        <v>vis</v>
      </c>
      <c r="E19" s="15">
        <f>VLOOKUP(C19,Active!C$21:E$973,3,FALSE)</f>
        <v>5559.0246919341653</v>
      </c>
      <c r="F19" s="2" t="s">
        <v>65</v>
      </c>
      <c r="G19" s="6" t="str">
        <f t="shared" si="4"/>
        <v>54221.4135</v>
      </c>
      <c r="H19" s="4">
        <f t="shared" si="5"/>
        <v>4413</v>
      </c>
      <c r="I19" s="16" t="s">
        <v>120</v>
      </c>
      <c r="J19" s="17" t="s">
        <v>121</v>
      </c>
      <c r="K19" s="16">
        <v>4413</v>
      </c>
      <c r="L19" s="16" t="s">
        <v>122</v>
      </c>
      <c r="M19" s="17" t="s">
        <v>117</v>
      </c>
      <c r="N19" s="17" t="s">
        <v>103</v>
      </c>
      <c r="O19" s="18" t="s">
        <v>123</v>
      </c>
      <c r="P19" s="19" t="s">
        <v>124</v>
      </c>
    </row>
    <row r="20" spans="1:16" ht="12.75" customHeight="1" thickBot="1" x14ac:dyDescent="0.25">
      <c r="A20" s="4" t="str">
        <f t="shared" si="0"/>
        <v>IBVS 5898 </v>
      </c>
      <c r="B20" s="2" t="str">
        <f t="shared" si="1"/>
        <v>II</v>
      </c>
      <c r="C20" s="4">
        <f t="shared" si="2"/>
        <v>54305.4473</v>
      </c>
      <c r="D20" s="6" t="str">
        <f t="shared" si="3"/>
        <v>vis</v>
      </c>
      <c r="E20" s="15">
        <f>VLOOKUP(C20,Active!C$21:E$973,3,FALSE)</f>
        <v>5774.4971894713244</v>
      </c>
      <c r="F20" s="2" t="s">
        <v>65</v>
      </c>
      <c r="G20" s="6" t="str">
        <f t="shared" si="4"/>
        <v>54305.4473</v>
      </c>
      <c r="H20" s="4">
        <f t="shared" si="5"/>
        <v>4628.5</v>
      </c>
      <c r="I20" s="16" t="s">
        <v>125</v>
      </c>
      <c r="J20" s="17" t="s">
        <v>126</v>
      </c>
      <c r="K20" s="16">
        <v>4628.5</v>
      </c>
      <c r="L20" s="16" t="s">
        <v>127</v>
      </c>
      <c r="M20" s="17" t="s">
        <v>117</v>
      </c>
      <c r="N20" s="17" t="s">
        <v>103</v>
      </c>
      <c r="O20" s="18" t="s">
        <v>128</v>
      </c>
      <c r="P20" s="19" t="s">
        <v>129</v>
      </c>
    </row>
    <row r="21" spans="1:16" ht="12.75" customHeight="1" thickBot="1" x14ac:dyDescent="0.25">
      <c r="A21" s="4" t="str">
        <f t="shared" si="0"/>
        <v>IBVS 5898 </v>
      </c>
      <c r="B21" s="2" t="str">
        <f t="shared" si="1"/>
        <v>I</v>
      </c>
      <c r="C21" s="4">
        <f t="shared" si="2"/>
        <v>54581.378499999999</v>
      </c>
      <c r="D21" s="6" t="str">
        <f t="shared" si="3"/>
        <v>vis</v>
      </c>
      <c r="E21" s="15">
        <f>VLOOKUP(C21,Active!C$21:E$973,3,FALSE)</f>
        <v>6482.0170780450526</v>
      </c>
      <c r="F21" s="2" t="s">
        <v>65</v>
      </c>
      <c r="G21" s="6" t="str">
        <f t="shared" si="4"/>
        <v>54581.3785</v>
      </c>
      <c r="H21" s="4">
        <f t="shared" si="5"/>
        <v>5336</v>
      </c>
      <c r="I21" s="16" t="s">
        <v>136</v>
      </c>
      <c r="J21" s="17" t="s">
        <v>137</v>
      </c>
      <c r="K21" s="16">
        <v>5336</v>
      </c>
      <c r="L21" s="16" t="s">
        <v>138</v>
      </c>
      <c r="M21" s="17" t="s">
        <v>117</v>
      </c>
      <c r="N21" s="17" t="s">
        <v>65</v>
      </c>
      <c r="O21" s="18" t="s">
        <v>128</v>
      </c>
      <c r="P21" s="19" t="s">
        <v>129</v>
      </c>
    </row>
    <row r="22" spans="1:16" ht="12.75" customHeight="1" thickBot="1" x14ac:dyDescent="0.25">
      <c r="A22" s="4" t="str">
        <f t="shared" si="0"/>
        <v>IBVS 5898 </v>
      </c>
      <c r="B22" s="2" t="str">
        <f t="shared" si="1"/>
        <v>II</v>
      </c>
      <c r="C22" s="4">
        <f t="shared" si="2"/>
        <v>54581.565399999999</v>
      </c>
      <c r="D22" s="6" t="str">
        <f t="shared" si="3"/>
        <v>vis</v>
      </c>
      <c r="E22" s="15">
        <f>VLOOKUP(C22,Active!C$21:E$973,3,FALSE)</f>
        <v>6482.4963115176533</v>
      </c>
      <c r="F22" s="2" t="s">
        <v>65</v>
      </c>
      <c r="G22" s="6" t="str">
        <f t="shared" si="4"/>
        <v>54581.5654</v>
      </c>
      <c r="H22" s="4">
        <f t="shared" si="5"/>
        <v>5336.5</v>
      </c>
      <c r="I22" s="16" t="s">
        <v>139</v>
      </c>
      <c r="J22" s="17" t="s">
        <v>140</v>
      </c>
      <c r="K22" s="16">
        <v>5336.5</v>
      </c>
      <c r="L22" s="16" t="s">
        <v>141</v>
      </c>
      <c r="M22" s="17" t="s">
        <v>117</v>
      </c>
      <c r="N22" s="17" t="s">
        <v>65</v>
      </c>
      <c r="O22" s="18" t="s">
        <v>128</v>
      </c>
      <c r="P22" s="19" t="s">
        <v>129</v>
      </c>
    </row>
    <row r="23" spans="1:16" ht="12.75" customHeight="1" thickBot="1" x14ac:dyDescent="0.25">
      <c r="A23" s="4" t="str">
        <f t="shared" si="0"/>
        <v>IBVS 5898 </v>
      </c>
      <c r="B23" s="2" t="str">
        <f t="shared" si="1"/>
        <v>I</v>
      </c>
      <c r="C23" s="4">
        <f t="shared" si="2"/>
        <v>54616.472699999998</v>
      </c>
      <c r="D23" s="6" t="str">
        <f t="shared" si="3"/>
        <v>vis</v>
      </c>
      <c r="E23" s="15">
        <f>VLOOKUP(C23,Active!C$21:E$973,3,FALSE)</f>
        <v>6572.0027138614587</v>
      </c>
      <c r="F23" s="2" t="s">
        <v>65</v>
      </c>
      <c r="G23" s="6" t="str">
        <f t="shared" si="4"/>
        <v>54616.4727</v>
      </c>
      <c r="H23" s="4">
        <f t="shared" si="5"/>
        <v>5426</v>
      </c>
      <c r="I23" s="16" t="s">
        <v>142</v>
      </c>
      <c r="J23" s="17" t="s">
        <v>143</v>
      </c>
      <c r="K23" s="16">
        <v>5426</v>
      </c>
      <c r="L23" s="16" t="s">
        <v>144</v>
      </c>
      <c r="M23" s="17" t="s">
        <v>117</v>
      </c>
      <c r="N23" s="17" t="s">
        <v>103</v>
      </c>
      <c r="O23" s="18" t="s">
        <v>128</v>
      </c>
      <c r="P23" s="19" t="s">
        <v>129</v>
      </c>
    </row>
    <row r="24" spans="1:16" ht="12.75" customHeight="1" thickBot="1" x14ac:dyDescent="0.25">
      <c r="A24" s="4" t="str">
        <f t="shared" si="0"/>
        <v>IBVS 5898 </v>
      </c>
      <c r="B24" s="2" t="str">
        <f t="shared" si="1"/>
        <v>I</v>
      </c>
      <c r="C24" s="4">
        <f t="shared" si="2"/>
        <v>54657.427199999998</v>
      </c>
      <c r="D24" s="6" t="str">
        <f t="shared" si="3"/>
        <v>vis</v>
      </c>
      <c r="E24" s="15">
        <f>VLOOKUP(C24,Active!C$21:E$973,3,FALSE)</f>
        <v>6677.0148446991188</v>
      </c>
      <c r="F24" s="2" t="s">
        <v>65</v>
      </c>
      <c r="G24" s="6" t="str">
        <f t="shared" si="4"/>
        <v>54657.4272</v>
      </c>
      <c r="H24" s="4">
        <f t="shared" si="5"/>
        <v>5531</v>
      </c>
      <c r="I24" s="16" t="s">
        <v>145</v>
      </c>
      <c r="J24" s="17" t="s">
        <v>146</v>
      </c>
      <c r="K24" s="16">
        <v>5531</v>
      </c>
      <c r="L24" s="16" t="s">
        <v>147</v>
      </c>
      <c r="M24" s="17" t="s">
        <v>117</v>
      </c>
      <c r="N24" s="17" t="s">
        <v>103</v>
      </c>
      <c r="O24" s="18" t="s">
        <v>128</v>
      </c>
      <c r="P24" s="19" t="s">
        <v>129</v>
      </c>
    </row>
    <row r="25" spans="1:16" ht="12.75" customHeight="1" thickBot="1" x14ac:dyDescent="0.25">
      <c r="A25" s="4" t="str">
        <f t="shared" si="0"/>
        <v>IBVS 5980 </v>
      </c>
      <c r="B25" s="2" t="str">
        <f t="shared" si="1"/>
        <v>I</v>
      </c>
      <c r="C25" s="4">
        <f t="shared" si="2"/>
        <v>55211.602899999998</v>
      </c>
      <c r="D25" s="6" t="str">
        <f t="shared" si="3"/>
        <v>vis</v>
      </c>
      <c r="E25" s="15">
        <f>VLOOKUP(C25,Active!C$21:E$973,3,FALSE)</f>
        <v>8097.9861937682672</v>
      </c>
      <c r="F25" s="2" t="s">
        <v>65</v>
      </c>
      <c r="G25" s="6" t="str">
        <f t="shared" si="4"/>
        <v>55211.6029</v>
      </c>
      <c r="H25" s="4">
        <f t="shared" si="5"/>
        <v>6952</v>
      </c>
      <c r="I25" s="16" t="s">
        <v>148</v>
      </c>
      <c r="J25" s="17" t="s">
        <v>149</v>
      </c>
      <c r="K25" s="16">
        <v>6952</v>
      </c>
      <c r="L25" s="16" t="s">
        <v>150</v>
      </c>
      <c r="M25" s="17" t="s">
        <v>117</v>
      </c>
      <c r="N25" s="17" t="s">
        <v>151</v>
      </c>
      <c r="O25" s="18" t="s">
        <v>128</v>
      </c>
      <c r="P25" s="19" t="s">
        <v>152</v>
      </c>
    </row>
    <row r="26" spans="1:16" ht="12.75" customHeight="1" thickBot="1" x14ac:dyDescent="0.25">
      <c r="A26" s="4" t="str">
        <f t="shared" si="0"/>
        <v>IBVS 5980 </v>
      </c>
      <c r="B26" s="2" t="str">
        <f t="shared" si="1"/>
        <v>I</v>
      </c>
      <c r="C26" s="4">
        <f t="shared" si="2"/>
        <v>55272.449399999998</v>
      </c>
      <c r="D26" s="6" t="str">
        <f t="shared" si="3"/>
        <v>vis</v>
      </c>
      <c r="E26" s="15">
        <f>VLOOKUP(C26,Active!C$21:E$973,3,FALSE)</f>
        <v>8254.0037405339153</v>
      </c>
      <c r="F26" s="2" t="s">
        <v>65</v>
      </c>
      <c r="G26" s="6" t="str">
        <f t="shared" si="4"/>
        <v>55272.4494</v>
      </c>
      <c r="H26" s="4">
        <f t="shared" si="5"/>
        <v>7108</v>
      </c>
      <c r="I26" s="16" t="s">
        <v>153</v>
      </c>
      <c r="J26" s="17" t="s">
        <v>154</v>
      </c>
      <c r="K26" s="16">
        <v>7108</v>
      </c>
      <c r="L26" s="16" t="s">
        <v>155</v>
      </c>
      <c r="M26" s="17" t="s">
        <v>117</v>
      </c>
      <c r="N26" s="17" t="s">
        <v>151</v>
      </c>
      <c r="O26" s="18" t="s">
        <v>128</v>
      </c>
      <c r="P26" s="19" t="s">
        <v>152</v>
      </c>
    </row>
    <row r="27" spans="1:16" ht="12.75" customHeight="1" thickBot="1" x14ac:dyDescent="0.25">
      <c r="A27" s="4" t="str">
        <f t="shared" si="0"/>
        <v>IBVS 5980 </v>
      </c>
      <c r="B27" s="2" t="str">
        <f t="shared" si="1"/>
        <v>II</v>
      </c>
      <c r="C27" s="4">
        <f t="shared" si="2"/>
        <v>55381.453699999998</v>
      </c>
      <c r="D27" s="6" t="str">
        <f t="shared" si="3"/>
        <v>vis</v>
      </c>
      <c r="E27" s="15">
        <f>VLOOKUP(C27,Active!C$21:E$973,3,FALSE)</f>
        <v>8533.5035223275572</v>
      </c>
      <c r="F27" s="2" t="s">
        <v>65</v>
      </c>
      <c r="G27" s="6" t="str">
        <f t="shared" si="4"/>
        <v>55381.4537</v>
      </c>
      <c r="H27" s="4">
        <f t="shared" si="5"/>
        <v>7387.5</v>
      </c>
      <c r="I27" s="16" t="s">
        <v>156</v>
      </c>
      <c r="J27" s="17" t="s">
        <v>157</v>
      </c>
      <c r="K27" s="16">
        <v>7387.5</v>
      </c>
      <c r="L27" s="16" t="s">
        <v>158</v>
      </c>
      <c r="M27" s="17" t="s">
        <v>117</v>
      </c>
      <c r="N27" s="17" t="s">
        <v>151</v>
      </c>
      <c r="O27" s="18" t="s">
        <v>128</v>
      </c>
      <c r="P27" s="19" t="s">
        <v>152</v>
      </c>
    </row>
    <row r="28" spans="1:16" ht="12.75" customHeight="1" thickBot="1" x14ac:dyDescent="0.25">
      <c r="A28" s="4" t="str">
        <f t="shared" si="0"/>
        <v>BAVM 220 </v>
      </c>
      <c r="B28" s="2" t="str">
        <f t="shared" si="1"/>
        <v>II</v>
      </c>
      <c r="C28" s="4">
        <f t="shared" si="2"/>
        <v>55627.541299999997</v>
      </c>
      <c r="D28" s="6" t="str">
        <f t="shared" si="3"/>
        <v>vis</v>
      </c>
      <c r="E28" s="15">
        <f>VLOOKUP(C28,Active!C$21:E$973,3,FALSE)</f>
        <v>9164.5009279539445</v>
      </c>
      <c r="F28" s="2" t="s">
        <v>65</v>
      </c>
      <c r="G28" s="6" t="str">
        <f t="shared" si="4"/>
        <v>55627.5413</v>
      </c>
      <c r="H28" s="4">
        <f t="shared" si="5"/>
        <v>8018.5</v>
      </c>
      <c r="I28" s="16" t="s">
        <v>159</v>
      </c>
      <c r="J28" s="17" t="s">
        <v>160</v>
      </c>
      <c r="K28" s="16">
        <v>8018.5</v>
      </c>
      <c r="L28" s="16" t="s">
        <v>161</v>
      </c>
      <c r="M28" s="17" t="s">
        <v>117</v>
      </c>
      <c r="N28" s="17" t="s">
        <v>65</v>
      </c>
      <c r="O28" s="18" t="s">
        <v>162</v>
      </c>
      <c r="P28" s="19" t="s">
        <v>163</v>
      </c>
    </row>
    <row r="29" spans="1:16" ht="12.75" customHeight="1" thickBot="1" x14ac:dyDescent="0.25">
      <c r="A29" s="4" t="str">
        <f t="shared" si="0"/>
        <v>IBVS 6044 </v>
      </c>
      <c r="B29" s="2" t="str">
        <f t="shared" si="1"/>
        <v>I</v>
      </c>
      <c r="C29" s="4">
        <f t="shared" si="2"/>
        <v>55644.515899999999</v>
      </c>
      <c r="D29" s="6" t="str">
        <f t="shared" si="3"/>
        <v>vis</v>
      </c>
      <c r="E29" s="15">
        <f>VLOOKUP(C29,Active!C$21:E$973,3,FALSE)</f>
        <v>9208.0257888634205</v>
      </c>
      <c r="F29" s="2" t="s">
        <v>65</v>
      </c>
      <c r="G29" s="6" t="str">
        <f t="shared" si="4"/>
        <v>55644.5159</v>
      </c>
      <c r="H29" s="4">
        <f t="shared" si="5"/>
        <v>8062</v>
      </c>
      <c r="I29" s="16" t="s">
        <v>164</v>
      </c>
      <c r="J29" s="17" t="s">
        <v>165</v>
      </c>
      <c r="K29" s="16">
        <v>8062</v>
      </c>
      <c r="L29" s="16" t="s">
        <v>166</v>
      </c>
      <c r="M29" s="17" t="s">
        <v>117</v>
      </c>
      <c r="N29" s="17" t="s">
        <v>65</v>
      </c>
      <c r="O29" s="18" t="s">
        <v>128</v>
      </c>
      <c r="P29" s="19" t="s">
        <v>167</v>
      </c>
    </row>
    <row r="30" spans="1:16" ht="12.75" customHeight="1" thickBot="1" x14ac:dyDescent="0.25">
      <c r="A30" s="4" t="str">
        <f t="shared" si="0"/>
        <v>IBVS 6044 </v>
      </c>
      <c r="B30" s="2" t="str">
        <f t="shared" si="1"/>
        <v>I</v>
      </c>
      <c r="C30" s="4">
        <f t="shared" si="2"/>
        <v>55662.453500000003</v>
      </c>
      <c r="D30" s="6" t="str">
        <f t="shared" si="3"/>
        <v>vis</v>
      </c>
      <c r="E30" s="15">
        <f>VLOOKUP(C30,Active!C$21:E$973,3,FALSE)</f>
        <v>9254.0198944712083</v>
      </c>
      <c r="F30" s="2" t="s">
        <v>65</v>
      </c>
      <c r="G30" s="6" t="str">
        <f t="shared" si="4"/>
        <v>55662.4535</v>
      </c>
      <c r="H30" s="4">
        <f t="shared" si="5"/>
        <v>8108</v>
      </c>
      <c r="I30" s="16" t="s">
        <v>168</v>
      </c>
      <c r="J30" s="17" t="s">
        <v>169</v>
      </c>
      <c r="K30" s="16">
        <v>8108</v>
      </c>
      <c r="L30" s="16" t="s">
        <v>170</v>
      </c>
      <c r="M30" s="17" t="s">
        <v>117</v>
      </c>
      <c r="N30" s="17" t="s">
        <v>65</v>
      </c>
      <c r="O30" s="18" t="s">
        <v>128</v>
      </c>
      <c r="P30" s="19" t="s">
        <v>167</v>
      </c>
    </row>
    <row r="31" spans="1:16" ht="12.75" customHeight="1" thickBot="1" x14ac:dyDescent="0.25">
      <c r="A31" s="4" t="str">
        <f t="shared" si="0"/>
        <v>IBVS 6044 </v>
      </c>
      <c r="B31" s="2" t="str">
        <f t="shared" si="1"/>
        <v>I</v>
      </c>
      <c r="C31" s="4">
        <f t="shared" si="2"/>
        <v>56006.422400000003</v>
      </c>
      <c r="D31" s="6" t="str">
        <f t="shared" si="3"/>
        <v>vis</v>
      </c>
      <c r="E31" s="15">
        <f>VLOOKUP(C31,Active!C$21:E$973,3,FALSE)</f>
        <v>10135.996408184874</v>
      </c>
      <c r="F31" s="2" t="s">
        <v>65</v>
      </c>
      <c r="G31" s="6" t="str">
        <f t="shared" si="4"/>
        <v>56006.4224</v>
      </c>
      <c r="H31" s="4">
        <f t="shared" si="5"/>
        <v>8990</v>
      </c>
      <c r="I31" s="16" t="s">
        <v>171</v>
      </c>
      <c r="J31" s="17" t="s">
        <v>172</v>
      </c>
      <c r="K31" s="16">
        <v>8990</v>
      </c>
      <c r="L31" s="16" t="s">
        <v>173</v>
      </c>
      <c r="M31" s="17" t="s">
        <v>117</v>
      </c>
      <c r="N31" s="17" t="s">
        <v>65</v>
      </c>
      <c r="O31" s="18" t="s">
        <v>128</v>
      </c>
      <c r="P31" s="19" t="s">
        <v>167</v>
      </c>
    </row>
    <row r="32" spans="1:16" ht="12.75" customHeight="1" thickBot="1" x14ac:dyDescent="0.25">
      <c r="A32" s="4" t="str">
        <f t="shared" si="0"/>
        <v>IBVS 6044 </v>
      </c>
      <c r="B32" s="2" t="str">
        <f t="shared" si="1"/>
        <v>I</v>
      </c>
      <c r="C32" s="4">
        <f t="shared" si="2"/>
        <v>56045.417500000003</v>
      </c>
      <c r="D32" s="6" t="str">
        <f t="shared" si="3"/>
        <v>vis</v>
      </c>
      <c r="E32" s="15">
        <f>VLOOKUP(C32,Active!C$21:E$973,3,FALSE)</f>
        <v>10235.984408117181</v>
      </c>
      <c r="F32" s="2" t="s">
        <v>65</v>
      </c>
      <c r="G32" s="6" t="str">
        <f t="shared" si="4"/>
        <v>56045.4175</v>
      </c>
      <c r="H32" s="4">
        <f t="shared" si="5"/>
        <v>9090</v>
      </c>
      <c r="I32" s="16" t="s">
        <v>174</v>
      </c>
      <c r="J32" s="17" t="s">
        <v>175</v>
      </c>
      <c r="K32" s="16">
        <v>9090</v>
      </c>
      <c r="L32" s="16" t="s">
        <v>176</v>
      </c>
      <c r="M32" s="17" t="s">
        <v>117</v>
      </c>
      <c r="N32" s="17" t="s">
        <v>151</v>
      </c>
      <c r="O32" s="18" t="s">
        <v>128</v>
      </c>
      <c r="P32" s="19" t="s">
        <v>167</v>
      </c>
    </row>
    <row r="33" spans="1:16" ht="12.75" customHeight="1" thickBot="1" x14ac:dyDescent="0.25">
      <c r="A33" s="4" t="str">
        <f t="shared" si="0"/>
        <v>IBVS 6044 </v>
      </c>
      <c r="B33" s="2" t="str">
        <f t="shared" si="1"/>
        <v>II</v>
      </c>
      <c r="C33" s="4">
        <f t="shared" si="2"/>
        <v>56046.401599999997</v>
      </c>
      <c r="D33" s="6" t="str">
        <f t="shared" si="3"/>
        <v>vis</v>
      </c>
      <c r="E33" s="15">
        <f>VLOOKUP(C33,Active!C$21:E$973,3,FALSE)</f>
        <v>10238.507755684768</v>
      </c>
      <c r="F33" s="2" t="s">
        <v>65</v>
      </c>
      <c r="G33" s="6" t="str">
        <f t="shared" si="4"/>
        <v>56046.4016</v>
      </c>
      <c r="H33" s="4">
        <f t="shared" si="5"/>
        <v>9092.5</v>
      </c>
      <c r="I33" s="16" t="s">
        <v>177</v>
      </c>
      <c r="J33" s="17" t="s">
        <v>178</v>
      </c>
      <c r="K33" s="16">
        <v>9092.5</v>
      </c>
      <c r="L33" s="16" t="s">
        <v>179</v>
      </c>
      <c r="M33" s="17" t="s">
        <v>117</v>
      </c>
      <c r="N33" s="17" t="s">
        <v>151</v>
      </c>
      <c r="O33" s="18" t="s">
        <v>128</v>
      </c>
      <c r="P33" s="19" t="s">
        <v>167</v>
      </c>
    </row>
    <row r="34" spans="1:16" ht="12.75" customHeight="1" thickBot="1" x14ac:dyDescent="0.25">
      <c r="A34" s="4" t="str">
        <f t="shared" si="0"/>
        <v>IBVS 6092 </v>
      </c>
      <c r="B34" s="2" t="str">
        <f t="shared" si="1"/>
        <v>II</v>
      </c>
      <c r="C34" s="4">
        <f t="shared" si="2"/>
        <v>56303.021999999997</v>
      </c>
      <c r="D34" s="6" t="str">
        <f t="shared" si="3"/>
        <v>vis</v>
      </c>
      <c r="E34" s="15">
        <f>VLOOKUP(C34,Active!C$21:E$973,3,FALSE)</f>
        <v>10896.512493147389</v>
      </c>
      <c r="F34" s="2" t="s">
        <v>65</v>
      </c>
      <c r="G34" s="6" t="str">
        <f t="shared" si="4"/>
        <v>56303.022</v>
      </c>
      <c r="H34" s="4">
        <f t="shared" si="5"/>
        <v>9750.5</v>
      </c>
      <c r="I34" s="16" t="s">
        <v>180</v>
      </c>
      <c r="J34" s="17" t="s">
        <v>181</v>
      </c>
      <c r="K34" s="16">
        <v>9750.5</v>
      </c>
      <c r="L34" s="16" t="s">
        <v>182</v>
      </c>
      <c r="M34" s="17" t="s">
        <v>117</v>
      </c>
      <c r="N34" s="17" t="s">
        <v>151</v>
      </c>
      <c r="O34" s="18" t="s">
        <v>183</v>
      </c>
      <c r="P34" s="19" t="s">
        <v>184</v>
      </c>
    </row>
    <row r="35" spans="1:16" ht="12.75" customHeight="1" thickBot="1" x14ac:dyDescent="0.25">
      <c r="A35" s="4" t="str">
        <f t="shared" si="0"/>
        <v>BAVM 232 </v>
      </c>
      <c r="B35" s="2" t="str">
        <f t="shared" si="1"/>
        <v>II</v>
      </c>
      <c r="C35" s="4">
        <f t="shared" si="2"/>
        <v>56400.515700000004</v>
      </c>
      <c r="D35" s="6" t="str">
        <f t="shared" si="3"/>
        <v>vis</v>
      </c>
      <c r="E35" s="15">
        <f>VLOOKUP(C35,Active!C$21:E$973,3,FALSE)</f>
        <v>11146.497749474493</v>
      </c>
      <c r="F35" s="2" t="s">
        <v>65</v>
      </c>
      <c r="G35" s="6" t="str">
        <f t="shared" si="4"/>
        <v>56400.5157</v>
      </c>
      <c r="H35" s="4">
        <f t="shared" si="5"/>
        <v>10000.5</v>
      </c>
      <c r="I35" s="16" t="s">
        <v>185</v>
      </c>
      <c r="J35" s="17" t="s">
        <v>186</v>
      </c>
      <c r="K35" s="16">
        <v>10000.5</v>
      </c>
      <c r="L35" s="16" t="s">
        <v>187</v>
      </c>
      <c r="M35" s="17" t="s">
        <v>117</v>
      </c>
      <c r="N35" s="17" t="s">
        <v>188</v>
      </c>
      <c r="O35" s="18" t="s">
        <v>162</v>
      </c>
      <c r="P35" s="19" t="s">
        <v>189</v>
      </c>
    </row>
    <row r="36" spans="1:16" ht="12.75" customHeight="1" thickBot="1" x14ac:dyDescent="0.25">
      <c r="A36" s="4" t="str">
        <f t="shared" si="0"/>
        <v>BAVM 238 </v>
      </c>
      <c r="B36" s="2" t="str">
        <f t="shared" si="1"/>
        <v>I</v>
      </c>
      <c r="C36" s="4">
        <f t="shared" si="2"/>
        <v>56729.489699999998</v>
      </c>
      <c r="D36" s="6" t="str">
        <f t="shared" si="3"/>
        <v>vis</v>
      </c>
      <c r="E36" s="15">
        <f>VLOOKUP(C36,Active!C$21:E$973,3,FALSE)</f>
        <v>11990.025584759704</v>
      </c>
      <c r="F36" s="2" t="s">
        <v>65</v>
      </c>
      <c r="G36" s="6" t="str">
        <f t="shared" si="4"/>
        <v>56729.4897</v>
      </c>
      <c r="H36" s="4">
        <f t="shared" si="5"/>
        <v>10844</v>
      </c>
      <c r="I36" s="16" t="s">
        <v>190</v>
      </c>
      <c r="J36" s="17" t="s">
        <v>191</v>
      </c>
      <c r="K36" s="16" t="s">
        <v>192</v>
      </c>
      <c r="L36" s="16" t="s">
        <v>193</v>
      </c>
      <c r="M36" s="17" t="s">
        <v>117</v>
      </c>
      <c r="N36" s="17" t="s">
        <v>103</v>
      </c>
      <c r="O36" s="18" t="s">
        <v>104</v>
      </c>
      <c r="P36" s="19" t="s">
        <v>194</v>
      </c>
    </row>
    <row r="37" spans="1:16" ht="12.75" customHeight="1" thickBot="1" x14ac:dyDescent="0.25">
      <c r="A37" s="4" t="str">
        <f t="shared" si="0"/>
        <v>BAVM 238 </v>
      </c>
      <c r="B37" s="2" t="str">
        <f t="shared" si="1"/>
        <v>II</v>
      </c>
      <c r="C37" s="4">
        <f t="shared" si="2"/>
        <v>56729.654699999999</v>
      </c>
      <c r="D37" s="6" t="str">
        <f t="shared" si="3"/>
        <v>vis</v>
      </c>
      <c r="E37" s="15">
        <f>VLOOKUP(C37,Active!C$21:E$973,3,FALSE)</f>
        <v>11990.448664069385</v>
      </c>
      <c r="F37" s="2" t="s">
        <v>65</v>
      </c>
      <c r="G37" s="6" t="str">
        <f t="shared" si="4"/>
        <v>56729.6547</v>
      </c>
      <c r="H37" s="4">
        <f t="shared" si="5"/>
        <v>10844.5</v>
      </c>
      <c r="I37" s="16" t="s">
        <v>195</v>
      </c>
      <c r="J37" s="17" t="s">
        <v>196</v>
      </c>
      <c r="K37" s="16" t="s">
        <v>197</v>
      </c>
      <c r="L37" s="16" t="s">
        <v>198</v>
      </c>
      <c r="M37" s="17" t="s">
        <v>117</v>
      </c>
      <c r="N37" s="17" t="s">
        <v>103</v>
      </c>
      <c r="O37" s="18" t="s">
        <v>104</v>
      </c>
      <c r="P37" s="19" t="s">
        <v>194</v>
      </c>
    </row>
    <row r="38" spans="1:16" ht="12.75" customHeight="1" thickBot="1" x14ac:dyDescent="0.25">
      <c r="A38" s="4" t="str">
        <f t="shared" si="0"/>
        <v>BAVM 238 </v>
      </c>
      <c r="B38" s="2" t="str">
        <f t="shared" si="1"/>
        <v>II</v>
      </c>
      <c r="C38" s="4">
        <f t="shared" si="2"/>
        <v>56730.456100000003</v>
      </c>
      <c r="D38" s="6" t="str">
        <f t="shared" si="3"/>
        <v>vis</v>
      </c>
      <c r="E38" s="15">
        <f>VLOOKUP(C38,Active!C$21:E$973,3,FALSE)</f>
        <v>11992.503547455915</v>
      </c>
      <c r="F38" s="2" t="s">
        <v>65</v>
      </c>
      <c r="G38" s="6" t="str">
        <f t="shared" si="4"/>
        <v>56730.4561</v>
      </c>
      <c r="H38" s="4">
        <f t="shared" si="5"/>
        <v>10846.5</v>
      </c>
      <c r="I38" s="16" t="s">
        <v>199</v>
      </c>
      <c r="J38" s="17" t="s">
        <v>200</v>
      </c>
      <c r="K38" s="16" t="s">
        <v>201</v>
      </c>
      <c r="L38" s="16" t="s">
        <v>202</v>
      </c>
      <c r="M38" s="17" t="s">
        <v>117</v>
      </c>
      <c r="N38" s="17" t="s">
        <v>103</v>
      </c>
      <c r="O38" s="18" t="s">
        <v>104</v>
      </c>
      <c r="P38" s="19" t="s">
        <v>194</v>
      </c>
    </row>
    <row r="39" spans="1:16" ht="12.75" customHeight="1" thickBot="1" x14ac:dyDescent="0.25">
      <c r="A39" s="4" t="str">
        <f t="shared" si="0"/>
        <v>BAVM 238 </v>
      </c>
      <c r="B39" s="2" t="str">
        <f t="shared" si="1"/>
        <v>I</v>
      </c>
      <c r="C39" s="4">
        <f t="shared" si="2"/>
        <v>56730.6515</v>
      </c>
      <c r="D39" s="6" t="str">
        <f t="shared" si="3"/>
        <v>vis</v>
      </c>
      <c r="E39" s="15">
        <f>VLOOKUP(C39,Active!C$21:E$973,3,FALSE)</f>
        <v>11993.004575923249</v>
      </c>
      <c r="F39" s="2" t="s">
        <v>65</v>
      </c>
      <c r="G39" s="6" t="str">
        <f t="shared" si="4"/>
        <v>56730.6515</v>
      </c>
      <c r="H39" s="4">
        <f t="shared" si="5"/>
        <v>10847</v>
      </c>
      <c r="I39" s="16" t="s">
        <v>203</v>
      </c>
      <c r="J39" s="17" t="s">
        <v>204</v>
      </c>
      <c r="K39" s="16" t="s">
        <v>205</v>
      </c>
      <c r="L39" s="16" t="s">
        <v>187</v>
      </c>
      <c r="M39" s="17" t="s">
        <v>117</v>
      </c>
      <c r="N39" s="17" t="s">
        <v>103</v>
      </c>
      <c r="O39" s="18" t="s">
        <v>104</v>
      </c>
      <c r="P39" s="19" t="s">
        <v>194</v>
      </c>
    </row>
    <row r="40" spans="1:16" ht="12.75" customHeight="1" thickBot="1" x14ac:dyDescent="0.25">
      <c r="A40" s="4" t="str">
        <f t="shared" si="0"/>
        <v>VSB 43 </v>
      </c>
      <c r="B40" s="2" t="str">
        <f t="shared" si="1"/>
        <v>II</v>
      </c>
      <c r="C40" s="4">
        <f t="shared" si="2"/>
        <v>53124.142200000002</v>
      </c>
      <c r="D40" s="6" t="str">
        <f t="shared" si="3"/>
        <v>vis</v>
      </c>
      <c r="E40" s="15">
        <f>VLOOKUP(C40,Active!C$21:E$973,3,FALSE)</f>
        <v>2745.4926668817156</v>
      </c>
      <c r="F40" s="2" t="s">
        <v>65</v>
      </c>
      <c r="G40" s="6" t="str">
        <f t="shared" si="4"/>
        <v>53124.1422</v>
      </c>
      <c r="H40" s="4">
        <f t="shared" si="5"/>
        <v>1599.5</v>
      </c>
      <c r="I40" s="16" t="s">
        <v>90</v>
      </c>
      <c r="J40" s="17" t="s">
        <v>91</v>
      </c>
      <c r="K40" s="16">
        <v>1599.5</v>
      </c>
      <c r="L40" s="16" t="s">
        <v>92</v>
      </c>
      <c r="M40" s="17" t="s">
        <v>70</v>
      </c>
      <c r="N40" s="17" t="s">
        <v>71</v>
      </c>
      <c r="O40" s="18" t="s">
        <v>93</v>
      </c>
      <c r="P40" s="19" t="s">
        <v>94</v>
      </c>
    </row>
    <row r="41" spans="1:16" ht="12.75" customHeight="1" thickBot="1" x14ac:dyDescent="0.25">
      <c r="A41" s="4" t="str">
        <f t="shared" si="0"/>
        <v>VSB 45 </v>
      </c>
      <c r="B41" s="2" t="str">
        <f t="shared" si="1"/>
        <v>I</v>
      </c>
      <c r="C41" s="4">
        <f t="shared" si="2"/>
        <v>53834.134700000002</v>
      </c>
      <c r="D41" s="6" t="str">
        <f t="shared" si="3"/>
        <v>vis</v>
      </c>
      <c r="E41" s="15">
        <f>VLOOKUP(C41,Active!C$21:E$973,3,FALSE)</f>
        <v>4565.9965261342559</v>
      </c>
      <c r="F41" s="2" t="s">
        <v>65</v>
      </c>
      <c r="G41" s="6" t="str">
        <f t="shared" si="4"/>
        <v>53834.1347</v>
      </c>
      <c r="H41" s="4">
        <f t="shared" si="5"/>
        <v>3420</v>
      </c>
      <c r="I41" s="16" t="s">
        <v>106</v>
      </c>
      <c r="J41" s="17" t="s">
        <v>107</v>
      </c>
      <c r="K41" s="16">
        <v>3420</v>
      </c>
      <c r="L41" s="16" t="s">
        <v>108</v>
      </c>
      <c r="M41" s="17" t="s">
        <v>70</v>
      </c>
      <c r="N41" s="17" t="s">
        <v>71</v>
      </c>
      <c r="O41" s="18" t="s">
        <v>109</v>
      </c>
      <c r="P41" s="19" t="s">
        <v>110</v>
      </c>
    </row>
    <row r="42" spans="1:16" ht="12.75" customHeight="1" thickBot="1" x14ac:dyDescent="0.25">
      <c r="A42" s="4" t="str">
        <f t="shared" si="0"/>
        <v>VSB 45 </v>
      </c>
      <c r="B42" s="2" t="str">
        <f t="shared" si="1"/>
        <v>II</v>
      </c>
      <c r="C42" s="4">
        <f t="shared" si="2"/>
        <v>53867.105799999998</v>
      </c>
      <c r="D42" s="6" t="str">
        <f t="shared" si="3"/>
        <v>vis</v>
      </c>
      <c r="E42" s="15">
        <f>VLOOKUP(C42,Active!C$21:E$973,3,FALSE)</f>
        <v>4650.538285087755</v>
      </c>
      <c r="F42" s="2" t="s">
        <v>65</v>
      </c>
      <c r="G42" s="6" t="str">
        <f t="shared" si="4"/>
        <v>53867.1058</v>
      </c>
      <c r="H42" s="4">
        <f t="shared" si="5"/>
        <v>3504.5</v>
      </c>
      <c r="I42" s="16" t="s">
        <v>111</v>
      </c>
      <c r="J42" s="17" t="s">
        <v>112</v>
      </c>
      <c r="K42" s="16">
        <v>3504.5</v>
      </c>
      <c r="L42" s="16" t="s">
        <v>113</v>
      </c>
      <c r="M42" s="17" t="s">
        <v>70</v>
      </c>
      <c r="N42" s="17" t="s">
        <v>71</v>
      </c>
      <c r="O42" s="18" t="s">
        <v>109</v>
      </c>
      <c r="P42" s="19" t="s">
        <v>110</v>
      </c>
    </row>
    <row r="43" spans="1:16" ht="12.75" customHeight="1" thickBot="1" x14ac:dyDescent="0.25">
      <c r="A43" s="4" t="str">
        <f t="shared" si="0"/>
        <v>VSB 48 </v>
      </c>
      <c r="B43" s="2" t="str">
        <f t="shared" si="1"/>
        <v>I</v>
      </c>
      <c r="C43" s="4">
        <f t="shared" si="2"/>
        <v>54562.271200000003</v>
      </c>
      <c r="D43" s="6" t="str">
        <f t="shared" si="3"/>
        <v>vis</v>
      </c>
      <c r="E43" s="15">
        <f>VLOOKUP(C43,Active!C$21:E$973,3,FALSE)</f>
        <v>6433.0237247492232</v>
      </c>
      <c r="F43" s="2" t="s">
        <v>65</v>
      </c>
      <c r="G43" s="6" t="str">
        <f t="shared" si="4"/>
        <v>54562.2712</v>
      </c>
      <c r="H43" s="4">
        <f t="shared" si="5"/>
        <v>5287</v>
      </c>
      <c r="I43" s="16" t="s">
        <v>130</v>
      </c>
      <c r="J43" s="17" t="s">
        <v>131</v>
      </c>
      <c r="K43" s="16">
        <v>5287</v>
      </c>
      <c r="L43" s="16" t="s">
        <v>132</v>
      </c>
      <c r="M43" s="17" t="s">
        <v>117</v>
      </c>
      <c r="N43" s="17" t="s">
        <v>133</v>
      </c>
      <c r="O43" s="18" t="s">
        <v>134</v>
      </c>
      <c r="P43" s="19" t="s">
        <v>135</v>
      </c>
    </row>
    <row r="44" spans="1:16" x14ac:dyDescent="0.2">
      <c r="B44" s="2"/>
      <c r="F44" s="2"/>
    </row>
    <row r="45" spans="1:16" x14ac:dyDescent="0.2">
      <c r="B45" s="2"/>
      <c r="F45" s="2"/>
    </row>
    <row r="46" spans="1:16" x14ac:dyDescent="0.2">
      <c r="B46" s="2"/>
      <c r="F46" s="2"/>
    </row>
    <row r="47" spans="1:16" x14ac:dyDescent="0.2">
      <c r="B47" s="2"/>
      <c r="F47" s="2"/>
    </row>
    <row r="48" spans="1:16" x14ac:dyDescent="0.2">
      <c r="B48" s="2"/>
      <c r="F48" s="2"/>
    </row>
    <row r="49" spans="2:6" x14ac:dyDescent="0.2">
      <c r="B49" s="2"/>
      <c r="F49" s="2"/>
    </row>
    <row r="50" spans="2:6" x14ac:dyDescent="0.2">
      <c r="B50" s="2"/>
      <c r="F50" s="2"/>
    </row>
    <row r="51" spans="2:6" x14ac:dyDescent="0.2">
      <c r="B51" s="2"/>
      <c r="F51" s="2"/>
    </row>
    <row r="52" spans="2:6" x14ac:dyDescent="0.2">
      <c r="B52" s="2"/>
      <c r="F52" s="2"/>
    </row>
    <row r="53" spans="2:6" x14ac:dyDescent="0.2">
      <c r="B53" s="2"/>
      <c r="F53" s="2"/>
    </row>
    <row r="54" spans="2:6" x14ac:dyDescent="0.2">
      <c r="B54" s="2"/>
      <c r="F54" s="2"/>
    </row>
    <row r="55" spans="2:6" x14ac:dyDescent="0.2">
      <c r="B55" s="2"/>
      <c r="F55" s="2"/>
    </row>
    <row r="56" spans="2:6" x14ac:dyDescent="0.2">
      <c r="B56" s="2"/>
      <c r="F56" s="2"/>
    </row>
    <row r="57" spans="2:6" x14ac:dyDescent="0.2">
      <c r="B57" s="2"/>
      <c r="F57" s="2"/>
    </row>
    <row r="58" spans="2:6" x14ac:dyDescent="0.2">
      <c r="B58" s="2"/>
      <c r="F58" s="2"/>
    </row>
    <row r="59" spans="2:6" x14ac:dyDescent="0.2">
      <c r="B59" s="2"/>
      <c r="F59" s="2"/>
    </row>
    <row r="60" spans="2:6" x14ac:dyDescent="0.2">
      <c r="B60" s="2"/>
      <c r="F60" s="2"/>
    </row>
    <row r="61" spans="2:6" x14ac:dyDescent="0.2">
      <c r="B61" s="2"/>
      <c r="F61" s="2"/>
    </row>
    <row r="62" spans="2:6" x14ac:dyDescent="0.2">
      <c r="B62" s="2"/>
      <c r="F62" s="2"/>
    </row>
    <row r="63" spans="2:6" x14ac:dyDescent="0.2">
      <c r="B63" s="2"/>
      <c r="F63" s="2"/>
    </row>
    <row r="64" spans="2:6" x14ac:dyDescent="0.2">
      <c r="B64" s="2"/>
      <c r="F64" s="2"/>
    </row>
    <row r="65" spans="2:6" x14ac:dyDescent="0.2">
      <c r="B65" s="2"/>
      <c r="F65" s="2"/>
    </row>
    <row r="66" spans="2:6" x14ac:dyDescent="0.2">
      <c r="B66" s="2"/>
      <c r="F66" s="2"/>
    </row>
    <row r="67" spans="2:6" x14ac:dyDescent="0.2">
      <c r="B67" s="2"/>
      <c r="F67" s="2"/>
    </row>
    <row r="68" spans="2:6" x14ac:dyDescent="0.2">
      <c r="B68" s="2"/>
      <c r="F68" s="2"/>
    </row>
    <row r="69" spans="2:6" x14ac:dyDescent="0.2">
      <c r="B69" s="2"/>
      <c r="F69" s="2"/>
    </row>
    <row r="70" spans="2:6" x14ac:dyDescent="0.2">
      <c r="B70" s="2"/>
      <c r="F70" s="2"/>
    </row>
    <row r="71" spans="2:6" x14ac:dyDescent="0.2">
      <c r="B71" s="2"/>
      <c r="F71" s="2"/>
    </row>
    <row r="72" spans="2:6" x14ac:dyDescent="0.2">
      <c r="B72" s="2"/>
      <c r="F72" s="2"/>
    </row>
    <row r="73" spans="2:6" x14ac:dyDescent="0.2">
      <c r="B73" s="2"/>
      <c r="F73" s="2"/>
    </row>
    <row r="74" spans="2:6" x14ac:dyDescent="0.2">
      <c r="B74" s="2"/>
      <c r="F74" s="2"/>
    </row>
    <row r="75" spans="2:6" x14ac:dyDescent="0.2">
      <c r="B75" s="2"/>
      <c r="F75" s="2"/>
    </row>
    <row r="76" spans="2:6" x14ac:dyDescent="0.2">
      <c r="B76" s="2"/>
      <c r="F76" s="2"/>
    </row>
    <row r="77" spans="2:6" x14ac:dyDescent="0.2">
      <c r="B77" s="2"/>
      <c r="F77" s="2"/>
    </row>
    <row r="78" spans="2:6" x14ac:dyDescent="0.2">
      <c r="B78" s="2"/>
      <c r="F78" s="2"/>
    </row>
    <row r="79" spans="2:6" x14ac:dyDescent="0.2">
      <c r="B79" s="2"/>
      <c r="F79" s="2"/>
    </row>
    <row r="80" spans="2:6" x14ac:dyDescent="0.2">
      <c r="B80" s="2"/>
      <c r="F80" s="2"/>
    </row>
    <row r="81" spans="2:6" x14ac:dyDescent="0.2">
      <c r="B81" s="2"/>
      <c r="F81" s="2"/>
    </row>
    <row r="82" spans="2:6" x14ac:dyDescent="0.2">
      <c r="B82" s="2"/>
      <c r="F82" s="2"/>
    </row>
    <row r="83" spans="2:6" x14ac:dyDescent="0.2">
      <c r="B83" s="2"/>
      <c r="F83" s="2"/>
    </row>
    <row r="84" spans="2:6" x14ac:dyDescent="0.2">
      <c r="B84" s="2"/>
      <c r="F84" s="2"/>
    </row>
    <row r="85" spans="2:6" x14ac:dyDescent="0.2">
      <c r="B85" s="2"/>
      <c r="F85" s="2"/>
    </row>
    <row r="86" spans="2:6" x14ac:dyDescent="0.2">
      <c r="B86" s="2"/>
      <c r="F86" s="2"/>
    </row>
    <row r="87" spans="2:6" x14ac:dyDescent="0.2">
      <c r="B87" s="2"/>
      <c r="F87" s="2"/>
    </row>
    <row r="88" spans="2:6" x14ac:dyDescent="0.2">
      <c r="B88" s="2"/>
      <c r="F88" s="2"/>
    </row>
    <row r="89" spans="2:6" x14ac:dyDescent="0.2">
      <c r="B89" s="2"/>
      <c r="F89" s="2"/>
    </row>
    <row r="90" spans="2:6" x14ac:dyDescent="0.2">
      <c r="B90" s="2"/>
      <c r="F90" s="2"/>
    </row>
    <row r="91" spans="2:6" x14ac:dyDescent="0.2">
      <c r="B91" s="2"/>
      <c r="F91" s="2"/>
    </row>
    <row r="92" spans="2:6" x14ac:dyDescent="0.2">
      <c r="B92" s="2"/>
      <c r="F92" s="2"/>
    </row>
    <row r="93" spans="2:6" x14ac:dyDescent="0.2">
      <c r="B93" s="2"/>
      <c r="F93" s="2"/>
    </row>
    <row r="94" spans="2:6" x14ac:dyDescent="0.2">
      <c r="B94" s="2"/>
      <c r="F94" s="2"/>
    </row>
    <row r="95" spans="2:6" x14ac:dyDescent="0.2">
      <c r="B95" s="2"/>
      <c r="F95" s="2"/>
    </row>
    <row r="96" spans="2:6" x14ac:dyDescent="0.2">
      <c r="B96" s="2"/>
      <c r="F96" s="2"/>
    </row>
    <row r="97" spans="2:6" x14ac:dyDescent="0.2">
      <c r="B97" s="2"/>
      <c r="F97" s="2"/>
    </row>
    <row r="98" spans="2:6" x14ac:dyDescent="0.2">
      <c r="B98" s="2"/>
      <c r="F98" s="2"/>
    </row>
    <row r="99" spans="2:6" x14ac:dyDescent="0.2">
      <c r="B99" s="2"/>
      <c r="F99" s="2"/>
    </row>
    <row r="100" spans="2:6" x14ac:dyDescent="0.2">
      <c r="B100" s="2"/>
      <c r="F100" s="2"/>
    </row>
    <row r="101" spans="2:6" x14ac:dyDescent="0.2">
      <c r="B101" s="2"/>
      <c r="F101" s="2"/>
    </row>
    <row r="102" spans="2:6" x14ac:dyDescent="0.2">
      <c r="B102" s="2"/>
      <c r="F102" s="2"/>
    </row>
    <row r="103" spans="2:6" x14ac:dyDescent="0.2">
      <c r="B103" s="2"/>
      <c r="F103" s="2"/>
    </row>
    <row r="104" spans="2:6" x14ac:dyDescent="0.2">
      <c r="B104" s="2"/>
      <c r="F104" s="2"/>
    </row>
    <row r="105" spans="2:6" x14ac:dyDescent="0.2">
      <c r="B105" s="2"/>
      <c r="F105" s="2"/>
    </row>
    <row r="106" spans="2:6" x14ac:dyDescent="0.2">
      <c r="B106" s="2"/>
      <c r="F106" s="2"/>
    </row>
    <row r="107" spans="2:6" x14ac:dyDescent="0.2">
      <c r="B107" s="2"/>
      <c r="F107" s="2"/>
    </row>
    <row r="108" spans="2:6" x14ac:dyDescent="0.2">
      <c r="B108" s="2"/>
      <c r="F108" s="2"/>
    </row>
    <row r="109" spans="2:6" x14ac:dyDescent="0.2">
      <c r="B109" s="2"/>
      <c r="F109" s="2"/>
    </row>
    <row r="110" spans="2:6" x14ac:dyDescent="0.2">
      <c r="B110" s="2"/>
      <c r="F110" s="2"/>
    </row>
    <row r="111" spans="2:6" x14ac:dyDescent="0.2">
      <c r="B111" s="2"/>
      <c r="F111" s="2"/>
    </row>
    <row r="112" spans="2:6" x14ac:dyDescent="0.2">
      <c r="B112" s="2"/>
      <c r="F112" s="2"/>
    </row>
    <row r="113" spans="2:6" x14ac:dyDescent="0.2">
      <c r="B113" s="2"/>
      <c r="F113" s="2"/>
    </row>
    <row r="114" spans="2:6" x14ac:dyDescent="0.2">
      <c r="B114" s="2"/>
      <c r="F114" s="2"/>
    </row>
    <row r="115" spans="2:6" x14ac:dyDescent="0.2">
      <c r="B115" s="2"/>
      <c r="F115" s="2"/>
    </row>
    <row r="116" spans="2:6" x14ac:dyDescent="0.2">
      <c r="B116" s="2"/>
      <c r="F116" s="2"/>
    </row>
    <row r="117" spans="2:6" x14ac:dyDescent="0.2">
      <c r="B117" s="2"/>
      <c r="F117" s="2"/>
    </row>
    <row r="118" spans="2:6" x14ac:dyDescent="0.2">
      <c r="B118" s="2"/>
      <c r="F118" s="2"/>
    </row>
    <row r="119" spans="2:6" x14ac:dyDescent="0.2">
      <c r="B119" s="2"/>
      <c r="F119" s="2"/>
    </row>
    <row r="120" spans="2:6" x14ac:dyDescent="0.2">
      <c r="B120" s="2"/>
      <c r="F120" s="2"/>
    </row>
    <row r="121" spans="2:6" x14ac:dyDescent="0.2">
      <c r="B121" s="2"/>
      <c r="F121" s="2"/>
    </row>
    <row r="122" spans="2:6" x14ac:dyDescent="0.2">
      <c r="B122" s="2"/>
      <c r="F122" s="2"/>
    </row>
    <row r="123" spans="2:6" x14ac:dyDescent="0.2">
      <c r="B123" s="2"/>
      <c r="F123" s="2"/>
    </row>
    <row r="124" spans="2:6" x14ac:dyDescent="0.2">
      <c r="B124" s="2"/>
      <c r="F124" s="2"/>
    </row>
    <row r="125" spans="2:6" x14ac:dyDescent="0.2">
      <c r="B125" s="2"/>
      <c r="F125" s="2"/>
    </row>
    <row r="126" spans="2:6" x14ac:dyDescent="0.2">
      <c r="B126" s="2"/>
      <c r="F126" s="2"/>
    </row>
    <row r="127" spans="2:6" x14ac:dyDescent="0.2">
      <c r="B127" s="2"/>
      <c r="F127" s="2"/>
    </row>
    <row r="128" spans="2:6" x14ac:dyDescent="0.2">
      <c r="B128" s="2"/>
      <c r="F128" s="2"/>
    </row>
    <row r="129" spans="2:6" x14ac:dyDescent="0.2">
      <c r="B129" s="2"/>
      <c r="F129" s="2"/>
    </row>
    <row r="130" spans="2:6" x14ac:dyDescent="0.2">
      <c r="B130" s="2"/>
      <c r="F130" s="2"/>
    </row>
    <row r="131" spans="2:6" x14ac:dyDescent="0.2">
      <c r="B131" s="2"/>
      <c r="F131" s="2"/>
    </row>
    <row r="132" spans="2:6" x14ac:dyDescent="0.2">
      <c r="B132" s="2"/>
      <c r="F132" s="2"/>
    </row>
    <row r="133" spans="2:6" x14ac:dyDescent="0.2">
      <c r="B133" s="2"/>
      <c r="F133" s="2"/>
    </row>
    <row r="134" spans="2:6" x14ac:dyDescent="0.2">
      <c r="B134" s="2"/>
      <c r="F134" s="2"/>
    </row>
    <row r="135" spans="2:6" x14ac:dyDescent="0.2">
      <c r="B135" s="2"/>
      <c r="F135" s="2"/>
    </row>
    <row r="136" spans="2:6" x14ac:dyDescent="0.2">
      <c r="B136" s="2"/>
      <c r="F136" s="2"/>
    </row>
    <row r="137" spans="2:6" x14ac:dyDescent="0.2">
      <c r="B137" s="2"/>
      <c r="F137" s="2"/>
    </row>
    <row r="138" spans="2:6" x14ac:dyDescent="0.2">
      <c r="B138" s="2"/>
      <c r="F138" s="2"/>
    </row>
    <row r="139" spans="2:6" x14ac:dyDescent="0.2">
      <c r="B139" s="2"/>
      <c r="F139" s="2"/>
    </row>
    <row r="140" spans="2:6" x14ac:dyDescent="0.2">
      <c r="B140" s="2"/>
      <c r="F140" s="2"/>
    </row>
    <row r="141" spans="2:6" x14ac:dyDescent="0.2">
      <c r="B141" s="2"/>
      <c r="F141" s="2"/>
    </row>
    <row r="142" spans="2:6" x14ac:dyDescent="0.2">
      <c r="B142" s="2"/>
      <c r="F142" s="2"/>
    </row>
    <row r="143" spans="2:6" x14ac:dyDescent="0.2">
      <c r="B143" s="2"/>
      <c r="F143" s="2"/>
    </row>
    <row r="144" spans="2:6" x14ac:dyDescent="0.2">
      <c r="B144" s="2"/>
      <c r="F144" s="2"/>
    </row>
    <row r="145" spans="2:6" x14ac:dyDescent="0.2">
      <c r="B145" s="2"/>
      <c r="F145" s="2"/>
    </row>
    <row r="146" spans="2:6" x14ac:dyDescent="0.2">
      <c r="B146" s="2"/>
      <c r="F146" s="2"/>
    </row>
    <row r="147" spans="2:6" x14ac:dyDescent="0.2">
      <c r="B147" s="2"/>
      <c r="F147" s="2"/>
    </row>
    <row r="148" spans="2:6" x14ac:dyDescent="0.2">
      <c r="B148" s="2"/>
      <c r="F148" s="2"/>
    </row>
    <row r="149" spans="2:6" x14ac:dyDescent="0.2">
      <c r="B149" s="2"/>
      <c r="F149" s="2"/>
    </row>
    <row r="150" spans="2:6" x14ac:dyDescent="0.2">
      <c r="B150" s="2"/>
      <c r="F150" s="2"/>
    </row>
    <row r="151" spans="2:6" x14ac:dyDescent="0.2">
      <c r="B151" s="2"/>
      <c r="F151" s="2"/>
    </row>
    <row r="152" spans="2:6" x14ac:dyDescent="0.2">
      <c r="B152" s="2"/>
      <c r="F152" s="2"/>
    </row>
    <row r="153" spans="2:6" x14ac:dyDescent="0.2">
      <c r="B153" s="2"/>
      <c r="F153" s="2"/>
    </row>
    <row r="154" spans="2:6" x14ac:dyDescent="0.2">
      <c r="B154" s="2"/>
      <c r="F154" s="2"/>
    </row>
    <row r="155" spans="2:6" x14ac:dyDescent="0.2">
      <c r="B155" s="2"/>
      <c r="F155" s="2"/>
    </row>
    <row r="156" spans="2:6" x14ac:dyDescent="0.2">
      <c r="B156" s="2"/>
      <c r="F156" s="2"/>
    </row>
    <row r="157" spans="2:6" x14ac:dyDescent="0.2">
      <c r="B157" s="2"/>
      <c r="F157" s="2"/>
    </row>
    <row r="158" spans="2:6" x14ac:dyDescent="0.2">
      <c r="B158" s="2"/>
      <c r="F158" s="2"/>
    </row>
    <row r="159" spans="2:6" x14ac:dyDescent="0.2">
      <c r="B159" s="2"/>
      <c r="F159" s="2"/>
    </row>
    <row r="160" spans="2:6" x14ac:dyDescent="0.2">
      <c r="B160" s="2"/>
      <c r="F160" s="2"/>
    </row>
    <row r="161" spans="2:6" x14ac:dyDescent="0.2">
      <c r="B161" s="2"/>
      <c r="F161" s="2"/>
    </row>
    <row r="162" spans="2:6" x14ac:dyDescent="0.2">
      <c r="B162" s="2"/>
      <c r="F162" s="2"/>
    </row>
    <row r="163" spans="2:6" x14ac:dyDescent="0.2">
      <c r="B163" s="2"/>
      <c r="F163" s="2"/>
    </row>
    <row r="164" spans="2:6" x14ac:dyDescent="0.2">
      <c r="B164" s="2"/>
      <c r="F164" s="2"/>
    </row>
    <row r="165" spans="2:6" x14ac:dyDescent="0.2">
      <c r="B165" s="2"/>
      <c r="F165" s="2"/>
    </row>
    <row r="166" spans="2:6" x14ac:dyDescent="0.2">
      <c r="B166" s="2"/>
      <c r="F166" s="2"/>
    </row>
    <row r="167" spans="2:6" x14ac:dyDescent="0.2">
      <c r="B167" s="2"/>
      <c r="F167" s="2"/>
    </row>
    <row r="168" spans="2:6" x14ac:dyDescent="0.2">
      <c r="B168" s="2"/>
      <c r="F168" s="2"/>
    </row>
    <row r="169" spans="2:6" x14ac:dyDescent="0.2">
      <c r="B169" s="2"/>
      <c r="F169" s="2"/>
    </row>
    <row r="170" spans="2:6" x14ac:dyDescent="0.2">
      <c r="B170" s="2"/>
      <c r="F170" s="2"/>
    </row>
    <row r="171" spans="2:6" x14ac:dyDescent="0.2">
      <c r="B171" s="2"/>
      <c r="F171" s="2"/>
    </row>
    <row r="172" spans="2:6" x14ac:dyDescent="0.2">
      <c r="B172" s="2"/>
      <c r="F172" s="2"/>
    </row>
    <row r="173" spans="2:6" x14ac:dyDescent="0.2">
      <c r="B173" s="2"/>
      <c r="F173" s="2"/>
    </row>
    <row r="174" spans="2:6" x14ac:dyDescent="0.2">
      <c r="B174" s="2"/>
      <c r="F174" s="2"/>
    </row>
    <row r="175" spans="2:6" x14ac:dyDescent="0.2">
      <c r="B175" s="2"/>
      <c r="F175" s="2"/>
    </row>
    <row r="176" spans="2:6" x14ac:dyDescent="0.2">
      <c r="B176" s="2"/>
      <c r="F176" s="2"/>
    </row>
    <row r="177" spans="2:6" x14ac:dyDescent="0.2">
      <c r="B177" s="2"/>
      <c r="F177" s="2"/>
    </row>
    <row r="178" spans="2:6" x14ac:dyDescent="0.2">
      <c r="B178" s="2"/>
      <c r="F178" s="2"/>
    </row>
    <row r="179" spans="2:6" x14ac:dyDescent="0.2">
      <c r="B179" s="2"/>
      <c r="F179" s="2"/>
    </row>
    <row r="180" spans="2:6" x14ac:dyDescent="0.2">
      <c r="B180" s="2"/>
      <c r="F180" s="2"/>
    </row>
    <row r="181" spans="2:6" x14ac:dyDescent="0.2">
      <c r="B181" s="2"/>
      <c r="F181" s="2"/>
    </row>
    <row r="182" spans="2:6" x14ac:dyDescent="0.2">
      <c r="B182" s="2"/>
      <c r="F182" s="2"/>
    </row>
    <row r="183" spans="2:6" x14ac:dyDescent="0.2">
      <c r="B183" s="2"/>
      <c r="F183" s="2"/>
    </row>
    <row r="184" spans="2:6" x14ac:dyDescent="0.2">
      <c r="B184" s="2"/>
      <c r="F184" s="2"/>
    </row>
    <row r="185" spans="2:6" x14ac:dyDescent="0.2">
      <c r="B185" s="2"/>
      <c r="F185" s="2"/>
    </row>
    <row r="186" spans="2:6" x14ac:dyDescent="0.2">
      <c r="B186" s="2"/>
      <c r="F186" s="2"/>
    </row>
    <row r="187" spans="2:6" x14ac:dyDescent="0.2">
      <c r="B187" s="2"/>
      <c r="F187" s="2"/>
    </row>
    <row r="188" spans="2:6" x14ac:dyDescent="0.2">
      <c r="B188" s="2"/>
      <c r="F188" s="2"/>
    </row>
    <row r="189" spans="2:6" x14ac:dyDescent="0.2">
      <c r="B189" s="2"/>
      <c r="F189" s="2"/>
    </row>
    <row r="190" spans="2:6" x14ac:dyDescent="0.2">
      <c r="B190" s="2"/>
      <c r="F190" s="2"/>
    </row>
    <row r="191" spans="2:6" x14ac:dyDescent="0.2">
      <c r="B191" s="2"/>
      <c r="F191" s="2"/>
    </row>
    <row r="192" spans="2:6" x14ac:dyDescent="0.2">
      <c r="B192" s="2"/>
      <c r="F192" s="2"/>
    </row>
    <row r="193" spans="2:6" x14ac:dyDescent="0.2">
      <c r="B193" s="2"/>
      <c r="F193" s="2"/>
    </row>
    <row r="194" spans="2:6" x14ac:dyDescent="0.2">
      <c r="B194" s="2"/>
      <c r="F194" s="2"/>
    </row>
    <row r="195" spans="2:6" x14ac:dyDescent="0.2">
      <c r="B195" s="2"/>
      <c r="F195" s="2"/>
    </row>
    <row r="196" spans="2:6" x14ac:dyDescent="0.2">
      <c r="B196" s="2"/>
      <c r="F196" s="2"/>
    </row>
    <row r="197" spans="2:6" x14ac:dyDescent="0.2">
      <c r="B197" s="2"/>
      <c r="F197" s="2"/>
    </row>
    <row r="198" spans="2:6" x14ac:dyDescent="0.2">
      <c r="B198" s="2"/>
      <c r="F198" s="2"/>
    </row>
    <row r="199" spans="2:6" x14ac:dyDescent="0.2">
      <c r="B199" s="2"/>
      <c r="F199" s="2"/>
    </row>
    <row r="200" spans="2:6" x14ac:dyDescent="0.2">
      <c r="B200" s="2"/>
      <c r="F200" s="2"/>
    </row>
    <row r="201" spans="2:6" x14ac:dyDescent="0.2">
      <c r="B201" s="2"/>
      <c r="F201" s="2"/>
    </row>
    <row r="202" spans="2:6" x14ac:dyDescent="0.2">
      <c r="B202" s="2"/>
      <c r="F202" s="2"/>
    </row>
    <row r="203" spans="2:6" x14ac:dyDescent="0.2">
      <c r="B203" s="2"/>
      <c r="F203" s="2"/>
    </row>
    <row r="204" spans="2:6" x14ac:dyDescent="0.2">
      <c r="B204" s="2"/>
      <c r="F204" s="2"/>
    </row>
    <row r="205" spans="2:6" x14ac:dyDescent="0.2">
      <c r="B205" s="2"/>
      <c r="F205" s="2"/>
    </row>
    <row r="206" spans="2:6" x14ac:dyDescent="0.2">
      <c r="B206" s="2"/>
      <c r="F206" s="2"/>
    </row>
    <row r="207" spans="2:6" x14ac:dyDescent="0.2">
      <c r="B207" s="2"/>
      <c r="F207" s="2"/>
    </row>
    <row r="208" spans="2:6" x14ac:dyDescent="0.2">
      <c r="B208" s="2"/>
      <c r="F208" s="2"/>
    </row>
    <row r="209" spans="2:6" x14ac:dyDescent="0.2">
      <c r="B209" s="2"/>
      <c r="F209" s="2"/>
    </row>
    <row r="210" spans="2:6" x14ac:dyDescent="0.2">
      <c r="B210" s="2"/>
      <c r="F210" s="2"/>
    </row>
    <row r="211" spans="2:6" x14ac:dyDescent="0.2">
      <c r="B211" s="2"/>
      <c r="F211" s="2"/>
    </row>
    <row r="212" spans="2:6" x14ac:dyDescent="0.2">
      <c r="B212" s="2"/>
      <c r="F212" s="2"/>
    </row>
    <row r="213" spans="2:6" x14ac:dyDescent="0.2">
      <c r="B213" s="2"/>
      <c r="F213" s="2"/>
    </row>
    <row r="214" spans="2:6" x14ac:dyDescent="0.2">
      <c r="B214" s="2"/>
      <c r="F214" s="2"/>
    </row>
    <row r="215" spans="2:6" x14ac:dyDescent="0.2">
      <c r="B215" s="2"/>
      <c r="F215" s="2"/>
    </row>
    <row r="216" spans="2:6" x14ac:dyDescent="0.2">
      <c r="B216" s="2"/>
      <c r="F216" s="2"/>
    </row>
    <row r="217" spans="2:6" x14ac:dyDescent="0.2">
      <c r="B217" s="2"/>
      <c r="F217" s="2"/>
    </row>
    <row r="218" spans="2:6" x14ac:dyDescent="0.2">
      <c r="B218" s="2"/>
      <c r="F218" s="2"/>
    </row>
    <row r="219" spans="2:6" x14ac:dyDescent="0.2">
      <c r="B219" s="2"/>
      <c r="F219" s="2"/>
    </row>
    <row r="220" spans="2:6" x14ac:dyDescent="0.2">
      <c r="B220" s="2"/>
      <c r="F220" s="2"/>
    </row>
    <row r="221" spans="2:6" x14ac:dyDescent="0.2">
      <c r="B221" s="2"/>
      <c r="F221" s="2"/>
    </row>
    <row r="222" spans="2:6" x14ac:dyDescent="0.2">
      <c r="B222" s="2"/>
      <c r="F222" s="2"/>
    </row>
    <row r="223" spans="2:6" x14ac:dyDescent="0.2">
      <c r="B223" s="2"/>
      <c r="F223" s="2"/>
    </row>
    <row r="224" spans="2:6" x14ac:dyDescent="0.2">
      <c r="B224" s="2"/>
      <c r="F224" s="2"/>
    </row>
    <row r="225" spans="2:6" x14ac:dyDescent="0.2">
      <c r="B225" s="2"/>
      <c r="F225" s="2"/>
    </row>
    <row r="226" spans="2:6" x14ac:dyDescent="0.2">
      <c r="B226" s="2"/>
      <c r="F226" s="2"/>
    </row>
    <row r="227" spans="2:6" x14ac:dyDescent="0.2">
      <c r="B227" s="2"/>
      <c r="F227" s="2"/>
    </row>
    <row r="228" spans="2:6" x14ac:dyDescent="0.2">
      <c r="B228" s="2"/>
      <c r="F228" s="2"/>
    </row>
    <row r="229" spans="2:6" x14ac:dyDescent="0.2">
      <c r="B229" s="2"/>
      <c r="F229" s="2"/>
    </row>
    <row r="230" spans="2:6" x14ac:dyDescent="0.2">
      <c r="B230" s="2"/>
      <c r="F230" s="2"/>
    </row>
    <row r="231" spans="2:6" x14ac:dyDescent="0.2">
      <c r="B231" s="2"/>
      <c r="F231" s="2"/>
    </row>
    <row r="232" spans="2:6" x14ac:dyDescent="0.2">
      <c r="B232" s="2"/>
      <c r="F232" s="2"/>
    </row>
    <row r="233" spans="2:6" x14ac:dyDescent="0.2">
      <c r="B233" s="2"/>
      <c r="F233" s="2"/>
    </row>
    <row r="234" spans="2:6" x14ac:dyDescent="0.2">
      <c r="B234" s="2"/>
      <c r="F234" s="2"/>
    </row>
    <row r="235" spans="2:6" x14ac:dyDescent="0.2">
      <c r="B235" s="2"/>
      <c r="F235" s="2"/>
    </row>
    <row r="236" spans="2:6" x14ac:dyDescent="0.2">
      <c r="B236" s="2"/>
      <c r="F236" s="2"/>
    </row>
    <row r="237" spans="2:6" x14ac:dyDescent="0.2">
      <c r="B237" s="2"/>
      <c r="F237" s="2"/>
    </row>
    <row r="238" spans="2:6" x14ac:dyDescent="0.2">
      <c r="B238" s="2"/>
      <c r="F238" s="2"/>
    </row>
    <row r="239" spans="2:6" x14ac:dyDescent="0.2">
      <c r="B239" s="2"/>
      <c r="F239" s="2"/>
    </row>
    <row r="240" spans="2:6" x14ac:dyDescent="0.2">
      <c r="B240" s="2"/>
      <c r="F240" s="2"/>
    </row>
    <row r="241" spans="2:6" x14ac:dyDescent="0.2">
      <c r="B241" s="2"/>
      <c r="F241" s="2"/>
    </row>
    <row r="242" spans="2:6" x14ac:dyDescent="0.2">
      <c r="B242" s="2"/>
      <c r="F242" s="2"/>
    </row>
    <row r="243" spans="2:6" x14ac:dyDescent="0.2">
      <c r="B243" s="2"/>
      <c r="F243" s="2"/>
    </row>
    <row r="244" spans="2:6" x14ac:dyDescent="0.2">
      <c r="B244" s="2"/>
      <c r="F244" s="2"/>
    </row>
    <row r="245" spans="2:6" x14ac:dyDescent="0.2">
      <c r="B245" s="2"/>
      <c r="F245" s="2"/>
    </row>
    <row r="246" spans="2:6" x14ac:dyDescent="0.2">
      <c r="B246" s="2"/>
      <c r="F246" s="2"/>
    </row>
    <row r="247" spans="2:6" x14ac:dyDescent="0.2">
      <c r="B247" s="2"/>
      <c r="F247" s="2"/>
    </row>
    <row r="248" spans="2:6" x14ac:dyDescent="0.2">
      <c r="B248" s="2"/>
      <c r="F248" s="2"/>
    </row>
    <row r="249" spans="2:6" x14ac:dyDescent="0.2">
      <c r="B249" s="2"/>
      <c r="F249" s="2"/>
    </row>
    <row r="250" spans="2:6" x14ac:dyDescent="0.2">
      <c r="B250" s="2"/>
      <c r="F250" s="2"/>
    </row>
    <row r="251" spans="2:6" x14ac:dyDescent="0.2">
      <c r="B251" s="2"/>
      <c r="F251" s="2"/>
    </row>
    <row r="252" spans="2:6" x14ac:dyDescent="0.2">
      <c r="B252" s="2"/>
      <c r="F252" s="2"/>
    </row>
    <row r="253" spans="2:6" x14ac:dyDescent="0.2">
      <c r="B253" s="2"/>
      <c r="F253" s="2"/>
    </row>
    <row r="254" spans="2:6" x14ac:dyDescent="0.2">
      <c r="B254" s="2"/>
      <c r="F254" s="2"/>
    </row>
    <row r="255" spans="2:6" x14ac:dyDescent="0.2">
      <c r="B255" s="2"/>
      <c r="F255" s="2"/>
    </row>
    <row r="256" spans="2:6" x14ac:dyDescent="0.2">
      <c r="B256" s="2"/>
      <c r="F256" s="2"/>
    </row>
    <row r="257" spans="2:6" x14ac:dyDescent="0.2">
      <c r="B257" s="2"/>
      <c r="F257" s="2"/>
    </row>
    <row r="258" spans="2:6" x14ac:dyDescent="0.2">
      <c r="B258" s="2"/>
      <c r="F258" s="2"/>
    </row>
    <row r="259" spans="2:6" x14ac:dyDescent="0.2">
      <c r="B259" s="2"/>
      <c r="F259" s="2"/>
    </row>
    <row r="260" spans="2:6" x14ac:dyDescent="0.2">
      <c r="B260" s="2"/>
      <c r="F260" s="2"/>
    </row>
    <row r="261" spans="2:6" x14ac:dyDescent="0.2">
      <c r="B261" s="2"/>
      <c r="F261" s="2"/>
    </row>
    <row r="262" spans="2:6" x14ac:dyDescent="0.2">
      <c r="B262" s="2"/>
      <c r="F262" s="2"/>
    </row>
    <row r="263" spans="2:6" x14ac:dyDescent="0.2">
      <c r="B263" s="2"/>
      <c r="F263" s="2"/>
    </row>
    <row r="264" spans="2:6" x14ac:dyDescent="0.2">
      <c r="B264" s="2"/>
      <c r="F264" s="2"/>
    </row>
    <row r="265" spans="2:6" x14ac:dyDescent="0.2">
      <c r="B265" s="2"/>
      <c r="F265" s="2"/>
    </row>
    <row r="266" spans="2:6" x14ac:dyDescent="0.2">
      <c r="B266" s="2"/>
      <c r="F266" s="2"/>
    </row>
    <row r="267" spans="2:6" x14ac:dyDescent="0.2">
      <c r="B267" s="2"/>
      <c r="F267" s="2"/>
    </row>
    <row r="268" spans="2:6" x14ac:dyDescent="0.2">
      <c r="B268" s="2"/>
      <c r="F268" s="2"/>
    </row>
    <row r="269" spans="2:6" x14ac:dyDescent="0.2">
      <c r="B269" s="2"/>
      <c r="F269" s="2"/>
    </row>
    <row r="270" spans="2:6" x14ac:dyDescent="0.2">
      <c r="B270" s="2"/>
      <c r="F270" s="2"/>
    </row>
    <row r="271" spans="2:6" x14ac:dyDescent="0.2">
      <c r="B271" s="2"/>
      <c r="F271" s="2"/>
    </row>
    <row r="272" spans="2:6" x14ac:dyDescent="0.2">
      <c r="B272" s="2"/>
      <c r="F272" s="2"/>
    </row>
    <row r="273" spans="2:6" x14ac:dyDescent="0.2">
      <c r="B273" s="2"/>
      <c r="F273" s="2"/>
    </row>
    <row r="274" spans="2:6" x14ac:dyDescent="0.2">
      <c r="B274" s="2"/>
      <c r="F274" s="2"/>
    </row>
    <row r="275" spans="2:6" x14ac:dyDescent="0.2">
      <c r="B275" s="2"/>
      <c r="F275" s="2"/>
    </row>
    <row r="276" spans="2:6" x14ac:dyDescent="0.2">
      <c r="B276" s="2"/>
      <c r="F276" s="2"/>
    </row>
    <row r="277" spans="2:6" x14ac:dyDescent="0.2">
      <c r="B277" s="2"/>
      <c r="F277" s="2"/>
    </row>
    <row r="278" spans="2:6" x14ac:dyDescent="0.2">
      <c r="B278" s="2"/>
      <c r="F278" s="2"/>
    </row>
    <row r="279" spans="2:6" x14ac:dyDescent="0.2">
      <c r="B279" s="2"/>
      <c r="F279" s="2"/>
    </row>
    <row r="280" spans="2:6" x14ac:dyDescent="0.2">
      <c r="B280" s="2"/>
      <c r="F280" s="2"/>
    </row>
    <row r="281" spans="2:6" x14ac:dyDescent="0.2">
      <c r="B281" s="2"/>
      <c r="F281" s="2"/>
    </row>
    <row r="282" spans="2:6" x14ac:dyDescent="0.2">
      <c r="B282" s="2"/>
      <c r="F282" s="2"/>
    </row>
    <row r="283" spans="2:6" x14ac:dyDescent="0.2">
      <c r="B283" s="2"/>
      <c r="F283" s="2"/>
    </row>
    <row r="284" spans="2:6" x14ac:dyDescent="0.2">
      <c r="B284" s="2"/>
      <c r="F284" s="2"/>
    </row>
    <row r="285" spans="2:6" x14ac:dyDescent="0.2">
      <c r="B285" s="2"/>
      <c r="F285" s="2"/>
    </row>
    <row r="286" spans="2:6" x14ac:dyDescent="0.2">
      <c r="B286" s="2"/>
      <c r="F286" s="2"/>
    </row>
    <row r="287" spans="2:6" x14ac:dyDescent="0.2">
      <c r="B287" s="2"/>
      <c r="F287" s="2"/>
    </row>
    <row r="288" spans="2:6" x14ac:dyDescent="0.2">
      <c r="B288" s="2"/>
      <c r="F288" s="2"/>
    </row>
    <row r="289" spans="2:6" x14ac:dyDescent="0.2">
      <c r="B289" s="2"/>
      <c r="F289" s="2"/>
    </row>
    <row r="290" spans="2:6" x14ac:dyDescent="0.2">
      <c r="B290" s="2"/>
      <c r="F290" s="2"/>
    </row>
    <row r="291" spans="2:6" x14ac:dyDescent="0.2">
      <c r="B291" s="2"/>
      <c r="F291" s="2"/>
    </row>
    <row r="292" spans="2:6" x14ac:dyDescent="0.2">
      <c r="B292" s="2"/>
      <c r="F292" s="2"/>
    </row>
    <row r="293" spans="2:6" x14ac:dyDescent="0.2">
      <c r="B293" s="2"/>
      <c r="F293" s="2"/>
    </row>
    <row r="294" spans="2:6" x14ac:dyDescent="0.2">
      <c r="B294" s="2"/>
      <c r="F294" s="2"/>
    </row>
    <row r="295" spans="2:6" x14ac:dyDescent="0.2">
      <c r="B295" s="2"/>
      <c r="F295" s="2"/>
    </row>
    <row r="296" spans="2:6" x14ac:dyDescent="0.2">
      <c r="B296" s="2"/>
      <c r="F296" s="2"/>
    </row>
    <row r="297" spans="2:6" x14ac:dyDescent="0.2">
      <c r="B297" s="2"/>
      <c r="F297" s="2"/>
    </row>
    <row r="298" spans="2:6" x14ac:dyDescent="0.2">
      <c r="B298" s="2"/>
      <c r="F298" s="2"/>
    </row>
    <row r="299" spans="2:6" x14ac:dyDescent="0.2">
      <c r="B299" s="2"/>
      <c r="F299" s="2"/>
    </row>
    <row r="300" spans="2:6" x14ac:dyDescent="0.2">
      <c r="B300" s="2"/>
      <c r="F300" s="2"/>
    </row>
    <row r="301" spans="2:6" x14ac:dyDescent="0.2">
      <c r="B301" s="2"/>
      <c r="F301" s="2"/>
    </row>
    <row r="302" spans="2:6" x14ac:dyDescent="0.2">
      <c r="B302" s="2"/>
      <c r="F302" s="2"/>
    </row>
    <row r="303" spans="2:6" x14ac:dyDescent="0.2">
      <c r="B303" s="2"/>
      <c r="F303" s="2"/>
    </row>
    <row r="304" spans="2:6" x14ac:dyDescent="0.2">
      <c r="B304" s="2"/>
      <c r="F304" s="2"/>
    </row>
    <row r="305" spans="2:6" x14ac:dyDescent="0.2">
      <c r="B305" s="2"/>
      <c r="F305" s="2"/>
    </row>
    <row r="306" spans="2:6" x14ac:dyDescent="0.2">
      <c r="B306" s="2"/>
      <c r="F306" s="2"/>
    </row>
    <row r="307" spans="2:6" x14ac:dyDescent="0.2">
      <c r="B307" s="2"/>
      <c r="F307" s="2"/>
    </row>
    <row r="308" spans="2:6" x14ac:dyDescent="0.2">
      <c r="B308" s="2"/>
      <c r="F308" s="2"/>
    </row>
    <row r="309" spans="2:6" x14ac:dyDescent="0.2">
      <c r="B309" s="2"/>
      <c r="F309" s="2"/>
    </row>
    <row r="310" spans="2:6" x14ac:dyDescent="0.2">
      <c r="B310" s="2"/>
      <c r="F310" s="2"/>
    </row>
    <row r="311" spans="2:6" x14ac:dyDescent="0.2">
      <c r="B311" s="2"/>
      <c r="F311" s="2"/>
    </row>
    <row r="312" spans="2:6" x14ac:dyDescent="0.2">
      <c r="B312" s="2"/>
      <c r="F312" s="2"/>
    </row>
    <row r="313" spans="2:6" x14ac:dyDescent="0.2">
      <c r="B313" s="2"/>
      <c r="F313" s="2"/>
    </row>
    <row r="314" spans="2:6" x14ac:dyDescent="0.2">
      <c r="B314" s="2"/>
      <c r="F314" s="2"/>
    </row>
    <row r="315" spans="2:6" x14ac:dyDescent="0.2">
      <c r="B315" s="2"/>
      <c r="F315" s="2"/>
    </row>
    <row r="316" spans="2:6" x14ac:dyDescent="0.2">
      <c r="B316" s="2"/>
      <c r="F316" s="2"/>
    </row>
    <row r="317" spans="2:6" x14ac:dyDescent="0.2">
      <c r="B317" s="2"/>
      <c r="F317" s="2"/>
    </row>
    <row r="318" spans="2:6" x14ac:dyDescent="0.2">
      <c r="B318" s="2"/>
      <c r="F318" s="2"/>
    </row>
    <row r="319" spans="2:6" x14ac:dyDescent="0.2">
      <c r="B319" s="2"/>
      <c r="F319" s="2"/>
    </row>
    <row r="320" spans="2:6" x14ac:dyDescent="0.2">
      <c r="B320" s="2"/>
      <c r="F320" s="2"/>
    </row>
    <row r="321" spans="2:6" x14ac:dyDescent="0.2">
      <c r="B321" s="2"/>
      <c r="F321" s="2"/>
    </row>
    <row r="322" spans="2:6" x14ac:dyDescent="0.2">
      <c r="B322" s="2"/>
      <c r="F322" s="2"/>
    </row>
    <row r="323" spans="2:6" x14ac:dyDescent="0.2">
      <c r="B323" s="2"/>
      <c r="F323" s="2"/>
    </row>
    <row r="324" spans="2:6" x14ac:dyDescent="0.2">
      <c r="B324" s="2"/>
      <c r="F324" s="2"/>
    </row>
    <row r="325" spans="2:6" x14ac:dyDescent="0.2">
      <c r="B325" s="2"/>
      <c r="F325" s="2"/>
    </row>
    <row r="326" spans="2:6" x14ac:dyDescent="0.2">
      <c r="B326" s="2"/>
      <c r="F326" s="2"/>
    </row>
    <row r="327" spans="2:6" x14ac:dyDescent="0.2">
      <c r="B327" s="2"/>
      <c r="F327" s="2"/>
    </row>
    <row r="328" spans="2:6" x14ac:dyDescent="0.2">
      <c r="B328" s="2"/>
      <c r="F328" s="2"/>
    </row>
    <row r="329" spans="2:6" x14ac:dyDescent="0.2">
      <c r="B329" s="2"/>
      <c r="F329" s="2"/>
    </row>
    <row r="330" spans="2:6" x14ac:dyDescent="0.2">
      <c r="B330" s="2"/>
      <c r="F330" s="2"/>
    </row>
    <row r="331" spans="2:6" x14ac:dyDescent="0.2">
      <c r="B331" s="2"/>
      <c r="F331" s="2"/>
    </row>
    <row r="332" spans="2:6" x14ac:dyDescent="0.2">
      <c r="B332" s="2"/>
      <c r="F332" s="2"/>
    </row>
    <row r="333" spans="2:6" x14ac:dyDescent="0.2">
      <c r="B333" s="2"/>
      <c r="F333" s="2"/>
    </row>
    <row r="334" spans="2:6" x14ac:dyDescent="0.2">
      <c r="B334" s="2"/>
      <c r="F334" s="2"/>
    </row>
    <row r="335" spans="2:6" x14ac:dyDescent="0.2">
      <c r="B335" s="2"/>
      <c r="F335" s="2"/>
    </row>
    <row r="336" spans="2:6" x14ac:dyDescent="0.2">
      <c r="B336" s="2"/>
      <c r="F336" s="2"/>
    </row>
    <row r="337" spans="2:6" x14ac:dyDescent="0.2">
      <c r="B337" s="2"/>
      <c r="F337" s="2"/>
    </row>
    <row r="338" spans="2:6" x14ac:dyDescent="0.2">
      <c r="B338" s="2"/>
      <c r="F338" s="2"/>
    </row>
    <row r="339" spans="2:6" x14ac:dyDescent="0.2">
      <c r="B339" s="2"/>
      <c r="F339" s="2"/>
    </row>
    <row r="340" spans="2:6" x14ac:dyDescent="0.2">
      <c r="B340" s="2"/>
      <c r="F340" s="2"/>
    </row>
    <row r="341" spans="2:6" x14ac:dyDescent="0.2">
      <c r="B341" s="2"/>
      <c r="F341" s="2"/>
    </row>
    <row r="342" spans="2:6" x14ac:dyDescent="0.2">
      <c r="B342" s="2"/>
      <c r="F342" s="2"/>
    </row>
    <row r="343" spans="2:6" x14ac:dyDescent="0.2">
      <c r="B343" s="2"/>
      <c r="F343" s="2"/>
    </row>
    <row r="344" spans="2:6" x14ac:dyDescent="0.2">
      <c r="B344" s="2"/>
      <c r="F344" s="2"/>
    </row>
    <row r="345" spans="2:6" x14ac:dyDescent="0.2">
      <c r="B345" s="2"/>
      <c r="F345" s="2"/>
    </row>
    <row r="346" spans="2:6" x14ac:dyDescent="0.2">
      <c r="B346" s="2"/>
      <c r="F346" s="2"/>
    </row>
    <row r="347" spans="2:6" x14ac:dyDescent="0.2">
      <c r="B347" s="2"/>
      <c r="F347" s="2"/>
    </row>
    <row r="348" spans="2:6" x14ac:dyDescent="0.2">
      <c r="B348" s="2"/>
      <c r="F348" s="2"/>
    </row>
    <row r="349" spans="2:6" x14ac:dyDescent="0.2">
      <c r="B349" s="2"/>
      <c r="F349" s="2"/>
    </row>
    <row r="350" spans="2:6" x14ac:dyDescent="0.2">
      <c r="B350" s="2"/>
      <c r="F350" s="2"/>
    </row>
    <row r="351" spans="2:6" x14ac:dyDescent="0.2">
      <c r="B351" s="2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</sheetData>
  <phoneticPr fontId="8" type="noConversion"/>
  <hyperlinks>
    <hyperlink ref="A3" r:id="rId1" xr:uid="{00000000-0004-0000-0100-000000000000}"/>
    <hyperlink ref="P11" r:id="rId2" display="http://www.konkoly.hu/cgi-bin/IBVS?5341" xr:uid="{00000000-0004-0000-0100-000001000000}"/>
    <hyperlink ref="P12" r:id="rId3" display="http://www.konkoly.hu/cgi-bin/IBVS?5341" xr:uid="{00000000-0004-0000-0100-000002000000}"/>
    <hyperlink ref="P13" r:id="rId4" display="http://www.konkoly.hu/cgi-bin/IBVS?5380" xr:uid="{00000000-0004-0000-0100-000003000000}"/>
    <hyperlink ref="P14" r:id="rId5" display="http://www.konkoly.hu/cgi-bin/IBVS?5380" xr:uid="{00000000-0004-0000-0100-000004000000}"/>
    <hyperlink ref="P15" r:id="rId6" display="http://www.konkoly.hu/cgi-bin/IBVS?5668" xr:uid="{00000000-0004-0000-0100-000005000000}"/>
    <hyperlink ref="P40" r:id="rId7" display="http://vsolj.cetus-net.org/no43.pdf" xr:uid="{00000000-0004-0000-0100-000006000000}"/>
    <hyperlink ref="P16" r:id="rId8" display="http://www.konkoly.hu/cgi-bin/IBVS?5592" xr:uid="{00000000-0004-0000-0100-000007000000}"/>
    <hyperlink ref="P17" r:id="rId9" display="http://www.bav-astro.de/sfs/BAVM_link.php?BAVMnr=173" xr:uid="{00000000-0004-0000-0100-000008000000}"/>
    <hyperlink ref="P41" r:id="rId10" display="http://vsolj.cetus-net.org/no45.pdf" xr:uid="{00000000-0004-0000-0100-000009000000}"/>
    <hyperlink ref="P42" r:id="rId11" display="http://vsolj.cetus-net.org/no45.pdf" xr:uid="{00000000-0004-0000-0100-00000A000000}"/>
    <hyperlink ref="P18" r:id="rId12" display="http://www.konkoly.hu/cgi-bin/IBVS?5814" xr:uid="{00000000-0004-0000-0100-00000B000000}"/>
    <hyperlink ref="P19" r:id="rId13" display="http://www.bav-astro.de/sfs/BAVM_link.php?BAVMnr=186" xr:uid="{00000000-0004-0000-0100-00000C000000}"/>
    <hyperlink ref="P20" r:id="rId14" display="http://www.konkoly.hu/cgi-bin/IBVS?5898" xr:uid="{00000000-0004-0000-0100-00000D000000}"/>
    <hyperlink ref="P43" r:id="rId15" display="http://vsolj.cetus-net.org/no48.pdf" xr:uid="{00000000-0004-0000-0100-00000E000000}"/>
    <hyperlink ref="P21" r:id="rId16" display="http://www.konkoly.hu/cgi-bin/IBVS?5898" xr:uid="{00000000-0004-0000-0100-00000F000000}"/>
    <hyperlink ref="P22" r:id="rId17" display="http://www.konkoly.hu/cgi-bin/IBVS?5898" xr:uid="{00000000-0004-0000-0100-000010000000}"/>
    <hyperlink ref="P23" r:id="rId18" display="http://www.konkoly.hu/cgi-bin/IBVS?5898" xr:uid="{00000000-0004-0000-0100-000011000000}"/>
    <hyperlink ref="P24" r:id="rId19" display="http://www.konkoly.hu/cgi-bin/IBVS?5898" xr:uid="{00000000-0004-0000-0100-000012000000}"/>
    <hyperlink ref="P25" r:id="rId20" display="http://www.konkoly.hu/cgi-bin/IBVS?5980" xr:uid="{00000000-0004-0000-0100-000013000000}"/>
    <hyperlink ref="P26" r:id="rId21" display="http://www.konkoly.hu/cgi-bin/IBVS?5980" xr:uid="{00000000-0004-0000-0100-000014000000}"/>
    <hyperlink ref="P27" r:id="rId22" display="http://www.konkoly.hu/cgi-bin/IBVS?5980" xr:uid="{00000000-0004-0000-0100-000015000000}"/>
    <hyperlink ref="P28" r:id="rId23" display="http://www.bav-astro.de/sfs/BAVM_link.php?BAVMnr=220" xr:uid="{00000000-0004-0000-0100-000016000000}"/>
    <hyperlink ref="P29" r:id="rId24" display="http://www.konkoly.hu/cgi-bin/IBVS?6044" xr:uid="{00000000-0004-0000-0100-000017000000}"/>
    <hyperlink ref="P30" r:id="rId25" display="http://www.konkoly.hu/cgi-bin/IBVS?6044" xr:uid="{00000000-0004-0000-0100-000018000000}"/>
    <hyperlink ref="P31" r:id="rId26" display="http://www.konkoly.hu/cgi-bin/IBVS?6044" xr:uid="{00000000-0004-0000-0100-000019000000}"/>
    <hyperlink ref="P32" r:id="rId27" display="http://www.konkoly.hu/cgi-bin/IBVS?6044" xr:uid="{00000000-0004-0000-0100-00001A000000}"/>
    <hyperlink ref="P33" r:id="rId28" display="http://www.konkoly.hu/cgi-bin/IBVS?6044" xr:uid="{00000000-0004-0000-0100-00001B000000}"/>
    <hyperlink ref="P34" r:id="rId29" display="http://www.konkoly.hu/cgi-bin/IBVS?6092" xr:uid="{00000000-0004-0000-0100-00001C000000}"/>
    <hyperlink ref="P35" r:id="rId30" display="http://www.bav-astro.de/sfs/BAVM_link.php?BAVMnr=232" xr:uid="{00000000-0004-0000-0100-00001D000000}"/>
    <hyperlink ref="P36" r:id="rId31" display="http://www.bav-astro.de/sfs/BAVM_link.php?BAVMnr=238" xr:uid="{00000000-0004-0000-0100-00001E000000}"/>
    <hyperlink ref="P37" r:id="rId32" display="http://www.bav-astro.de/sfs/BAVM_link.php?BAVMnr=238" xr:uid="{00000000-0004-0000-0100-00001F000000}"/>
    <hyperlink ref="P38" r:id="rId33" display="http://www.bav-astro.de/sfs/BAVM_link.php?BAVMnr=238" xr:uid="{00000000-0004-0000-0100-000020000000}"/>
    <hyperlink ref="P39" r:id="rId34" display="http://www.bav-astro.de/sfs/BAVM_link.php?BAVMnr=238" xr:uid="{00000000-0004-0000-0100-00002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2025-01-03T04:51:14Z</dcterms:modified>
</cp:coreProperties>
</file>