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40EA61C-32AE-405C-BDDE-A175E6FE42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E176" i="1"/>
  <c r="F176" i="1" s="1"/>
  <c r="G176" i="1" s="1"/>
  <c r="K176" i="1" s="1"/>
  <c r="Q176" i="1"/>
  <c r="E175" i="1"/>
  <c r="F175" i="1" s="1"/>
  <c r="G175" i="1" s="1"/>
  <c r="K175" i="1" s="1"/>
  <c r="Q175" i="1"/>
  <c r="Q169" i="1"/>
  <c r="Q174" i="1"/>
  <c r="Q168" i="1"/>
  <c r="Q173" i="1"/>
  <c r="D9" i="1"/>
  <c r="C9" i="1"/>
  <c r="Q172" i="1"/>
  <c r="Q171" i="1"/>
  <c r="Q166" i="1"/>
  <c r="Q167" i="1"/>
  <c r="Q17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86" i="1"/>
  <c r="Q117" i="1"/>
  <c r="Q118" i="1"/>
  <c r="Q130" i="1"/>
  <c r="Q132" i="1"/>
  <c r="Q151" i="1"/>
  <c r="Q152" i="1"/>
  <c r="Q153" i="1"/>
  <c r="Q154" i="1"/>
  <c r="Q155" i="1"/>
  <c r="Q156" i="1"/>
  <c r="Q157" i="1"/>
  <c r="Q159" i="1"/>
  <c r="Q160" i="1"/>
  <c r="Q161" i="1"/>
  <c r="Q165" i="1"/>
  <c r="G153" i="2"/>
  <c r="C153" i="2"/>
  <c r="G86" i="2"/>
  <c r="C86" i="2"/>
  <c r="G85" i="2"/>
  <c r="C85" i="2"/>
  <c r="G152" i="2"/>
  <c r="C152" i="2"/>
  <c r="G151" i="2"/>
  <c r="C151" i="2"/>
  <c r="G150" i="2"/>
  <c r="C150" i="2"/>
  <c r="G84" i="2"/>
  <c r="C84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142" i="2"/>
  <c r="C142" i="2"/>
  <c r="G66" i="2"/>
  <c r="C66" i="2"/>
  <c r="G141" i="2"/>
  <c r="C141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140" i="2"/>
  <c r="C140" i="2"/>
  <c r="G139" i="2"/>
  <c r="C139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138" i="2"/>
  <c r="C138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H153" i="2"/>
  <c r="B153" i="2"/>
  <c r="D153" i="2"/>
  <c r="A153" i="2"/>
  <c r="H86" i="2"/>
  <c r="B86" i="2"/>
  <c r="D86" i="2"/>
  <c r="A86" i="2"/>
  <c r="H85" i="2"/>
  <c r="B85" i="2"/>
  <c r="D85" i="2"/>
  <c r="A85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84" i="2"/>
  <c r="B84" i="2"/>
  <c r="D84" i="2"/>
  <c r="A84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142" i="2"/>
  <c r="B142" i="2"/>
  <c r="D142" i="2"/>
  <c r="A142" i="2"/>
  <c r="H66" i="2"/>
  <c r="B66" i="2"/>
  <c r="D66" i="2"/>
  <c r="A66" i="2"/>
  <c r="H141" i="2"/>
  <c r="B141" i="2"/>
  <c r="D141" i="2"/>
  <c r="A141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140" i="2"/>
  <c r="B140" i="2"/>
  <c r="D140" i="2"/>
  <c r="A140" i="2"/>
  <c r="H139" i="2"/>
  <c r="B139" i="2"/>
  <c r="D139" i="2"/>
  <c r="A139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F30" i="2"/>
  <c r="D30" i="2"/>
  <c r="A30" i="2"/>
  <c r="H29" i="2"/>
  <c r="B29" i="2"/>
  <c r="F29" i="2"/>
  <c r="D29" i="2"/>
  <c r="A29" i="2"/>
  <c r="H28" i="2"/>
  <c r="B28" i="2"/>
  <c r="F28" i="2"/>
  <c r="D28" i="2"/>
  <c r="A28" i="2"/>
  <c r="H27" i="2"/>
  <c r="B27" i="2"/>
  <c r="F27" i="2"/>
  <c r="D27" i="2"/>
  <c r="A27" i="2"/>
  <c r="H26" i="2"/>
  <c r="B26" i="2"/>
  <c r="F26" i="2"/>
  <c r="D26" i="2"/>
  <c r="A26" i="2"/>
  <c r="H25" i="2"/>
  <c r="B25" i="2"/>
  <c r="D25" i="2"/>
  <c r="A25" i="2"/>
  <c r="H138" i="2"/>
  <c r="D138" i="2"/>
  <c r="B138" i="2"/>
  <c r="A138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137" i="2"/>
  <c r="B137" i="2"/>
  <c r="D137" i="2"/>
  <c r="A137" i="2"/>
  <c r="H136" i="2"/>
  <c r="D136" i="2"/>
  <c r="B136" i="2"/>
  <c r="A136" i="2"/>
  <c r="H135" i="2"/>
  <c r="B135" i="2"/>
  <c r="D135" i="2"/>
  <c r="A135" i="2"/>
  <c r="H134" i="2"/>
  <c r="D134" i="2"/>
  <c r="B134" i="2"/>
  <c r="A134" i="2"/>
  <c r="H133" i="2"/>
  <c r="B133" i="2"/>
  <c r="D133" i="2"/>
  <c r="A133" i="2"/>
  <c r="H132" i="2"/>
  <c r="D132" i="2"/>
  <c r="B132" i="2"/>
  <c r="A132" i="2"/>
  <c r="H131" i="2"/>
  <c r="B131" i="2"/>
  <c r="D131" i="2"/>
  <c r="A131" i="2"/>
  <c r="H130" i="2"/>
  <c r="D130" i="2"/>
  <c r="B130" i="2"/>
  <c r="A130" i="2"/>
  <c r="H129" i="2"/>
  <c r="B129" i="2"/>
  <c r="D129" i="2"/>
  <c r="A129" i="2"/>
  <c r="H128" i="2"/>
  <c r="D128" i="2"/>
  <c r="B128" i="2"/>
  <c r="A128" i="2"/>
  <c r="H127" i="2"/>
  <c r="B127" i="2"/>
  <c r="D127" i="2"/>
  <c r="A127" i="2"/>
  <c r="H126" i="2"/>
  <c r="D126" i="2"/>
  <c r="B126" i="2"/>
  <c r="A126" i="2"/>
  <c r="H125" i="2"/>
  <c r="B125" i="2"/>
  <c r="D125" i="2"/>
  <c r="A125" i="2"/>
  <c r="H124" i="2"/>
  <c r="D124" i="2"/>
  <c r="B124" i="2"/>
  <c r="A124" i="2"/>
  <c r="H123" i="2"/>
  <c r="B123" i="2"/>
  <c r="D123" i="2"/>
  <c r="A123" i="2"/>
  <c r="H122" i="2"/>
  <c r="D122" i="2"/>
  <c r="B122" i="2"/>
  <c r="A122" i="2"/>
  <c r="H121" i="2"/>
  <c r="B121" i="2"/>
  <c r="D121" i="2"/>
  <c r="A121" i="2"/>
  <c r="H120" i="2"/>
  <c r="D120" i="2"/>
  <c r="B120" i="2"/>
  <c r="A120" i="2"/>
  <c r="H119" i="2"/>
  <c r="B119" i="2"/>
  <c r="D119" i="2"/>
  <c r="A119" i="2"/>
  <c r="H118" i="2"/>
  <c r="D118" i="2"/>
  <c r="B118" i="2"/>
  <c r="A118" i="2"/>
  <c r="H117" i="2"/>
  <c r="B117" i="2"/>
  <c r="D117" i="2"/>
  <c r="A117" i="2"/>
  <c r="H116" i="2"/>
  <c r="D116" i="2"/>
  <c r="B116" i="2"/>
  <c r="A116" i="2"/>
  <c r="H115" i="2"/>
  <c r="B115" i="2"/>
  <c r="D115" i="2"/>
  <c r="A115" i="2"/>
  <c r="H114" i="2"/>
  <c r="D114" i="2"/>
  <c r="B114" i="2"/>
  <c r="A114" i="2"/>
  <c r="H113" i="2"/>
  <c r="B113" i="2"/>
  <c r="D113" i="2"/>
  <c r="A113" i="2"/>
  <c r="H112" i="2"/>
  <c r="D112" i="2"/>
  <c r="B112" i="2"/>
  <c r="A112" i="2"/>
  <c r="H111" i="2"/>
  <c r="B111" i="2"/>
  <c r="D111" i="2"/>
  <c r="A111" i="2"/>
  <c r="H110" i="2"/>
  <c r="D110" i="2"/>
  <c r="B110" i="2"/>
  <c r="A110" i="2"/>
  <c r="H109" i="2"/>
  <c r="B109" i="2"/>
  <c r="D109" i="2"/>
  <c r="A109" i="2"/>
  <c r="H108" i="2"/>
  <c r="D108" i="2"/>
  <c r="B108" i="2"/>
  <c r="A108" i="2"/>
  <c r="H107" i="2"/>
  <c r="B107" i="2"/>
  <c r="D107" i="2"/>
  <c r="A107" i="2"/>
  <c r="H106" i="2"/>
  <c r="D106" i="2"/>
  <c r="B106" i="2"/>
  <c r="A106" i="2"/>
  <c r="H105" i="2"/>
  <c r="B105" i="2"/>
  <c r="D105" i="2"/>
  <c r="A105" i="2"/>
  <c r="H104" i="2"/>
  <c r="D104" i="2"/>
  <c r="B104" i="2"/>
  <c r="A104" i="2"/>
  <c r="H103" i="2"/>
  <c r="B103" i="2"/>
  <c r="D103" i="2"/>
  <c r="A103" i="2"/>
  <c r="H102" i="2"/>
  <c r="D102" i="2"/>
  <c r="B102" i="2"/>
  <c r="A102" i="2"/>
  <c r="H101" i="2"/>
  <c r="B101" i="2"/>
  <c r="D101" i="2"/>
  <c r="A101" i="2"/>
  <c r="H100" i="2"/>
  <c r="D100" i="2"/>
  <c r="B100" i="2"/>
  <c r="A100" i="2"/>
  <c r="H99" i="2"/>
  <c r="B99" i="2"/>
  <c r="D99" i="2"/>
  <c r="A99" i="2"/>
  <c r="H98" i="2"/>
  <c r="D98" i="2"/>
  <c r="B98" i="2"/>
  <c r="A98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D94" i="2"/>
  <c r="B94" i="2"/>
  <c r="A94" i="2"/>
  <c r="H93" i="2"/>
  <c r="B93" i="2"/>
  <c r="D93" i="2"/>
  <c r="A93" i="2"/>
  <c r="H92" i="2"/>
  <c r="D92" i="2"/>
  <c r="B92" i="2"/>
  <c r="A92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87" i="2"/>
  <c r="B87" i="2"/>
  <c r="D87" i="2"/>
  <c r="A87" i="2"/>
  <c r="Q98" i="1"/>
  <c r="Q164" i="1"/>
  <c r="Q163" i="1"/>
  <c r="Q162" i="1"/>
  <c r="C17" i="1"/>
  <c r="Q93" i="1"/>
  <c r="Q110" i="1"/>
  <c r="Q73" i="1"/>
  <c r="Q158" i="1"/>
  <c r="E169" i="1"/>
  <c r="F169" i="1" s="1"/>
  <c r="G169" i="1" s="1"/>
  <c r="K169" i="1" s="1"/>
  <c r="E39" i="1"/>
  <c r="F39" i="1" s="1"/>
  <c r="G39" i="1" s="1"/>
  <c r="H39" i="1" s="1"/>
  <c r="Q94" i="1"/>
  <c r="Q95" i="1"/>
  <c r="Q96" i="1"/>
  <c r="Q97" i="1"/>
  <c r="Q99" i="1"/>
  <c r="Q111" i="1"/>
  <c r="Q112" i="1"/>
  <c r="Q113" i="1"/>
  <c r="Q114" i="1"/>
  <c r="Q115" i="1"/>
  <c r="Q116" i="1"/>
  <c r="Q122" i="1"/>
  <c r="Q123" i="1"/>
  <c r="Q124" i="1"/>
  <c r="Q125" i="1"/>
  <c r="Q128" i="1"/>
  <c r="Q129" i="1"/>
  <c r="Q131" i="1"/>
  <c r="Q144" i="1"/>
  <c r="Q145" i="1"/>
  <c r="Q146" i="1"/>
  <c r="Q147" i="1"/>
  <c r="Q148" i="1"/>
  <c r="Q149" i="1"/>
  <c r="Q150" i="1"/>
  <c r="Q100" i="1"/>
  <c r="Q139" i="1"/>
  <c r="Q136" i="1"/>
  <c r="Q137" i="1"/>
  <c r="Q74" i="1"/>
  <c r="Q77" i="1"/>
  <c r="Q78" i="1"/>
  <c r="Q79" i="1"/>
  <c r="Q80" i="1"/>
  <c r="Q133" i="1"/>
  <c r="Q134" i="1"/>
  <c r="Q135" i="1"/>
  <c r="Q138" i="1"/>
  <c r="Q140" i="1"/>
  <c r="Q141" i="1"/>
  <c r="Q81" i="1"/>
  <c r="Q82" i="1"/>
  <c r="Q83" i="1"/>
  <c r="Q84" i="1"/>
  <c r="Q142" i="1"/>
  <c r="Q143" i="1"/>
  <c r="Q85" i="1"/>
  <c r="Q87" i="1"/>
  <c r="Q88" i="1"/>
  <c r="Q89" i="1"/>
  <c r="Q90" i="1"/>
  <c r="Q91" i="1"/>
  <c r="Q92" i="1"/>
  <c r="Q101" i="1"/>
  <c r="Q102" i="1"/>
  <c r="Q103" i="1"/>
  <c r="Q106" i="1"/>
  <c r="Q104" i="1"/>
  <c r="Q105" i="1"/>
  <c r="Q107" i="1"/>
  <c r="Q108" i="1"/>
  <c r="Q109" i="1"/>
  <c r="Q119" i="1"/>
  <c r="Q120" i="1"/>
  <c r="Q121" i="1"/>
  <c r="Q75" i="1"/>
  <c r="Q126" i="1"/>
  <c r="Q127" i="1"/>
  <c r="Q76" i="1"/>
  <c r="Q72" i="1"/>
  <c r="E68" i="1"/>
  <c r="F68" i="1" s="1"/>
  <c r="G68" i="1" s="1"/>
  <c r="H68" i="1" s="1"/>
  <c r="E23" i="1"/>
  <c r="F23" i="1" s="1"/>
  <c r="G23" i="1" s="1"/>
  <c r="H23" i="1" s="1"/>
  <c r="E150" i="1"/>
  <c r="F150" i="1" s="1"/>
  <c r="G150" i="1" s="1"/>
  <c r="I150" i="1" s="1"/>
  <c r="E76" i="1"/>
  <c r="F76" i="1" s="1"/>
  <c r="G76" i="1" s="1"/>
  <c r="I76" i="1" s="1"/>
  <c r="E106" i="1"/>
  <c r="F106" i="1" s="1"/>
  <c r="G106" i="1" s="1"/>
  <c r="I106" i="1" s="1"/>
  <c r="E142" i="1"/>
  <c r="F142" i="1"/>
  <c r="G142" i="1" s="1"/>
  <c r="I142" i="1" s="1"/>
  <c r="E152" i="1"/>
  <c r="F152" i="1" s="1"/>
  <c r="G152" i="1" s="1"/>
  <c r="I152" i="1" s="1"/>
  <c r="E100" i="1"/>
  <c r="F100" i="1" s="1"/>
  <c r="G100" i="1" s="1"/>
  <c r="I100" i="1" s="1"/>
  <c r="E131" i="1"/>
  <c r="F131" i="1" s="1"/>
  <c r="G131" i="1" s="1"/>
  <c r="I131" i="1" s="1"/>
  <c r="E115" i="1"/>
  <c r="F115" i="1" s="1"/>
  <c r="G115" i="1" s="1"/>
  <c r="I115" i="1" s="1"/>
  <c r="E95" i="1"/>
  <c r="F95" i="1"/>
  <c r="G95" i="1" s="1"/>
  <c r="I95" i="1" s="1"/>
  <c r="E81" i="1"/>
  <c r="F81" i="1" s="1"/>
  <c r="G81" i="1" s="1"/>
  <c r="I81" i="1" s="1"/>
  <c r="E109" i="1"/>
  <c r="F109" i="1"/>
  <c r="G109" i="1" s="1"/>
  <c r="I109" i="1" s="1"/>
  <c r="E101" i="1"/>
  <c r="E39" i="2"/>
  <c r="E143" i="1"/>
  <c r="F143" i="1" s="1"/>
  <c r="G143" i="1" s="1"/>
  <c r="I143" i="1" s="1"/>
  <c r="E89" i="2"/>
  <c r="E59" i="1"/>
  <c r="F59" i="1" s="1"/>
  <c r="U59" i="1" s="1"/>
  <c r="E66" i="1"/>
  <c r="F66" i="1" s="1"/>
  <c r="G66" i="1" s="1"/>
  <c r="H66" i="1" s="1"/>
  <c r="E57" i="1"/>
  <c r="F57" i="1" s="1"/>
  <c r="G57" i="1" s="1"/>
  <c r="H57" i="1" s="1"/>
  <c r="E49" i="1"/>
  <c r="F49" i="1"/>
  <c r="G49" i="1" s="1"/>
  <c r="H49" i="1" s="1"/>
  <c r="E41" i="1"/>
  <c r="F41" i="1" s="1"/>
  <c r="G41" i="1" s="1"/>
  <c r="H41" i="1" s="1"/>
  <c r="E33" i="1"/>
  <c r="F33" i="1"/>
  <c r="G33" i="1" s="1"/>
  <c r="H33" i="1" s="1"/>
  <c r="E25" i="1"/>
  <c r="F25" i="1" s="1"/>
  <c r="G25" i="1" s="1"/>
  <c r="H25" i="1" s="1"/>
  <c r="E151" i="1"/>
  <c r="F151" i="1" s="1"/>
  <c r="G151" i="1" s="1"/>
  <c r="J151" i="1" s="1"/>
  <c r="E77" i="1"/>
  <c r="F77" i="1" s="1"/>
  <c r="G77" i="1" s="1"/>
  <c r="I77" i="1" s="1"/>
  <c r="E90" i="1"/>
  <c r="F90" i="1" s="1"/>
  <c r="G90" i="1" s="1"/>
  <c r="I90" i="1" s="1"/>
  <c r="E83" i="1"/>
  <c r="F83" i="1" s="1"/>
  <c r="G83" i="1" s="1"/>
  <c r="I83" i="1" s="1"/>
  <c r="E98" i="1"/>
  <c r="F98" i="1" s="1"/>
  <c r="G98" i="1" s="1"/>
  <c r="K98" i="1" s="1"/>
  <c r="E67" i="1"/>
  <c r="F67" i="1" s="1"/>
  <c r="G67" i="1" s="1"/>
  <c r="H67" i="1" s="1"/>
  <c r="E63" i="1"/>
  <c r="F63" i="1" s="1"/>
  <c r="G63" i="1" s="1"/>
  <c r="H63" i="1" s="1"/>
  <c r="E58" i="1"/>
  <c r="F58" i="1" s="1"/>
  <c r="G58" i="1" s="1"/>
  <c r="H58" i="1" s="1"/>
  <c r="E54" i="1"/>
  <c r="F54" i="1" s="1"/>
  <c r="G54" i="1" s="1"/>
  <c r="H54" i="1" s="1"/>
  <c r="E46" i="1"/>
  <c r="F46" i="1" s="1"/>
  <c r="G46" i="1" s="1"/>
  <c r="H46" i="1" s="1"/>
  <c r="E38" i="1"/>
  <c r="F38" i="1" s="1"/>
  <c r="G38" i="1" s="1"/>
  <c r="H38" i="1" s="1"/>
  <c r="E34" i="1"/>
  <c r="F34" i="1" s="1"/>
  <c r="G34" i="1" s="1"/>
  <c r="H34" i="1" s="1"/>
  <c r="E30" i="1"/>
  <c r="F30" i="1" s="1"/>
  <c r="G30" i="1" s="1"/>
  <c r="H30" i="1" s="1"/>
  <c r="E26" i="1"/>
  <c r="E92" i="2" s="1"/>
  <c r="E71" i="1"/>
  <c r="F71" i="1" s="1"/>
  <c r="G71" i="1" s="1"/>
  <c r="I71" i="1" s="1"/>
  <c r="E118" i="1"/>
  <c r="F118" i="1" s="1"/>
  <c r="G118" i="1" s="1"/>
  <c r="I118" i="1" s="1"/>
  <c r="E78" i="1"/>
  <c r="E136" i="1"/>
  <c r="F136" i="1" s="1"/>
  <c r="G136" i="1" s="1"/>
  <c r="I136" i="1" s="1"/>
  <c r="E145" i="1"/>
  <c r="F145" i="1" s="1"/>
  <c r="G145" i="1" s="1"/>
  <c r="I145" i="1" s="1"/>
  <c r="E128" i="1"/>
  <c r="F128" i="1" s="1"/>
  <c r="G128" i="1" s="1"/>
  <c r="I128" i="1" s="1"/>
  <c r="E122" i="1"/>
  <c r="E113" i="1"/>
  <c r="E51" i="2" s="1"/>
  <c r="E97" i="1"/>
  <c r="F97" i="1" s="1"/>
  <c r="G97" i="1" s="1"/>
  <c r="I97" i="1" s="1"/>
  <c r="E133" i="1"/>
  <c r="E67" i="2" s="1"/>
  <c r="E134" i="1"/>
  <c r="F134" i="1" s="1"/>
  <c r="G134" i="1" s="1"/>
  <c r="J134" i="1" s="1"/>
  <c r="E120" i="1"/>
  <c r="E103" i="1"/>
  <c r="E87" i="1"/>
  <c r="E25" i="2" s="1"/>
  <c r="E93" i="1"/>
  <c r="E31" i="2" s="1"/>
  <c r="E140" i="2"/>
  <c r="E91" i="2"/>
  <c r="E133" i="2"/>
  <c r="E115" i="2"/>
  <c r="E75" i="2"/>
  <c r="E76" i="2"/>
  <c r="E53" i="2"/>
  <c r="E137" i="2"/>
  <c r="E20" i="2"/>
  <c r="E47" i="2"/>
  <c r="E112" i="2"/>
  <c r="E132" i="2"/>
  <c r="E68" i="2"/>
  <c r="F122" i="1"/>
  <c r="G122" i="1" s="1"/>
  <c r="I122" i="1" s="1"/>
  <c r="E58" i="2"/>
  <c r="E107" i="2"/>
  <c r="E78" i="2"/>
  <c r="E22" i="2"/>
  <c r="E70" i="2"/>
  <c r="F78" i="1"/>
  <c r="G78" i="1" s="1"/>
  <c r="I78" i="1" s="1"/>
  <c r="E17" i="2"/>
  <c r="E56" i="2"/>
  <c r="F120" i="1"/>
  <c r="G120" i="1" s="1"/>
  <c r="I120" i="1" s="1"/>
  <c r="E41" i="2"/>
  <c r="F103" i="1"/>
  <c r="G103" i="1" s="1"/>
  <c r="I103" i="1" s="1"/>
  <c r="E99" i="2"/>
  <c r="E42" i="1"/>
  <c r="E108" i="2" s="1"/>
  <c r="E50" i="1"/>
  <c r="F50" i="1" s="1"/>
  <c r="G50" i="1" s="1"/>
  <c r="H50" i="1" s="1"/>
  <c r="E134" i="2"/>
  <c r="E105" i="1"/>
  <c r="F105" i="1" s="1"/>
  <c r="G105" i="1" s="1"/>
  <c r="I105" i="1" s="1"/>
  <c r="E126" i="1"/>
  <c r="E62" i="2" s="1"/>
  <c r="E140" i="1"/>
  <c r="F140" i="1" s="1"/>
  <c r="G140" i="1" s="1"/>
  <c r="J140" i="1" s="1"/>
  <c r="E112" i="1"/>
  <c r="E50" i="2" s="1"/>
  <c r="E125" i="1"/>
  <c r="E148" i="1"/>
  <c r="F148" i="1" s="1"/>
  <c r="G148" i="1" s="1"/>
  <c r="I148" i="1" s="1"/>
  <c r="F101" i="1"/>
  <c r="G101" i="1" s="1"/>
  <c r="I101" i="1" s="1"/>
  <c r="E74" i="1"/>
  <c r="E13" i="2" s="1"/>
  <c r="E86" i="1"/>
  <c r="E138" i="2" s="1"/>
  <c r="E28" i="1"/>
  <c r="E36" i="1"/>
  <c r="E44" i="1"/>
  <c r="F44" i="1" s="1"/>
  <c r="G44" i="1" s="1"/>
  <c r="H44" i="1" s="1"/>
  <c r="E52" i="1"/>
  <c r="E61" i="1"/>
  <c r="F61" i="1" s="1"/>
  <c r="G61" i="1" s="1"/>
  <c r="H61" i="1" s="1"/>
  <c r="E99" i="1"/>
  <c r="F99" i="1" s="1"/>
  <c r="G99" i="1" s="1"/>
  <c r="I99" i="1" s="1"/>
  <c r="E146" i="1"/>
  <c r="F146" i="1" s="1"/>
  <c r="G146" i="1" s="1"/>
  <c r="I146" i="1" s="1"/>
  <c r="E167" i="1"/>
  <c r="F167" i="1" s="1"/>
  <c r="G167" i="1" s="1"/>
  <c r="K167" i="1" s="1"/>
  <c r="E100" i="2"/>
  <c r="E33" i="2"/>
  <c r="E66" i="2"/>
  <c r="E73" i="1"/>
  <c r="E12" i="2" s="1"/>
  <c r="E132" i="1"/>
  <c r="E142" i="2" s="1"/>
  <c r="E85" i="1"/>
  <c r="E24" i="2" s="1"/>
  <c r="E117" i="1"/>
  <c r="E29" i="1"/>
  <c r="E37" i="1"/>
  <c r="E45" i="1"/>
  <c r="E111" i="2" s="1"/>
  <c r="E53" i="1"/>
  <c r="E62" i="1"/>
  <c r="E128" i="2" s="1"/>
  <c r="E138" i="1"/>
  <c r="F138" i="1" s="1"/>
  <c r="G138" i="1" s="1"/>
  <c r="J138" i="1" s="1"/>
  <c r="E111" i="1"/>
  <c r="F111" i="1" s="1"/>
  <c r="G111" i="1" s="1"/>
  <c r="I111" i="1" s="1"/>
  <c r="E124" i="1"/>
  <c r="E147" i="1"/>
  <c r="E108" i="1"/>
  <c r="E135" i="1"/>
  <c r="F135" i="1" s="1"/>
  <c r="G135" i="1" s="1"/>
  <c r="J135" i="1" s="1"/>
  <c r="E114" i="1"/>
  <c r="E144" i="2"/>
  <c r="E88" i="1"/>
  <c r="E26" i="2" s="1"/>
  <c r="E137" i="1"/>
  <c r="E51" i="1"/>
  <c r="E110" i="1"/>
  <c r="E102" i="1"/>
  <c r="F102" i="1" s="1"/>
  <c r="G102" i="1" s="1"/>
  <c r="I102" i="1" s="1"/>
  <c r="E119" i="1"/>
  <c r="E55" i="2" s="1"/>
  <c r="E141" i="1"/>
  <c r="E96" i="1"/>
  <c r="F96" i="1" s="1"/>
  <c r="G96" i="1" s="1"/>
  <c r="I96" i="1" s="1"/>
  <c r="E116" i="1"/>
  <c r="E144" i="1"/>
  <c r="E77" i="2" s="1"/>
  <c r="E139" i="1"/>
  <c r="F139" i="1" s="1"/>
  <c r="G139" i="1" s="1"/>
  <c r="I139" i="1" s="1"/>
  <c r="E94" i="1"/>
  <c r="E24" i="1"/>
  <c r="E32" i="1"/>
  <c r="E98" i="2" s="1"/>
  <c r="E40" i="1"/>
  <c r="E106" i="2" s="1"/>
  <c r="E48" i="1"/>
  <c r="F48" i="1" s="1"/>
  <c r="G48" i="1" s="1"/>
  <c r="H48" i="1" s="1"/>
  <c r="E56" i="1"/>
  <c r="E122" i="2" s="1"/>
  <c r="E65" i="1"/>
  <c r="E121" i="1"/>
  <c r="E123" i="1"/>
  <c r="E162" i="1"/>
  <c r="F162" i="1" s="1"/>
  <c r="G162" i="1" s="1"/>
  <c r="K162" i="1" s="1"/>
  <c r="E172" i="1"/>
  <c r="F172" i="1" s="1"/>
  <c r="G172" i="1" s="1"/>
  <c r="I172" i="1" s="1"/>
  <c r="E155" i="1"/>
  <c r="F155" i="1" s="1"/>
  <c r="G155" i="1" s="1"/>
  <c r="I155" i="1" s="1"/>
  <c r="E173" i="1"/>
  <c r="F173" i="1" s="1"/>
  <c r="G173" i="1" s="1"/>
  <c r="K173" i="1" s="1"/>
  <c r="E165" i="1"/>
  <c r="F165" i="1" s="1"/>
  <c r="G165" i="1" s="1"/>
  <c r="K165" i="1" s="1"/>
  <c r="E156" i="1"/>
  <c r="E64" i="1"/>
  <c r="E47" i="1"/>
  <c r="E113" i="2" s="1"/>
  <c r="E31" i="1"/>
  <c r="E160" i="1"/>
  <c r="E151" i="2" s="1"/>
  <c r="E170" i="1"/>
  <c r="F170" i="1" s="1"/>
  <c r="G170" i="1" s="1"/>
  <c r="K170" i="1" s="1"/>
  <c r="E157" i="1"/>
  <c r="F157" i="1" s="1"/>
  <c r="G157" i="1" s="1"/>
  <c r="I157" i="1" s="1"/>
  <c r="E163" i="1"/>
  <c r="F163" i="1" s="1"/>
  <c r="G163" i="1" s="1"/>
  <c r="K163" i="1" s="1"/>
  <c r="E60" i="1"/>
  <c r="F60" i="1" s="1"/>
  <c r="G60" i="1" s="1"/>
  <c r="H60" i="1" s="1"/>
  <c r="E43" i="1"/>
  <c r="E27" i="1"/>
  <c r="E93" i="2" s="1"/>
  <c r="E168" i="1"/>
  <c r="F168" i="1" s="1"/>
  <c r="G168" i="1" s="1"/>
  <c r="K168" i="1" s="1"/>
  <c r="E158" i="1"/>
  <c r="F158" i="1" s="1"/>
  <c r="G158" i="1" s="1"/>
  <c r="K158" i="1" s="1"/>
  <c r="E166" i="1"/>
  <c r="F166" i="1" s="1"/>
  <c r="G166" i="1" s="1"/>
  <c r="K166" i="1" s="1"/>
  <c r="E161" i="1"/>
  <c r="F161" i="1" s="1"/>
  <c r="G161" i="1" s="1"/>
  <c r="K161" i="1" s="1"/>
  <c r="E171" i="1"/>
  <c r="F171" i="1" s="1"/>
  <c r="G171" i="1" s="1"/>
  <c r="K171" i="1" s="1"/>
  <c r="E164" i="1"/>
  <c r="E153" i="1"/>
  <c r="F153" i="1" s="1"/>
  <c r="G153" i="1" s="1"/>
  <c r="I153" i="1" s="1"/>
  <c r="E154" i="1"/>
  <c r="F154" i="1" s="1"/>
  <c r="G154" i="1" s="1"/>
  <c r="I154" i="1" s="1"/>
  <c r="E143" i="2"/>
  <c r="E84" i="1"/>
  <c r="F84" i="1" s="1"/>
  <c r="G84" i="1" s="1"/>
  <c r="I84" i="1" s="1"/>
  <c r="E91" i="1"/>
  <c r="E29" i="2" s="1"/>
  <c r="E107" i="1"/>
  <c r="E45" i="2" s="1"/>
  <c r="E127" i="1"/>
  <c r="E149" i="1"/>
  <c r="E22" i="1"/>
  <c r="E88" i="2" s="1"/>
  <c r="E70" i="1"/>
  <c r="E136" i="2" s="1"/>
  <c r="E130" i="1"/>
  <c r="E82" i="1"/>
  <c r="E21" i="2" s="1"/>
  <c r="E89" i="1"/>
  <c r="F89" i="1" s="1"/>
  <c r="G89" i="1" s="1"/>
  <c r="I89" i="1" s="1"/>
  <c r="E104" i="1"/>
  <c r="F104" i="1" s="1"/>
  <c r="G104" i="1" s="1"/>
  <c r="I104" i="1" s="1"/>
  <c r="E75" i="1"/>
  <c r="E72" i="1"/>
  <c r="E92" i="1"/>
  <c r="E30" i="2" s="1"/>
  <c r="E79" i="1"/>
  <c r="E18" i="2" s="1"/>
  <c r="E35" i="1"/>
  <c r="E101" i="2" s="1"/>
  <c r="E55" i="1"/>
  <c r="F55" i="1" s="1"/>
  <c r="G55" i="1" s="1"/>
  <c r="H55" i="1" s="1"/>
  <c r="E80" i="1"/>
  <c r="E19" i="2" s="1"/>
  <c r="E129" i="1"/>
  <c r="F129" i="1" s="1"/>
  <c r="G129" i="1" s="1"/>
  <c r="I129" i="1" s="1"/>
  <c r="E174" i="1"/>
  <c r="F174" i="1" s="1"/>
  <c r="G174" i="1" s="1"/>
  <c r="K174" i="1" s="1"/>
  <c r="E21" i="1"/>
  <c r="E87" i="2" s="1"/>
  <c r="E69" i="1"/>
  <c r="E126" i="2"/>
  <c r="E73" i="2"/>
  <c r="F80" i="1"/>
  <c r="G80" i="1" s="1"/>
  <c r="I80" i="1" s="1"/>
  <c r="F107" i="1"/>
  <c r="G107" i="1" s="1"/>
  <c r="I107" i="1" s="1"/>
  <c r="E86" i="2"/>
  <c r="F164" i="1"/>
  <c r="G164" i="1" s="1"/>
  <c r="K164" i="1" s="1"/>
  <c r="E153" i="2"/>
  <c r="F28" i="1"/>
  <c r="G28" i="1" s="1"/>
  <c r="H28" i="1" s="1"/>
  <c r="E94" i="2"/>
  <c r="E27" i="2"/>
  <c r="F24" i="1"/>
  <c r="G24" i="1" s="1"/>
  <c r="H24" i="1" s="1"/>
  <c r="E90" i="2"/>
  <c r="F123" i="1"/>
  <c r="G123" i="1" s="1"/>
  <c r="I123" i="1" s="1"/>
  <c r="E59" i="2"/>
  <c r="F94" i="1"/>
  <c r="G94" i="1" s="1"/>
  <c r="I94" i="1" s="1"/>
  <c r="E32" i="2"/>
  <c r="F114" i="1"/>
  <c r="G114" i="1" s="1"/>
  <c r="I114" i="1" s="1"/>
  <c r="E52" i="2"/>
  <c r="E79" i="2"/>
  <c r="F35" i="1"/>
  <c r="G35" i="1" s="1"/>
  <c r="H35" i="1" s="1"/>
  <c r="E84" i="2"/>
  <c r="E97" i="2"/>
  <c r="F31" i="1"/>
  <c r="G31" i="1" s="1"/>
  <c r="H31" i="1" s="1"/>
  <c r="F121" i="1"/>
  <c r="G121" i="1" s="1"/>
  <c r="I121" i="1" s="1"/>
  <c r="E57" i="2"/>
  <c r="E127" i="2"/>
  <c r="F42" i="1"/>
  <c r="G42" i="1" s="1"/>
  <c r="H42" i="1" s="1"/>
  <c r="F64" i="1"/>
  <c r="G64" i="1" s="1"/>
  <c r="H64" i="1" s="1"/>
  <c r="E130" i="2"/>
  <c r="F130" i="1"/>
  <c r="G130" i="1" s="1"/>
  <c r="J130" i="1" s="1"/>
  <c r="E141" i="2"/>
  <c r="F53" i="1"/>
  <c r="G53" i="1"/>
  <c r="H53" i="1" s="1"/>
  <c r="E119" i="2"/>
  <c r="E37" i="2"/>
  <c r="F69" i="1"/>
  <c r="G69" i="1" s="1"/>
  <c r="I69" i="1" s="1"/>
  <c r="E135" i="2"/>
  <c r="E131" i="2"/>
  <c r="F65" i="1"/>
  <c r="G65" i="1" s="1"/>
  <c r="H65" i="1" s="1"/>
  <c r="F110" i="1"/>
  <c r="G110" i="1" s="1"/>
  <c r="J110" i="1" s="1"/>
  <c r="E48" i="2"/>
  <c r="E46" i="2"/>
  <c r="F108" i="1"/>
  <c r="G108" i="1" s="1"/>
  <c r="I108" i="1" s="1"/>
  <c r="E146" i="2"/>
  <c r="F144" i="1"/>
  <c r="G144" i="1" s="1"/>
  <c r="I144" i="1" s="1"/>
  <c r="F51" i="1"/>
  <c r="G51" i="1" s="1"/>
  <c r="H51" i="1" s="1"/>
  <c r="E117" i="2"/>
  <c r="F37" i="1"/>
  <c r="G37" i="1"/>
  <c r="H37" i="1" s="1"/>
  <c r="E103" i="2"/>
  <c r="F52" i="1"/>
  <c r="G52" i="1" s="1"/>
  <c r="H52" i="1" s="1"/>
  <c r="E118" i="2"/>
  <c r="F125" i="1"/>
  <c r="G125" i="1" s="1"/>
  <c r="I125" i="1" s="1"/>
  <c r="E61" i="2"/>
  <c r="F72" i="1"/>
  <c r="G72" i="1" s="1"/>
  <c r="J72" i="1" s="1"/>
  <c r="E11" i="2"/>
  <c r="F149" i="1"/>
  <c r="G149" i="1" s="1"/>
  <c r="I149" i="1" s="1"/>
  <c r="E82" i="2"/>
  <c r="E109" i="2"/>
  <c r="F43" i="1"/>
  <c r="G43" i="1" s="1"/>
  <c r="H43" i="1" s="1"/>
  <c r="E149" i="2"/>
  <c r="F156" i="1"/>
  <c r="G156" i="1"/>
  <c r="I156" i="1" s="1"/>
  <c r="E148" i="2"/>
  <c r="F116" i="1"/>
  <c r="G116" i="1" s="1"/>
  <c r="I116" i="1" s="1"/>
  <c r="E54" i="2"/>
  <c r="E71" i="2"/>
  <c r="F137" i="1"/>
  <c r="G137" i="1" s="1"/>
  <c r="I137" i="1" s="1"/>
  <c r="F147" i="1"/>
  <c r="G147" i="1" s="1"/>
  <c r="I147" i="1" s="1"/>
  <c r="E80" i="2"/>
  <c r="F29" i="1"/>
  <c r="G29" i="1" s="1"/>
  <c r="H29" i="1" s="1"/>
  <c r="E95" i="2"/>
  <c r="F112" i="1"/>
  <c r="G112" i="1" s="1"/>
  <c r="I112" i="1" s="1"/>
  <c r="E14" i="2"/>
  <c r="F75" i="1"/>
  <c r="G75" i="1" s="1"/>
  <c r="I75" i="1" s="1"/>
  <c r="F124" i="1"/>
  <c r="G124" i="1" s="1"/>
  <c r="I124" i="1" s="1"/>
  <c r="E60" i="2"/>
  <c r="F36" i="1"/>
  <c r="G36" i="1" s="1"/>
  <c r="H36" i="1" s="1"/>
  <c r="E102" i="2"/>
  <c r="E42" i="2"/>
  <c r="F141" i="1"/>
  <c r="G141" i="1" s="1"/>
  <c r="J141" i="1" s="1"/>
  <c r="E74" i="2"/>
  <c r="E63" i="2"/>
  <c r="F127" i="1"/>
  <c r="G127" i="1" s="1"/>
  <c r="I127" i="1" s="1"/>
  <c r="F88" i="1"/>
  <c r="G88" i="1" s="1"/>
  <c r="I88" i="1" s="1"/>
  <c r="E139" i="2"/>
  <c r="F117" i="1"/>
  <c r="G117" i="1" s="1"/>
  <c r="I117" i="1" s="1"/>
  <c r="F126" i="1"/>
  <c r="G126" i="1" s="1"/>
  <c r="I126" i="1" s="1"/>
  <c r="E110" i="2" l="1"/>
  <c r="F32" i="1"/>
  <c r="G32" i="1" s="1"/>
  <c r="H32" i="1" s="1"/>
  <c r="E129" i="2"/>
  <c r="F26" i="1"/>
  <c r="G26" i="1" s="1"/>
  <c r="H26" i="1" s="1"/>
  <c r="E65" i="2"/>
  <c r="E114" i="2"/>
  <c r="E152" i="2"/>
  <c r="F119" i="1"/>
  <c r="G119" i="1" s="1"/>
  <c r="I119" i="1" s="1"/>
  <c r="F73" i="1"/>
  <c r="G73" i="1" s="1"/>
  <c r="J73" i="1" s="1"/>
  <c r="F87" i="1"/>
  <c r="G87" i="1" s="1"/>
  <c r="I87" i="1" s="1"/>
  <c r="E81" i="2"/>
  <c r="E44" i="2"/>
  <c r="E147" i="2"/>
  <c r="E85" i="2"/>
  <c r="F85" i="1"/>
  <c r="G85" i="1" s="1"/>
  <c r="I85" i="1" s="1"/>
  <c r="E123" i="2"/>
  <c r="E16" i="2"/>
  <c r="E15" i="2"/>
  <c r="F62" i="1"/>
  <c r="G62" i="1" s="1"/>
  <c r="H62" i="1" s="1"/>
  <c r="E23" i="2"/>
  <c r="E116" i="2"/>
  <c r="F82" i="1"/>
  <c r="G82" i="1" s="1"/>
  <c r="I82" i="1" s="1"/>
  <c r="E49" i="2"/>
  <c r="E28" i="2"/>
  <c r="E121" i="2"/>
  <c r="F91" i="1"/>
  <c r="G91" i="1" s="1"/>
  <c r="I91" i="1" s="1"/>
  <c r="E83" i="2"/>
  <c r="E96" i="2"/>
  <c r="E64" i="2"/>
  <c r="F133" i="1"/>
  <c r="G133" i="1" s="1"/>
  <c r="J133" i="1" s="1"/>
  <c r="F15" i="1"/>
  <c r="F74" i="1"/>
  <c r="G74" i="1" s="1"/>
  <c r="I74" i="1" s="1"/>
  <c r="F160" i="1"/>
  <c r="G160" i="1" s="1"/>
  <c r="I160" i="1" s="1"/>
  <c r="E72" i="2"/>
  <c r="E124" i="2"/>
  <c r="E125" i="2"/>
  <c r="E145" i="2"/>
  <c r="F22" i="1"/>
  <c r="G22" i="1" s="1"/>
  <c r="H22" i="1" s="1"/>
  <c r="F113" i="1"/>
  <c r="G113" i="1" s="1"/>
  <c r="F92" i="1"/>
  <c r="G92" i="1" s="1"/>
  <c r="I92" i="1" s="1"/>
  <c r="E43" i="2"/>
  <c r="E35" i="2"/>
  <c r="F27" i="1"/>
  <c r="G27" i="1" s="1"/>
  <c r="H27" i="1" s="1"/>
  <c r="F40" i="1"/>
  <c r="G40" i="1" s="1"/>
  <c r="H40" i="1" s="1"/>
  <c r="E38" i="2"/>
  <c r="E104" i="2"/>
  <c r="E34" i="2"/>
  <c r="F21" i="1"/>
  <c r="G21" i="1" s="1"/>
  <c r="H21" i="1" s="1"/>
  <c r="F132" i="1"/>
  <c r="G132" i="1" s="1"/>
  <c r="I132" i="1" s="1"/>
  <c r="E159" i="1"/>
  <c r="E36" i="2"/>
  <c r="F56" i="1"/>
  <c r="G56" i="1" s="1"/>
  <c r="H56" i="1" s="1"/>
  <c r="F45" i="1"/>
  <c r="G45" i="1" s="1"/>
  <c r="H45" i="1" s="1"/>
  <c r="F47" i="1"/>
  <c r="G47" i="1" s="1"/>
  <c r="H47" i="1" s="1"/>
  <c r="F79" i="1"/>
  <c r="G79" i="1" s="1"/>
  <c r="I79" i="1" s="1"/>
  <c r="E69" i="2"/>
  <c r="F93" i="1"/>
  <c r="G93" i="1" s="1"/>
  <c r="J93" i="1" s="1"/>
  <c r="E120" i="2"/>
  <c r="E40" i="2"/>
  <c r="F70" i="1"/>
  <c r="G70" i="1" s="1"/>
  <c r="I70" i="1" s="1"/>
  <c r="F86" i="1"/>
  <c r="G86" i="1" s="1"/>
  <c r="I86" i="1" s="1"/>
  <c r="E105" i="2"/>
  <c r="I113" i="1" l="1"/>
  <c r="F159" i="1"/>
  <c r="G159" i="1" s="1"/>
  <c r="E150" i="2"/>
  <c r="C11" i="1"/>
  <c r="C12" i="1"/>
  <c r="O176" i="1" l="1"/>
  <c r="O175" i="1"/>
  <c r="C16" i="1"/>
  <c r="D18" i="1" s="1"/>
  <c r="O169" i="1"/>
  <c r="O107" i="1"/>
  <c r="O123" i="1"/>
  <c r="O167" i="1"/>
  <c r="O34" i="1"/>
  <c r="O134" i="1"/>
  <c r="O114" i="1"/>
  <c r="O137" i="1"/>
  <c r="O47" i="1"/>
  <c r="O130" i="1"/>
  <c r="O77" i="1"/>
  <c r="O61" i="1"/>
  <c r="O148" i="1"/>
  <c r="O37" i="1"/>
  <c r="O173" i="1"/>
  <c r="O163" i="1"/>
  <c r="O64" i="1"/>
  <c r="O72" i="1"/>
  <c r="O117" i="1"/>
  <c r="O27" i="1"/>
  <c r="O75" i="1"/>
  <c r="O157" i="1"/>
  <c r="O36" i="1"/>
  <c r="O168" i="1"/>
  <c r="O43" i="1"/>
  <c r="O22" i="1"/>
  <c r="O171" i="1"/>
  <c r="O120" i="1"/>
  <c r="O103" i="1"/>
  <c r="O31" i="1"/>
  <c r="O150" i="1"/>
  <c r="O136" i="1"/>
  <c r="O46" i="1"/>
  <c r="O161" i="1"/>
  <c r="O85" i="1"/>
  <c r="O52" i="1"/>
  <c r="O128" i="1"/>
  <c r="O104" i="1"/>
  <c r="O58" i="1"/>
  <c r="O78" i="1"/>
  <c r="O153" i="1"/>
  <c r="O131" i="1"/>
  <c r="O149" i="1"/>
  <c r="O118" i="1"/>
  <c r="O87" i="1"/>
  <c r="O158" i="1"/>
  <c r="O30" i="1"/>
  <c r="O39" i="1"/>
  <c r="O172" i="1"/>
  <c r="O28" i="1"/>
  <c r="O151" i="1"/>
  <c r="O73" i="1"/>
  <c r="O24" i="1"/>
  <c r="O55" i="1"/>
  <c r="O121" i="1"/>
  <c r="O146" i="1"/>
  <c r="O95" i="1"/>
  <c r="O33" i="1"/>
  <c r="O111" i="1"/>
  <c r="O86" i="1"/>
  <c r="O127" i="1"/>
  <c r="O97" i="1"/>
  <c r="O80" i="1"/>
  <c r="O101" i="1"/>
  <c r="O23" i="1"/>
  <c r="O65" i="1"/>
  <c r="O162" i="1"/>
  <c r="O84" i="1"/>
  <c r="O50" i="1"/>
  <c r="O26" i="1"/>
  <c r="O145" i="1"/>
  <c r="O140" i="1"/>
  <c r="O147" i="1"/>
  <c r="O81" i="1"/>
  <c r="O66" i="1"/>
  <c r="O109" i="1"/>
  <c r="O156" i="1"/>
  <c r="O53" i="1"/>
  <c r="O170" i="1"/>
  <c r="O38" i="1"/>
  <c r="O154" i="1"/>
  <c r="O164" i="1"/>
  <c r="O29" i="1"/>
  <c r="O152" i="1"/>
  <c r="O155" i="1"/>
  <c r="O102" i="1"/>
  <c r="O96" i="1"/>
  <c r="O49" i="1"/>
  <c r="O76" i="1"/>
  <c r="O94" i="1"/>
  <c r="O122" i="1"/>
  <c r="O126" i="1"/>
  <c r="O88" i="1"/>
  <c r="O41" i="1"/>
  <c r="O135" i="1"/>
  <c r="O159" i="1"/>
  <c r="O42" i="1"/>
  <c r="O106" i="1"/>
  <c r="O32" i="1"/>
  <c r="O57" i="1"/>
  <c r="O68" i="1"/>
  <c r="O116" i="1"/>
  <c r="O119" i="1"/>
  <c r="O143" i="1"/>
  <c r="O92" i="1"/>
  <c r="O69" i="1"/>
  <c r="O129" i="1"/>
  <c r="O160" i="1"/>
  <c r="O165" i="1"/>
  <c r="O63" i="1"/>
  <c r="O71" i="1"/>
  <c r="O113" i="1"/>
  <c r="O132" i="1"/>
  <c r="O91" i="1"/>
  <c r="O67" i="1"/>
  <c r="O54" i="1"/>
  <c r="O35" i="1"/>
  <c r="O25" i="1"/>
  <c r="O44" i="1"/>
  <c r="O90" i="1"/>
  <c r="O59" i="1"/>
  <c r="O83" i="1"/>
  <c r="O21" i="1"/>
  <c r="O79" i="1"/>
  <c r="O110" i="1"/>
  <c r="O99" i="1"/>
  <c r="O139" i="1"/>
  <c r="O174" i="1"/>
  <c r="O133" i="1"/>
  <c r="O138" i="1"/>
  <c r="O112" i="1"/>
  <c r="O115" i="1"/>
  <c r="O40" i="1"/>
  <c r="O141" i="1"/>
  <c r="O60" i="1"/>
  <c r="O89" i="1"/>
  <c r="O100" i="1"/>
  <c r="O62" i="1"/>
  <c r="O166" i="1"/>
  <c r="O82" i="1"/>
  <c r="O142" i="1"/>
  <c r="O98" i="1"/>
  <c r="O105" i="1"/>
  <c r="O144" i="1"/>
  <c r="O51" i="1"/>
  <c r="O124" i="1"/>
  <c r="O108" i="1"/>
  <c r="O48" i="1"/>
  <c r="O74" i="1"/>
  <c r="O125" i="1"/>
  <c r="O93" i="1"/>
  <c r="C15" i="1"/>
  <c r="O56" i="1"/>
  <c r="O45" i="1"/>
  <c r="O70" i="1"/>
  <c r="I159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<sst xmlns="http://schemas.openxmlformats.org/spreadsheetml/2006/main" count="1408" uniqueCount="575">
  <si>
    <t>IBVS 6244</t>
  </si>
  <si>
    <t>OEJV 0191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</si>
  <si>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</si>
  <si>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</si>
  <si>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</si>
  <si>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</si>
  <si>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</si>
  <si>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</si>
  <si>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</si>
  <si>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</si>
  <si>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</si>
  <si>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</si>
  <si>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</si>
  <si>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</si>
  <si>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</si>
  <si>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</si>
  <si>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</si>
  <si>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</si>
  <si>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</si>
  <si>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</si>
  <si>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</si>
  <si>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</si>
  <si>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</si>
  <si>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</si>
  <si>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</si>
  <si>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</si>
  <si>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</si>
  <si>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BBSAG Bull...29</t>
  </si>
  <si>
    <t>B</t>
  </si>
  <si>
    <t>BBSAG Bull.8</t>
  </si>
  <si>
    <t>BBSAG Bull.9</t>
  </si>
  <si>
    <t>BBSAG Bull.10</t>
  </si>
  <si>
    <t>:</t>
  </si>
  <si>
    <t>BBSAG Bull.11</t>
  </si>
  <si>
    <t>BBSAG Bull.13</t>
  </si>
  <si>
    <t>BBSAG Bull.15</t>
  </si>
  <si>
    <t>BBSAG Bull.16</t>
  </si>
  <si>
    <t>BBSAG Bull.21</t>
  </si>
  <si>
    <t>BBSAG Bull.22</t>
  </si>
  <si>
    <t>IBVS 1379</t>
  </si>
  <si>
    <t>AAVSO 4</t>
  </si>
  <si>
    <t>BAAVSS 58,11</t>
  </si>
  <si>
    <t>BBSAG Bull.38</t>
  </si>
  <si>
    <t>BBSAG Bull.39</t>
  </si>
  <si>
    <t>BBSAG Bull.44</t>
  </si>
  <si>
    <t>BBSAG Bull.51</t>
  </si>
  <si>
    <t>IBVS 2545</t>
  </si>
  <si>
    <t>BBSAG Bull.68</t>
  </si>
  <si>
    <t>BBSAG Bull.73</t>
  </si>
  <si>
    <t>BBSAG Bull.87</t>
  </si>
  <si>
    <t>BBSAG Bull.89</t>
  </si>
  <si>
    <t>BBSAG Bull.103</t>
  </si>
  <si>
    <t>BBSAG Bull.104</t>
  </si>
  <si>
    <t>BAV-M 62</t>
  </si>
  <si>
    <t>BAAVSS 84</t>
  </si>
  <si>
    <t>BBSAG Bull.106</t>
  </si>
  <si>
    <t>BBSAG Bull.113</t>
  </si>
  <si>
    <t>II</t>
  </si>
  <si>
    <t>No apparent eccentricity</t>
  </si>
  <si>
    <t>I</t>
  </si>
  <si>
    <t>IBVS 5583</t>
  </si>
  <si>
    <t>IBVS 0419</t>
  </si>
  <si>
    <t>EA/DM</t>
  </si>
  <si>
    <t>ZZ Boo / GSC 02002-00624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</si>
  <si>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</si>
  <si>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</si>
  <si>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</si>
  <si>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</si>
  <si>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</si>
  <si>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</si>
  <si>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OEJV 0107</t>
  </si>
  <si>
    <t>JAVSO..39...94</t>
  </si>
  <si>
    <t>JAVSO..37...44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</si>
  <si>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</si>
  <si>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</si>
  <si>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</si>
  <si>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</si>
  <si>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</si>
  <si>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</si>
  <si>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</si>
  <si>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</si>
  <si>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</si>
  <si>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</si>
  <si>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</si>
  <si>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</si>
  <si>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2415815.904 </t>
  </si>
  <si>
    <t> 07.03.1902 09:41 </t>
  </si>
  <si>
    <t> -0.053 </t>
  </si>
  <si>
    <t>P </t>
  </si>
  <si>
    <t> S.Gaposchkin </t>
  </si>
  <si>
    <t> AJ 59.196 </t>
  </si>
  <si>
    <t>2416127.889 </t>
  </si>
  <si>
    <t> 13.01.1903 09:20 </t>
  </si>
  <si>
    <t>2416202.806 </t>
  </si>
  <si>
    <t> 29.03.1903 07:20 </t>
  </si>
  <si>
    <t> -0.012 </t>
  </si>
  <si>
    <t>2416454.941 </t>
  </si>
  <si>
    <t> 06.12.1903 10:35 </t>
  </si>
  <si>
    <t> 0.038 </t>
  </si>
  <si>
    <t>2416544.806 </t>
  </si>
  <si>
    <t> 05.03.1904 07:20 </t>
  </si>
  <si>
    <t> 0.052 </t>
  </si>
  <si>
    <t>2416896.728 </t>
  </si>
  <si>
    <t> 20.02.1905 05:28 </t>
  </si>
  <si>
    <t> 0.054 </t>
  </si>
  <si>
    <t>2417617.938 </t>
  </si>
  <si>
    <t> 11.02.1907 10:30 </t>
  </si>
  <si>
    <t> -0.045 </t>
  </si>
  <si>
    <t>2417994.843 </t>
  </si>
  <si>
    <t> 23.02.1908 08:13 </t>
  </si>
  <si>
    <t> -0.019 </t>
  </si>
  <si>
    <t>2418261.926 </t>
  </si>
  <si>
    <t> 16.11.1908 10:13 </t>
  </si>
  <si>
    <t> 0.005 </t>
  </si>
  <si>
    <t>2418281.929 </t>
  </si>
  <si>
    <t> 06.12.1908 10:17 </t>
  </si>
  <si>
    <t> 0.041 </t>
  </si>
  <si>
    <t>2418366.758 </t>
  </si>
  <si>
    <t> 01.03.1909 06:11 </t>
  </si>
  <si>
    <t> 0.010 </t>
  </si>
  <si>
    <t>2418461.616 </t>
  </si>
  <si>
    <t> 04.06.1909 02:47 </t>
  </si>
  <si>
    <t> 0.025 </t>
  </si>
  <si>
    <t>2419836.780 </t>
  </si>
  <si>
    <t> 10.03.1913 06:43 </t>
  </si>
  <si>
    <t> -0.042 </t>
  </si>
  <si>
    <t>2419836.825 </t>
  </si>
  <si>
    <t> 10.03.1913 07:48 </t>
  </si>
  <si>
    <t> 0.003 </t>
  </si>
  <si>
    <t>2419946.624 </t>
  </si>
  <si>
    <t> 28.06.1913 02:58 </t>
  </si>
  <si>
    <t> -0.017 </t>
  </si>
  <si>
    <t>2421728.717 </t>
  </si>
  <si>
    <t> 15.05.1918 05:12 </t>
  </si>
  <si>
    <t> 0.017 </t>
  </si>
  <si>
    <t>2422030.743 </t>
  </si>
  <si>
    <t> 13.03.1919 05:49 </t>
  </si>
  <si>
    <t>2423113.875 </t>
  </si>
  <si>
    <t> 28.02.1922 09:00 </t>
  </si>
  <si>
    <t> -0.040 </t>
  </si>
  <si>
    <t>2423445.883 </t>
  </si>
  <si>
    <t> 26.01.1923 09:11 </t>
  </si>
  <si>
    <t> 0.016 </t>
  </si>
  <si>
    <t>2423500.805 </t>
  </si>
  <si>
    <t> 22.03.1923 07:19 </t>
  </si>
  <si>
    <t> 0.029 </t>
  </si>
  <si>
    <t>2425247.921 </t>
  </si>
  <si>
    <t> 02.01.1928 10:06 </t>
  </si>
  <si>
    <t> 0.027 </t>
  </si>
  <si>
    <t>2425272.880 </t>
  </si>
  <si>
    <t> 27.01.1928 09:07 </t>
  </si>
  <si>
    <t> 0.028 </t>
  </si>
  <si>
    <t>2425297.855 </t>
  </si>
  <si>
    <t> 21.02.1928 08:31 </t>
  </si>
  <si>
    <t> 0.044 </t>
  </si>
  <si>
    <t>2425307.789 </t>
  </si>
  <si>
    <t> 02.03.1928 06:56 </t>
  </si>
  <si>
    <t> -0.006 </t>
  </si>
  <si>
    <t>2425347.682 </t>
  </si>
  <si>
    <t> 11.04.1928 04:22 </t>
  </si>
  <si>
    <t> -0.047 </t>
  </si>
  <si>
    <t>2425352.691 </t>
  </si>
  <si>
    <t> 16.04.1928 04:35 </t>
  </si>
  <si>
    <t> -0.030 </t>
  </si>
  <si>
    <t>2425357.686 </t>
  </si>
  <si>
    <t> 21.04.1928 04:27 </t>
  </si>
  <si>
    <t> -0.026 </t>
  </si>
  <si>
    <t>2425704.663 </t>
  </si>
  <si>
    <t> 03.04.1929 03:54 </t>
  </si>
  <si>
    <t> 0.023 </t>
  </si>
  <si>
    <t>2426717.933 </t>
  </si>
  <si>
    <t> 11.01.1932 10:23 </t>
  </si>
  <si>
    <t> -0.035 </t>
  </si>
  <si>
    <t>2426732.945 </t>
  </si>
  <si>
    <t> 26.01.1932 10:40 </t>
  </si>
  <si>
    <t> 0.002 </t>
  </si>
  <si>
    <t>2426752.839 </t>
  </si>
  <si>
    <t> 15.02.1932 08:08 </t>
  </si>
  <si>
    <t> -0.071 </t>
  </si>
  <si>
    <t>2426752.898 </t>
  </si>
  <si>
    <t> 15.02.1932 09:33 </t>
  </si>
  <si>
    <t>2426892.632 </t>
  </si>
  <si>
    <t> 04.07.1932 03:10 </t>
  </si>
  <si>
    <t> -0.048 </t>
  </si>
  <si>
    <t>2426932.582 </t>
  </si>
  <si>
    <t> 13.08.1932 01:58 </t>
  </si>
  <si>
    <t> -0.032 </t>
  </si>
  <si>
    <t>2427209.616 </t>
  </si>
  <si>
    <t> 17.05.1933 02:47 </t>
  </si>
  <si>
    <t> -0.041 </t>
  </si>
  <si>
    <t>2427239.611 </t>
  </si>
  <si>
    <t> 16.06.1933 02:39 </t>
  </si>
  <si>
    <t> 0.004 </t>
  </si>
  <si>
    <t>2427324.601 </t>
  </si>
  <si>
    <t> 09.09.1933 02:25 </t>
  </si>
  <si>
    <t> 0.134 </t>
  </si>
  <si>
    <t>2428549.943 </t>
  </si>
  <si>
    <t> 16.01.1937 10:37 </t>
  </si>
  <si>
    <t> -0.002 </t>
  </si>
  <si>
    <t>2428597.816 </t>
  </si>
  <si>
    <t> 05.03.1937 07:35 </t>
  </si>
  <si>
    <t> 0.449 </t>
  </si>
  <si>
    <t>2428669.698 </t>
  </si>
  <si>
    <t> 16.05.1937 04:45 </t>
  </si>
  <si>
    <t> -0.049 </t>
  </si>
  <si>
    <t>2428669.734 </t>
  </si>
  <si>
    <t> 16.05.1937 05:36 </t>
  </si>
  <si>
    <t> -0.013 </t>
  </si>
  <si>
    <t>2430381.929 </t>
  </si>
  <si>
    <t> 22.01.1942 10:17 </t>
  </si>
  <si>
    <t> 0.007 </t>
  </si>
  <si>
    <t>2430406.890 </t>
  </si>
  <si>
    <t> 16.02.1942 09:21 </t>
  </si>
  <si>
    <t> 0.009 </t>
  </si>
  <si>
    <t>2430441.801 </t>
  </si>
  <si>
    <t> 23.03.1942 07:13 </t>
  </si>
  <si>
    <t> -0.022 </t>
  </si>
  <si>
    <t>2430868.621 </t>
  </si>
  <si>
    <t> 24.05.1943 02:54 </t>
  </si>
  <si>
    <t>2430868.650 </t>
  </si>
  <si>
    <t> 24.05.1943 03:36 </t>
  </si>
  <si>
    <t> 0.031 </t>
  </si>
  <si>
    <t>2430878.571 </t>
  </si>
  <si>
    <t> 03.06.1943 01:42 </t>
  </si>
  <si>
    <t>2430878.606 </t>
  </si>
  <si>
    <t> 03.06.1943 02:32 </t>
  </si>
  <si>
    <t>2438231.471 </t>
  </si>
  <si>
    <t> 20.07.1963 23:18 </t>
  </si>
  <si>
    <t> 0.001 </t>
  </si>
  <si>
    <t>V </t>
  </si>
  <si>
    <t> V.Orlovius </t>
  </si>
  <si>
    <t> AN 288.70 </t>
  </si>
  <si>
    <t>2438538.472 </t>
  </si>
  <si>
    <t> 22.05.1964 23:19 </t>
  </si>
  <si>
    <t> M.Fernandes </t>
  </si>
  <si>
    <t>BAVM 18 </t>
  </si>
  <si>
    <t>2438548.456 </t>
  </si>
  <si>
    <t> 01.06.1964 22:56 </t>
  </si>
  <si>
    <t> J.Kodytek </t>
  </si>
  <si>
    <t> BRNO 6 </t>
  </si>
  <si>
    <t>2438565.9192 </t>
  </si>
  <si>
    <t> 19.06.1964 10:03 </t>
  </si>
  <si>
    <t> 0.0011 </t>
  </si>
  <si>
    <t>E </t>
  </si>
  <si>
    <t>?</t>
  </si>
  <si>
    <t> D.H.McNamara et al </t>
  </si>
  <si>
    <t> PASP 83.192 </t>
  </si>
  <si>
    <t>2440410.3757 </t>
  </si>
  <si>
    <t> 07.07.1969 21:01 </t>
  </si>
  <si>
    <t> A.Dumitrescu </t>
  </si>
  <si>
    <t>IBVS 419 </t>
  </si>
  <si>
    <t>2441024.356 </t>
  </si>
  <si>
    <t> 13.03.1971 20:32 </t>
  </si>
  <si>
    <t> -0.005 </t>
  </si>
  <si>
    <t> R.Diethelm </t>
  </si>
  <si>
    <t> ORI 124 </t>
  </si>
  <si>
    <t>2441765.623 </t>
  </si>
  <si>
    <t> 24.03.1973 02:57 </t>
  </si>
  <si>
    <t> -0.015 </t>
  </si>
  <si>
    <t> K.Locher </t>
  </si>
  <si>
    <t> BBS 8 </t>
  </si>
  <si>
    <t>2441815.524 </t>
  </si>
  <si>
    <t> 13.05.1973 00:34 </t>
  </si>
  <si>
    <t> BBS 9 </t>
  </si>
  <si>
    <t>2441850.477 </t>
  </si>
  <si>
    <t> 16.06.1973 23:26 </t>
  </si>
  <si>
    <t> -0.021 </t>
  </si>
  <si>
    <t> BBS 10 </t>
  </si>
  <si>
    <t>2441860.477 </t>
  </si>
  <si>
    <t> 26.06.1973 23:26 </t>
  </si>
  <si>
    <t>2441865.469 </t>
  </si>
  <si>
    <t> 01.07.1973 23:15 </t>
  </si>
  <si>
    <t>2441895.430 </t>
  </si>
  <si>
    <t> 31.07.1973 22:19 </t>
  </si>
  <si>
    <t> 0.006 </t>
  </si>
  <si>
    <t>2441900.382 </t>
  </si>
  <si>
    <t> 05.08.1973 21:10 </t>
  </si>
  <si>
    <t> -0.034 </t>
  </si>
  <si>
    <t> R.Germann </t>
  </si>
  <si>
    <t> BBS 11 </t>
  </si>
  <si>
    <t>2441900.419 </t>
  </si>
  <si>
    <t> 05.08.1973 22:03 </t>
  </si>
  <si>
    <t>2441905.365 </t>
  </si>
  <si>
    <t> 10.08.1973 20:45 </t>
  </si>
  <si>
    <t> -0.043 </t>
  </si>
  <si>
    <t>2441910.366 </t>
  </si>
  <si>
    <t> 15.08.1973 20:47 </t>
  </si>
  <si>
    <t> -0.033 </t>
  </si>
  <si>
    <t>2442022.691 </t>
  </si>
  <si>
    <t> 06.12.1973 04:35 </t>
  </si>
  <si>
    <t> -0.023 </t>
  </si>
  <si>
    <t> BBS 13 </t>
  </si>
  <si>
    <t>2442157.480 </t>
  </si>
  <si>
    <t> 19.04.1974 23:31 </t>
  </si>
  <si>
    <t> D.A.Pickup </t>
  </si>
  <si>
    <t> JBAA 85.444 </t>
  </si>
  <si>
    <t>2442177.432 </t>
  </si>
  <si>
    <t> 09.05.1974 22:22 </t>
  </si>
  <si>
    <t> -0.027 </t>
  </si>
  <si>
    <t> BBS 15 </t>
  </si>
  <si>
    <t>2442202.392 </t>
  </si>
  <si>
    <t> 03.06.1974 21:24 </t>
  </si>
  <si>
    <t> BBS 16 </t>
  </si>
  <si>
    <t>2442449.503 </t>
  </si>
  <si>
    <t> 06.02.1975 00:04 </t>
  </si>
  <si>
    <t> -0.007 </t>
  </si>
  <si>
    <t> BBS 21 </t>
  </si>
  <si>
    <t>2442524.386 </t>
  </si>
  <si>
    <t> 21.04.1975 21:15 </t>
  </si>
  <si>
    <t> -0.000 </t>
  </si>
  <si>
    <t> J.Remis </t>
  </si>
  <si>
    <t> BBS 22 </t>
  </si>
  <si>
    <t>2442529.350 </t>
  </si>
  <si>
    <t> 26.04.1975 20:24 </t>
  </si>
  <si>
    <t> -0.028 </t>
  </si>
  <si>
    <t>2442534.333 </t>
  </si>
  <si>
    <t> 01.05.1975 19:59 </t>
  </si>
  <si>
    <t> -0.037 </t>
  </si>
  <si>
    <t>2442551.8384 </t>
  </si>
  <si>
    <t> 19.05.1975 08:07 </t>
  </si>
  <si>
    <t> -0.0027 </t>
  </si>
  <si>
    <t> C.D.Scarfe </t>
  </si>
  <si>
    <t>IBVS 1379 </t>
  </si>
  <si>
    <t>2442843.847 </t>
  </si>
  <si>
    <t> 06.03.1976 08:19 </t>
  </si>
  <si>
    <t> G.Wedemayer </t>
  </si>
  <si>
    <t> AOEB 4 </t>
  </si>
  <si>
    <t>2442843.852 </t>
  </si>
  <si>
    <t> 06.03.1976 08:26 </t>
  </si>
  <si>
    <t> G.Samolyk </t>
  </si>
  <si>
    <t>2442908.736 </t>
  </si>
  <si>
    <t> 10.05.1976 05:39 </t>
  </si>
  <si>
    <t> -0.016 </t>
  </si>
  <si>
    <t>2442923.737 </t>
  </si>
  <si>
    <t> 25.05.1976 05:41 </t>
  </si>
  <si>
    <t>2442928.7171 </t>
  </si>
  <si>
    <t> 30.05.1976 05:12 </t>
  </si>
  <si>
    <t> -0.0021 </t>
  </si>
  <si>
    <t>ns</t>
  </si>
  <si>
    <t> T.Renner </t>
  </si>
  <si>
    <t> JAAVSO 37;44 </t>
  </si>
  <si>
    <t>2443275.643 </t>
  </si>
  <si>
    <t> 12.05.1977 03:25 </t>
  </si>
  <si>
    <t> -0.004 </t>
  </si>
  <si>
    <t>2443512.766 </t>
  </si>
  <si>
    <t> 04.01.1978 06:23 </t>
  </si>
  <si>
    <t> 0.011 </t>
  </si>
  <si>
    <t> T.Brelstaff </t>
  </si>
  <si>
    <t> VSSC 58.13 </t>
  </si>
  <si>
    <t>2443657.522 </t>
  </si>
  <si>
    <t> 29.05.1978 00:31 </t>
  </si>
  <si>
    <t> P.Ralincourt </t>
  </si>
  <si>
    <t> BBS 38 </t>
  </si>
  <si>
    <t>2443712.419 </t>
  </si>
  <si>
    <t> 22.07.1978 22:03 </t>
  </si>
  <si>
    <t>2443717.404 </t>
  </si>
  <si>
    <t> 27.07.1978 21:41 </t>
  </si>
  <si>
    <t> -0.014 </t>
  </si>
  <si>
    <t>2443722.409 </t>
  </si>
  <si>
    <t> 01.08.1978 21:48 </t>
  </si>
  <si>
    <t> -0.001 </t>
  </si>
  <si>
    <t> BBS 39 </t>
  </si>
  <si>
    <t>2443732.374 </t>
  </si>
  <si>
    <t> 11.08.1978 20:58 </t>
  </si>
  <si>
    <t> A.Buzzoni </t>
  </si>
  <si>
    <t>2443742.372 </t>
  </si>
  <si>
    <t> 21.08.1978 20:55 </t>
  </si>
  <si>
    <t>2444009.411 </t>
  </si>
  <si>
    <t> 15.05.1979 21:51 </t>
  </si>
  <si>
    <t> -0.025 </t>
  </si>
  <si>
    <t> BBS 44 </t>
  </si>
  <si>
    <t>2444014.428 </t>
  </si>
  <si>
    <t> 20.05.1979 22:16 </t>
  </si>
  <si>
    <t> 0.000 </t>
  </si>
  <si>
    <t>2444341.388 </t>
  </si>
  <si>
    <t> 11.04.1980 21:18 </t>
  </si>
  <si>
    <t> BBS 51 </t>
  </si>
  <si>
    <t>2444363.8527 </t>
  </si>
  <si>
    <t> 04.05.1980 08:27 </t>
  </si>
  <si>
    <t> 0.0016 </t>
  </si>
  <si>
    <t>IBVS 2545 </t>
  </si>
  <si>
    <t>2444635.891 </t>
  </si>
  <si>
    <t> 31.01.1981 09:23 </t>
  </si>
  <si>
    <t> -0.011 </t>
  </si>
  <si>
    <t>2444670.835 </t>
  </si>
  <si>
    <t> 07.03.1981 08:02 </t>
  </si>
  <si>
    <t> -0.010 </t>
  </si>
  <si>
    <t>2444720.728 </t>
  </si>
  <si>
    <t> 26.04.1981 05:28 </t>
  </si>
  <si>
    <t> M.Heifner </t>
  </si>
  <si>
    <t>2444725.722 </t>
  </si>
  <si>
    <t> 01.05.1981 05:19 </t>
  </si>
  <si>
    <t>2444735.725 </t>
  </si>
  <si>
    <t> 11.05.1981 05:24 </t>
  </si>
  <si>
    <t> E.Halbach </t>
  </si>
  <si>
    <t>2444760.709 </t>
  </si>
  <si>
    <t> 05.06.1981 05:00 </t>
  </si>
  <si>
    <t> 0.013 </t>
  </si>
  <si>
    <t> D.Williams </t>
  </si>
  <si>
    <t>2445519.413 </t>
  </si>
  <si>
    <t> 03.07.1983 21:54 </t>
  </si>
  <si>
    <t> -0.031 </t>
  </si>
  <si>
    <t> L.Baracskai </t>
  </si>
  <si>
    <t> ALGL 34 </t>
  </si>
  <si>
    <t>2445519.416 </t>
  </si>
  <si>
    <t> 03.07.1983 21:59 </t>
  </si>
  <si>
    <t> O.Schramm </t>
  </si>
  <si>
    <t>2445519.427 </t>
  </si>
  <si>
    <t> 03.07.1983 22:14 </t>
  </si>
  <si>
    <t> BBS 68 </t>
  </si>
  <si>
    <t>2445821.449 </t>
  </si>
  <si>
    <t> 30.04.1984 22:46 </t>
  </si>
  <si>
    <t> S.Ferrand </t>
  </si>
  <si>
    <t> BBS 73 </t>
  </si>
  <si>
    <t>2445851.414 </t>
  </si>
  <si>
    <t> 30.05.1984 21:56 </t>
  </si>
  <si>
    <t>2446120.970 </t>
  </si>
  <si>
    <t> 24.02.1985 11:16 </t>
  </si>
  <si>
    <t> 0.018 </t>
  </si>
  <si>
    <t> P.Atwood </t>
  </si>
  <si>
    <t>2446210.814 </t>
  </si>
  <si>
    <t> 25.05.1985 07:32 </t>
  </si>
  <si>
    <t>2446874.703 </t>
  </si>
  <si>
    <t> 20.03.1987 04:52 </t>
  </si>
  <si>
    <t> R.Browning </t>
  </si>
  <si>
    <t>2446889.683 </t>
  </si>
  <si>
    <t> 04.04.1987 04:23 </t>
  </si>
  <si>
    <t>2447206.661 </t>
  </si>
  <si>
    <t> 15.02.1988 03:51 </t>
  </si>
  <si>
    <t> BBS 87 </t>
  </si>
  <si>
    <t>2447286.499 </t>
  </si>
  <si>
    <t> 04.05.1988 23:58 </t>
  </si>
  <si>
    <t> C.Friedlingstein </t>
  </si>
  <si>
    <t> BBS 89 </t>
  </si>
  <si>
    <t>2447336.439 </t>
  </si>
  <si>
    <t> 23.06.1988 22:32 </t>
  </si>
  <si>
    <t>2447361.394 </t>
  </si>
  <si>
    <t> 18.07.1988 21:27 </t>
  </si>
  <si>
    <t>2447603.5054 </t>
  </si>
  <si>
    <t> 18.03.1989 00:07 </t>
  </si>
  <si>
    <t> -0.0001 </t>
  </si>
  <si>
    <t> J.Ells </t>
  </si>
  <si>
    <t> VSSC 73 </t>
  </si>
  <si>
    <t>2448736.630 </t>
  </si>
  <si>
    <t> 24.04.1992 03:07 </t>
  </si>
  <si>
    <t> S.Cook </t>
  </si>
  <si>
    <t>2448744.107 </t>
  </si>
  <si>
    <t> 01.05.1992 14:34 </t>
  </si>
  <si>
    <t> K.Nagai </t>
  </si>
  <si>
    <t>VSB 47 </t>
  </si>
  <si>
    <t>2449003.6957 </t>
  </si>
  <si>
    <t> 16.01.1993 04:41 </t>
  </si>
  <si>
    <t> 0.0006 </t>
  </si>
  <si>
    <t> E.Blättler </t>
  </si>
  <si>
    <t> BBS 103 </t>
  </si>
  <si>
    <t>2449023.6611 </t>
  </si>
  <si>
    <t> 05.02.1993 03:51 </t>
  </si>
  <si>
    <t> -0.0011 </t>
  </si>
  <si>
    <t>2449113.527 </t>
  </si>
  <si>
    <t> 06.05.1993 00:38 </t>
  </si>
  <si>
    <t> M.Dahm </t>
  </si>
  <si>
    <t> BBS 104 </t>
  </si>
  <si>
    <t>2449133.479 </t>
  </si>
  <si>
    <t> 25.05.1993 23:29 </t>
  </si>
  <si>
    <t>G</t>
  </si>
  <si>
    <t> F.Agerer </t>
  </si>
  <si>
    <t>BAVM 62 </t>
  </si>
  <si>
    <t>2449133.481 </t>
  </si>
  <si>
    <t> 25.05.1993 23:32 </t>
  </si>
  <si>
    <t>B;V</t>
  </si>
  <si>
    <t>2449173.4153 </t>
  </si>
  <si>
    <t> 04.07.1993 21:58 </t>
  </si>
  <si>
    <t> 0.0002 </t>
  </si>
  <si>
    <t>2449475.4170 </t>
  </si>
  <si>
    <t> 02.05.1994 22:00 </t>
  </si>
  <si>
    <t> BBS 106 </t>
  </si>
  <si>
    <t>2449480.4090 </t>
  </si>
  <si>
    <t> 07.05.1994 21:48 </t>
  </si>
  <si>
    <t> 0.0005 </t>
  </si>
  <si>
    <t>2449797.393 </t>
  </si>
  <si>
    <t> 20.03.1995 21:25 </t>
  </si>
  <si>
    <t> 0.008 </t>
  </si>
  <si>
    <t> M.Martignoni </t>
  </si>
  <si>
    <t> BBS 113 </t>
  </si>
  <si>
    <t>2449807.363 </t>
  </si>
  <si>
    <t> 30.03.1995 20:42 </t>
  </si>
  <si>
    <t>2449899.698 </t>
  </si>
  <si>
    <t> 01.07.1995 04:45 </t>
  </si>
  <si>
    <t>2450166.778 </t>
  </si>
  <si>
    <t> 24.03.1996 06:40 </t>
  </si>
  <si>
    <t>C </t>
  </si>
  <si>
    <t>2450201.712 </t>
  </si>
  <si>
    <t> 28.04.1996 05:05 </t>
  </si>
  <si>
    <t> J.Mc Kenna </t>
  </si>
  <si>
    <t>2450216.690 </t>
  </si>
  <si>
    <t> 13.05.1996 04:33 </t>
  </si>
  <si>
    <t>2450221.656 </t>
  </si>
  <si>
    <t> 18.05.1996 03:44 </t>
  </si>
  <si>
    <t> -0.029 </t>
  </si>
  <si>
    <t>2450221.658 </t>
  </si>
  <si>
    <t> 18.05.1996 03:47 </t>
  </si>
  <si>
    <t> R.Schmude </t>
  </si>
  <si>
    <t>2450226.644 </t>
  </si>
  <si>
    <t> 23.05.1996 03:27 </t>
  </si>
  <si>
    <t>2450855.6201 </t>
  </si>
  <si>
    <t> 11.02.1998 02:52 </t>
  </si>
  <si>
    <t> -0.0192 </t>
  </si>
  <si>
    <t> M.Netolicky </t>
  </si>
  <si>
    <t> BRNO 32 </t>
  </si>
  <si>
    <t>2451594.418 </t>
  </si>
  <si>
    <t> 19.02.2000 22:01 </t>
  </si>
  <si>
    <t> S.Foglia </t>
  </si>
  <si>
    <t> AOEB 12 </t>
  </si>
  <si>
    <t>2451599.417 </t>
  </si>
  <si>
    <t> 24.02.2000 22:00 </t>
  </si>
  <si>
    <t> K.Tikkanen </t>
  </si>
  <si>
    <t> BBS 123 </t>
  </si>
  <si>
    <t>2451629.373 </t>
  </si>
  <si>
    <t> 25.03.2000 20:57 </t>
  </si>
  <si>
    <t>2451671.782 </t>
  </si>
  <si>
    <t> 07.05.2000 06:46 </t>
  </si>
  <si>
    <t>2452048.638 </t>
  </si>
  <si>
    <t> 19.05.2001 03:18 </t>
  </si>
  <si>
    <t> C.Stephan </t>
  </si>
  <si>
    <t>2452697.596 </t>
  </si>
  <si>
    <t> 27.02.2003 02:18 </t>
  </si>
  <si>
    <t> R.Meyer </t>
  </si>
  <si>
    <t>BAVM 157 </t>
  </si>
  <si>
    <t>2452767.4833 </t>
  </si>
  <si>
    <t> 07.05.2003 23:35 </t>
  </si>
  <si>
    <t> -0.0014 </t>
  </si>
  <si>
    <t> M.Zejda </t>
  </si>
  <si>
    <t>IBVS 5583 </t>
  </si>
  <si>
    <t>2452792.455 </t>
  </si>
  <si>
    <t> 01.06.2003 22:55 </t>
  </si>
  <si>
    <t> 0.012 </t>
  </si>
  <si>
    <t>BAVM 171 </t>
  </si>
  <si>
    <t>2453079.478 </t>
  </si>
  <si>
    <t> 14.03.2004 23:28 </t>
  </si>
  <si>
    <t>2454946.3931 </t>
  </si>
  <si>
    <t> 24.04.2009 21:26 </t>
  </si>
  <si>
    <t> 0.0038 </t>
  </si>
  <si>
    <t> O.Macek, </t>
  </si>
  <si>
    <t>OEJV 0107 </t>
  </si>
  <si>
    <t>2455305.7841 </t>
  </si>
  <si>
    <t> 19.04.2010 06:49 </t>
  </si>
  <si>
    <t> -0.0122 </t>
  </si>
  <si>
    <t> JAAVSO 39;94 </t>
  </si>
  <si>
    <t>2455345.7326 </t>
  </si>
  <si>
    <t> 29.05.2010 05:34 </t>
  </si>
  <si>
    <t> 0.0022 </t>
  </si>
  <si>
    <t>2457087.8595 </t>
  </si>
  <si>
    <t> 06.03.2015 08:37 </t>
  </si>
  <si>
    <t> 0.0037 </t>
  </si>
  <si>
    <t> JAAVSO 43-1 </t>
  </si>
  <si>
    <t>s5</t>
  </si>
  <si>
    <t>s6</t>
  </si>
  <si>
    <t>s7</t>
  </si>
  <si>
    <t>BAD?</t>
  </si>
  <si>
    <t>Add cycle</t>
  </si>
  <si>
    <t>Old Cycle</t>
  </si>
  <si>
    <t>JAVSO 43, 77</t>
  </si>
  <si>
    <t>JAVSO..44..164</t>
  </si>
  <si>
    <t>VSB-64</t>
  </si>
  <si>
    <t>cG</t>
  </si>
  <si>
    <t>JAVSO..47..263</t>
  </si>
  <si>
    <t>JAVSO..48..256</t>
  </si>
  <si>
    <t>JAVSO, 48, 256</t>
  </si>
  <si>
    <t>JBAV, 79</t>
  </si>
  <si>
    <t>JAAVSO, 52, 243</t>
  </si>
  <si>
    <t xml:space="preserve">Mag </t>
  </si>
  <si>
    <t>Next ToM-P</t>
  </si>
  <si>
    <t>Next ToM-S</t>
  </si>
  <si>
    <t>6.79-7.44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</si>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</sst>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21" fillId="0" borderId="2" applyNumberFormat="0" applyFont="0" applyFill="0" applyAlignment="0" applyProtection="0"/>
    <xf numFmtId="43" fontId="25" fillId="0" borderId="0" applyFont="0" applyFill="0" applyBorder="0" applyAlignment="0" applyProtection="0"/>
  </cellStyleXfs>
  <cellXfs count="98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1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/>
    <xf numFmtId="14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6" fillId="0" borderId="0" xfId="9" applyFont="1" applyAlignment="1">
      <alignment horizontal="center"/>
    </xf>
    <xf numFmtId="0" fontId="16" fillId="0" borderId="0" xfId="9" applyFont="1" applyAlignment="1">
      <alignment horizontal="left"/>
    </xf>
    <xf numFmtId="0" fontId="10" fillId="0" borderId="0" xfId="9" applyFont="1"/>
    <xf numFmtId="0" fontId="5" fillId="0" borderId="0" xfId="9" applyFont="1"/>
    <xf numFmtId="0" fontId="5" fillId="0" borderId="0" xfId="9" applyFont="1" applyAlignment="1">
      <alignment horizontal="center" wrapText="1"/>
    </xf>
    <xf numFmtId="0" fontId="5" fillId="0" borderId="0" xfId="9" applyFont="1" applyAlignment="1">
      <alignment horizontal="left" wrapText="1"/>
    </xf>
    <xf numFmtId="0" fontId="16" fillId="0" borderId="0" xfId="8" applyFont="1"/>
    <xf numFmtId="0" fontId="16" fillId="0" borderId="0" xfId="8" applyFont="1" applyAlignment="1">
      <alignment horizontal="center"/>
    </xf>
    <xf numFmtId="0" fontId="16" fillId="0" borderId="0" xfId="8" applyFont="1" applyAlignment="1">
      <alignment horizontal="left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43" fontId="24" fillId="0" borderId="0" xfId="11" applyFont="1" applyBorder="1"/>
    <xf numFmtId="166" fontId="16" fillId="0" borderId="0" xfId="9" applyNumberFormat="1" applyFont="1" applyAlignment="1">
      <alignment horizontal="left"/>
    </xf>
    <xf numFmtId="166" fontId="16" fillId="0" borderId="0" xfId="0" applyNumberFormat="1" applyFont="1" applyAlignment="1">
      <alignment horizontal="left"/>
    </xf>
    <xf numFmtId="166" fontId="16" fillId="0" borderId="0" xfId="8" applyNumberFormat="1" applyFont="1" applyAlignment="1">
      <alignment horizontal="left"/>
    </xf>
    <xf numFmtId="166" fontId="24" fillId="0" borderId="0" xfId="0" applyNumberFormat="1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166" fontId="24" fillId="0" borderId="0" xfId="0" applyNumberFormat="1" applyFont="1" applyAlignment="1" applyProtection="1">
      <alignment horizontal="left" vertical="center" wrapText="1"/>
      <protection locked="0"/>
    </xf>
    <xf numFmtId="43" fontId="24" fillId="0" borderId="0" xfId="11" applyFont="1" applyBorder="1" applyAlignment="1">
      <alignment horizontal="center"/>
    </xf>
    <xf numFmtId="0" fontId="24" fillId="0" borderId="0" xfId="0" applyFont="1" applyAlignment="1" applyProtection="1">
      <alignment horizontal="center"/>
      <protection locked="0"/>
    </xf>
    <xf numFmtId="166" fontId="24" fillId="0" borderId="0" xfId="0" applyNumberFormat="1" applyFont="1" applyAlignment="1" applyProtection="1">
      <alignment horizontal="left"/>
      <protection locked="0"/>
    </xf>
    <xf numFmtId="0" fontId="0" fillId="0" borderId="13" xfId="0" applyBorder="1">
      <alignment vertical="top"/>
    </xf>
    <xf numFmtId="0" fontId="26" fillId="0" borderId="16" xfId="0" applyFont="1" applyBorder="1" applyAlignment="1">
      <alignment horizontal="right" vertical="center"/>
    </xf>
    <xf numFmtId="0" fontId="26" fillId="0" borderId="18" xfId="0" applyFont="1" applyBorder="1" applyAlignment="1">
      <alignment horizontal="right" vertical="center"/>
    </xf>
    <xf numFmtId="0" fontId="0" fillId="3" borderId="14" xfId="0" applyFill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27" fillId="0" borderId="17" xfId="0" applyFont="1" applyBorder="1" applyAlignment="1">
      <alignment horizontal="right" vertical="center"/>
    </xf>
    <xf numFmtId="22" fontId="27" fillId="0" borderId="17" xfId="0" applyNumberFormat="1" applyFont="1" applyBorder="1" applyAlignment="1">
      <alignment horizontal="right" vertical="center"/>
    </xf>
    <xf numFmtId="22" fontId="27" fillId="0" borderId="19" xfId="0" applyNumberFormat="1" applyFont="1" applyBorder="1" applyAlignment="1">
      <alignment horizontal="right" vertical="center"/>
    </xf>
    <xf numFmtId="0" fontId="9" fillId="3" borderId="15" xfId="0" applyFont="1" applyFill="1" applyBorder="1" applyAlignment="1">
      <alignment horizontal="center" vertical="center"/>
    </xf>
  </cellXfs>
  <cellStyles count="12">
    <cellStyle name="Comma" xfId="11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Normal_A_1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Boo - O-C Diagr.</a:t>
            </a:r>
          </a:p>
        </c:rich>
      </c:tx>
      <c:layout>
        <c:manualLayout>
          <c:xMode val="edge"/>
          <c:yMode val="edge"/>
          <c:x val="0.3764517743739743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84062571358"/>
          <c:y val="0.14723926380368099"/>
          <c:w val="0.8092882094867612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  <c:pt idx="155">
                  <c:v>4385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-5.0769999996191473E-2</c:v>
                </c:pt>
                <c:pt idx="1">
                  <c:v>-5.1019999998970889E-2</c:v>
                </c:pt>
                <c:pt idx="2">
                  <c:v>-1.0479999997187406E-2</c:v>
                </c:pt>
                <c:pt idx="3">
                  <c:v>4.0437999999994645E-2</c:v>
                </c:pt>
                <c:pt idx="4">
                  <c:v>5.3686000002926448E-2</c:v>
                </c:pt>
                <c:pt idx="5">
                  <c:v>5.6324000001040986E-2</c:v>
                </c:pt>
                <c:pt idx="6">
                  <c:v>-4.3573999999352964E-2</c:v>
                </c:pt>
                <c:pt idx="7">
                  <c:v>-1.6755999997258186E-2</c:v>
                </c:pt>
                <c:pt idx="8">
                  <c:v>6.8700000010721851E-3</c:v>
                </c:pt>
                <c:pt idx="9">
                  <c:v>4.2814000004000263E-2</c:v>
                </c:pt>
                <c:pt idx="10">
                  <c:v>1.182600000538514E-2</c:v>
                </c:pt>
                <c:pt idx="11">
                  <c:v>2.6310000004741596E-2</c:v>
                </c:pt>
                <c:pt idx="12">
                  <c:v>-4.0671999999176478E-2</c:v>
                </c:pt>
                <c:pt idx="13">
                  <c:v>4.328000002715271E-3</c:v>
                </c:pt>
                <c:pt idx="14">
                  <c:v>-1.547999999820604E-2</c:v>
                </c:pt>
                <c:pt idx="15">
                  <c:v>1.7772000002878485E-2</c:v>
                </c:pt>
                <c:pt idx="16">
                  <c:v>4.2050000000017462E-2</c:v>
                </c:pt>
                <c:pt idx="17">
                  <c:v>-3.8737999995646533E-2</c:v>
                </c:pt>
                <c:pt idx="18">
                  <c:v>1.6956000006757677E-2</c:v>
                </c:pt>
                <c:pt idx="19">
                  <c:v>2.9552000003604917E-2</c:v>
                </c:pt>
                <c:pt idx="20">
                  <c:v>2.8152000002592104E-2</c:v>
                </c:pt>
                <c:pt idx="21">
                  <c:v>2.8332000005320879E-2</c:v>
                </c:pt>
                <c:pt idx="22">
                  <c:v>4.4512000004033325E-2</c:v>
                </c:pt>
                <c:pt idx="23">
                  <c:v>-5.0159999955212697E-3</c:v>
                </c:pt>
                <c:pt idx="24">
                  <c:v>-4.6127999994496349E-2</c:v>
                </c:pt>
                <c:pt idx="25">
                  <c:v>-2.8891999998450046E-2</c:v>
                </c:pt>
                <c:pt idx="26">
                  <c:v>-2.5655999997979961E-2</c:v>
                </c:pt>
                <c:pt idx="27">
                  <c:v>2.3746000006212853E-2</c:v>
                </c:pt>
                <c:pt idx="28">
                  <c:v>-3.4345999996730825E-2</c:v>
                </c:pt>
                <c:pt idx="29">
                  <c:v>2.3620000029040966E-3</c:v>
                </c:pt>
                <c:pt idx="30">
                  <c:v>-7.0693999994546175E-2</c:v>
                </c:pt>
                <c:pt idx="31">
                  <c:v>-1.1693999993440229E-2</c:v>
                </c:pt>
                <c:pt idx="32">
                  <c:v>-4.708599999503349E-2</c:v>
                </c:pt>
                <c:pt idx="33">
                  <c:v>-3.1198000000586035E-2</c:v>
                </c:pt>
                <c:pt idx="34">
                  <c:v>-4.0099999994708924E-2</c:v>
                </c:pt>
                <c:pt idx="35">
                  <c:v>4.3160000022908207E-3</c:v>
                </c:pt>
                <c:pt idx="36">
                  <c:v>0.13432800000373391</c:v>
                </c:pt>
                <c:pt idx="37">
                  <c:v>-1.7339999976684339E-3</c:v>
                </c:pt>
                <c:pt idx="39">
                  <c:v>-4.9069999997300329E-2</c:v>
                </c:pt>
                <c:pt idx="40">
                  <c:v>-1.3069999997242121E-2</c:v>
                </c:pt>
                <c:pt idx="41">
                  <c:v>6.8780000037804712E-3</c:v>
                </c:pt>
                <c:pt idx="42">
                  <c:v>9.0580000032787211E-3</c:v>
                </c:pt>
                <c:pt idx="43">
                  <c:v>-2.2289999997155974E-2</c:v>
                </c:pt>
                <c:pt idx="44">
                  <c:v>1.8880000025092158E-3</c:v>
                </c:pt>
                <c:pt idx="45">
                  <c:v>3.0888000004779315E-2</c:v>
                </c:pt>
                <c:pt idx="46">
                  <c:v>-3.1639999997423729E-2</c:v>
                </c:pt>
                <c:pt idx="47">
                  <c:v>3.3600000024307519E-3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A-41E2-901F-F0CD1DF1945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72">
                    <c:v>4.0000000000000002E-4</c:v>
                  </c:pt>
                  <c:pt idx="77">
                    <c:v>4.0000000000000002E-4</c:v>
                  </c:pt>
                  <c:pt idx="89">
                    <c:v>1.6000000000000001E-3</c:v>
                  </c:pt>
                  <c:pt idx="96">
                    <c:v>0</c:v>
                  </c:pt>
                  <c:pt idx="97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2">
                    <c:v>5.0000000000000001E-4</c:v>
                  </c:pt>
                  <c:pt idx="113">
                    <c:v>1.1999999999999999E-3</c:v>
                  </c:pt>
                  <c:pt idx="114">
                    <c:v>4.0000000000000001E-3</c:v>
                  </c:pt>
                  <c:pt idx="117">
                    <c:v>4.0000000000000002E-4</c:v>
                  </c:pt>
                  <c:pt idx="121">
                    <c:v>1.2E-2</c:v>
                  </c:pt>
                  <c:pt idx="122">
                    <c:v>5.0000000000000001E-3</c:v>
                  </c:pt>
                  <c:pt idx="124">
                    <c:v>0</c:v>
                  </c:pt>
                  <c:pt idx="126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1.6000000000000001E-3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5.0000000000000001E-4</c:v>
                  </c:pt>
                  <c:pt idx="142">
                    <c:v>5.0000000000000001E-4</c:v>
                  </c:pt>
                  <c:pt idx="143">
                    <c:v>6.9999999999999999E-4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2.9999999999999997E-4</c:v>
                  </c:pt>
                  <c:pt idx="148">
                    <c:v>2.9999999999999997E-4</c:v>
                  </c:pt>
                  <c:pt idx="149">
                    <c:v>0</c:v>
                  </c:pt>
                  <c:pt idx="150">
                    <c:v>1.1000000000000001E-3</c:v>
                  </c:pt>
                  <c:pt idx="151">
                    <c:v>0.01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2E-3</c:v>
                  </c:pt>
                  <c:pt idx="155">
                    <c:v>5.0000000000000001E-4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72">
                    <c:v>4.0000000000000002E-4</c:v>
                  </c:pt>
                  <c:pt idx="77">
                    <c:v>4.0000000000000002E-4</c:v>
                  </c:pt>
                  <c:pt idx="89">
                    <c:v>1.6000000000000001E-3</c:v>
                  </c:pt>
                  <c:pt idx="96">
                    <c:v>0</c:v>
                  </c:pt>
                  <c:pt idx="97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2">
                    <c:v>5.0000000000000001E-4</c:v>
                  </c:pt>
                  <c:pt idx="113">
                    <c:v>1.1999999999999999E-3</c:v>
                  </c:pt>
                  <c:pt idx="114">
                    <c:v>4.0000000000000001E-3</c:v>
                  </c:pt>
                  <c:pt idx="117">
                    <c:v>4.0000000000000002E-4</c:v>
                  </c:pt>
                  <c:pt idx="121">
                    <c:v>1.2E-2</c:v>
                  </c:pt>
                  <c:pt idx="122">
                    <c:v>5.0000000000000001E-3</c:v>
                  </c:pt>
                  <c:pt idx="124">
                    <c:v>0</c:v>
                  </c:pt>
                  <c:pt idx="126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1.6000000000000001E-3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5.0000000000000001E-4</c:v>
                  </c:pt>
                  <c:pt idx="142">
                    <c:v>5.0000000000000001E-4</c:v>
                  </c:pt>
                  <c:pt idx="143">
                    <c:v>6.9999999999999999E-4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2.9999999999999997E-4</c:v>
                  </c:pt>
                  <c:pt idx="148">
                    <c:v>2.9999999999999997E-4</c:v>
                  </c:pt>
                  <c:pt idx="149">
                    <c:v>0</c:v>
                  </c:pt>
                  <c:pt idx="150">
                    <c:v>1.1000000000000001E-3</c:v>
                  </c:pt>
                  <c:pt idx="151">
                    <c:v>0.01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2E-3</c:v>
                  </c:pt>
                  <c:pt idx="15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  <c:pt idx="155">
                  <c:v>4385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48">
                  <c:v>-1.1999996786471456E-5</c:v>
                </c:pt>
                <c:pt idx="49">
                  <c:v>7.5020000076619908E-3</c:v>
                </c:pt>
                <c:pt idx="50">
                  <c:v>7.9740000001038425E-3</c:v>
                </c:pt>
                <c:pt idx="53">
                  <c:v>-6.9699999949079938E-3</c:v>
                </c:pt>
                <c:pt idx="54">
                  <c:v>-1.6923999995924532E-2</c:v>
                </c:pt>
                <c:pt idx="55">
                  <c:v>-3.3563999997568317E-2</c:v>
                </c:pt>
                <c:pt idx="56">
                  <c:v>-2.2912000000360422E-2</c:v>
                </c:pt>
                <c:pt idx="57">
                  <c:v>-6.4399999973829836E-3</c:v>
                </c:pt>
                <c:pt idx="58">
                  <c:v>-6.2039999975240789E-3</c:v>
                </c:pt>
                <c:pt idx="59">
                  <c:v>4.212000007100869E-3</c:v>
                </c:pt>
                <c:pt idx="60">
                  <c:v>-3.5552000001189299E-2</c:v>
                </c:pt>
                <c:pt idx="61">
                  <c:v>1.4480000027106144E-3</c:v>
                </c:pt>
                <c:pt idx="62">
                  <c:v>-4.4315999999525957E-2</c:v>
                </c:pt>
                <c:pt idx="63">
                  <c:v>-3.5079999994195532E-2</c:v>
                </c:pt>
                <c:pt idx="64">
                  <c:v>-2.4769999996351544E-2</c:v>
                </c:pt>
                <c:pt idx="65">
                  <c:v>-1.3397999995504506E-2</c:v>
                </c:pt>
                <c:pt idx="66">
                  <c:v>-2.8453999999328516E-2</c:v>
                </c:pt>
                <c:pt idx="67">
                  <c:v>-2.7274000000033993E-2</c:v>
                </c:pt>
                <c:pt idx="68">
                  <c:v>-8.5919999983161688E-3</c:v>
                </c:pt>
                <c:pt idx="69">
                  <c:v>-2.0519999961834401E-3</c:v>
                </c:pt>
                <c:pt idx="70">
                  <c:v>-2.9815999994752929E-2</c:v>
                </c:pt>
                <c:pt idx="71">
                  <c:v>-3.8580000000365544E-2</c:v>
                </c:pt>
                <c:pt idx="73">
                  <c:v>-1.3947999992524274E-2</c:v>
                </c:pt>
                <c:pt idx="74">
                  <c:v>-8.9479999951436184E-3</c:v>
                </c:pt>
                <c:pt idx="75">
                  <c:v>-1.787999999942258E-2</c:v>
                </c:pt>
                <c:pt idx="76">
                  <c:v>7.8280000016093254E-3</c:v>
                </c:pt>
                <c:pt idx="78">
                  <c:v>-5.5339999962598085E-3</c:v>
                </c:pt>
                <c:pt idx="79">
                  <c:v>8.6760000049252994E-3</c:v>
                </c:pt>
                <c:pt idx="80">
                  <c:v>3.5199999983888119E-3</c:v>
                </c:pt>
                <c:pt idx="81">
                  <c:v>-8.8839999953052029E-3</c:v>
                </c:pt>
                <c:pt idx="82">
                  <c:v>-1.5647999993234407E-2</c:v>
                </c:pt>
                <c:pt idx="83">
                  <c:v>-2.4119999943650328E-3</c:v>
                </c:pt>
                <c:pt idx="84">
                  <c:v>-2.0939999994880054E-2</c:v>
                </c:pt>
                <c:pt idx="85">
                  <c:v>-6.4679999923100695E-3</c:v>
                </c:pt>
                <c:pt idx="86">
                  <c:v>-2.6841999999305699E-2</c:v>
                </c:pt>
                <c:pt idx="87">
                  <c:v>-1.6059999979916029E-3</c:v>
                </c:pt>
                <c:pt idx="88">
                  <c:v>-2.1479999995790422E-3</c:v>
                </c:pt>
                <c:pt idx="90">
                  <c:v>-1.3223999994806945E-2</c:v>
                </c:pt>
                <c:pt idx="91">
                  <c:v>-1.1571999995794613E-2</c:v>
                </c:pt>
                <c:pt idx="92">
                  <c:v>-3.6211999991792254E-2</c:v>
                </c:pt>
                <c:pt idx="93">
                  <c:v>-3.3975999998801854E-2</c:v>
                </c:pt>
                <c:pt idx="94">
                  <c:v>-1.4503999998851214E-2</c:v>
                </c:pt>
                <c:pt idx="95">
                  <c:v>1.0676000005332753E-2</c:v>
                </c:pt>
                <c:pt idx="96">
                  <c:v>-3.34519999960321E-2</c:v>
                </c:pt>
                <c:pt idx="97">
                  <c:v>-3.0451999999058899E-2</c:v>
                </c:pt>
                <c:pt idx="98">
                  <c:v>-1.9451999993179925E-2</c:v>
                </c:pt>
                <c:pt idx="99">
                  <c:v>8.2600000314414501E-4</c:v>
                </c:pt>
                <c:pt idx="100">
                  <c:v>1.5242000001308043E-2</c:v>
                </c:pt>
                <c:pt idx="101">
                  <c:v>1.5986000005796086E-2</c:v>
                </c:pt>
                <c:pt idx="102">
                  <c:v>8.2340000008116476E-3</c:v>
                </c:pt>
                <c:pt idx="103">
                  <c:v>-7.3779999947873875E-3</c:v>
                </c:pt>
                <c:pt idx="104">
                  <c:v>-2.670000001671724E-3</c:v>
                </c:pt>
                <c:pt idx="105">
                  <c:v>-1.6839999952935614E-3</c:v>
                </c:pt>
                <c:pt idx="106">
                  <c:v>-3.1907999997201841E-2</c:v>
                </c:pt>
                <c:pt idx="107">
                  <c:v>-9.5480000018142164E-3</c:v>
                </c:pt>
                <c:pt idx="108">
                  <c:v>-1.3367999999900348E-2</c:v>
                </c:pt>
                <c:pt idx="110">
                  <c:v>-8.3499999964260496E-3</c:v>
                </c:pt>
                <c:pt idx="111">
                  <c:v>-1.899599999160273E-2</c:v>
                </c:pt>
                <c:pt idx="115">
                  <c:v>-4.5879999961471185E-3</c:v>
                </c:pt>
                <c:pt idx="116">
                  <c:v>-2.5879999957396649E-3</c:v>
                </c:pt>
                <c:pt idx="118">
                  <c:v>-1.7819999920902774E-3</c:v>
                </c:pt>
                <c:pt idx="121">
                  <c:v>4.8000000024330802E-3</c:v>
                </c:pt>
                <c:pt idx="122">
                  <c:v>-8.7280000007012859E-3</c:v>
                </c:pt>
                <c:pt idx="123">
                  <c:v>-2.1361999999498948E-2</c:v>
                </c:pt>
                <c:pt idx="124">
                  <c:v>-7.3599999450379983E-4</c:v>
                </c:pt>
                <c:pt idx="125">
                  <c:v>-9.0839999975287355E-3</c:v>
                </c:pt>
                <c:pt idx="126">
                  <c:v>-6.3759999902686104E-3</c:v>
                </c:pt>
                <c:pt idx="127">
                  <c:v>-3.2139999995706603E-2</c:v>
                </c:pt>
                <c:pt idx="128">
                  <c:v>-3.0139999995299149E-2</c:v>
                </c:pt>
                <c:pt idx="129">
                  <c:v>-3.5903999996662606E-2</c:v>
                </c:pt>
                <c:pt idx="131">
                  <c:v>-5.2399999985937029E-3</c:v>
                </c:pt>
                <c:pt idx="132">
                  <c:v>1.9960000063292682E-3</c:v>
                </c:pt>
                <c:pt idx="133">
                  <c:v>7.4119999990216456E-3</c:v>
                </c:pt>
                <c:pt idx="134">
                  <c:v>-1.3581999999587424E-2</c:v>
                </c:pt>
                <c:pt idx="135">
                  <c:v>-3.5763999992923345E-2</c:v>
                </c:pt>
                <c:pt idx="136">
                  <c:v>-7.0839999971212819E-3</c:v>
                </c:pt>
                <c:pt idx="138">
                  <c:v>8.4000000060768798E-3</c:v>
                </c:pt>
                <c:pt idx="139">
                  <c:v>4.9700000090524554E-3</c:v>
                </c:pt>
                <c:pt idx="151">
                  <c:v>-1.9979999924544245E-3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A-41E2-901F-F0CD1DF1945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  <c:pt idx="155">
                  <c:v>4385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51">
                  <c:v>0</c:v>
                </c:pt>
                <c:pt idx="52">
                  <c:v>-2.9799999902024865E-4</c:v>
                </c:pt>
                <c:pt idx="72">
                  <c:v>-4.3539999969652854E-3</c:v>
                </c:pt>
                <c:pt idx="89">
                  <c:v>-3.859999924316071E-4</c:v>
                </c:pt>
                <c:pt idx="109">
                  <c:v>-2.5219999952241778E-3</c:v>
                </c:pt>
                <c:pt idx="112">
                  <c:v>-2.0240000012563542E-3</c:v>
                </c:pt>
                <c:pt idx="113">
                  <c:v>-3.679999994346872E-3</c:v>
                </c:pt>
                <c:pt idx="114">
                  <c:v>1.0468000007676892E-2</c:v>
                </c:pt>
                <c:pt idx="117">
                  <c:v>-2.3999999975785613E-3</c:v>
                </c:pt>
                <c:pt idx="119">
                  <c:v>-2.4219999977503903E-3</c:v>
                </c:pt>
                <c:pt idx="120">
                  <c:v>-2.1859999978914857E-3</c:v>
                </c:pt>
                <c:pt idx="130">
                  <c:v>-2.2067999998398591E-2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A-41E2-901F-F0CD1DF1945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  <c:pt idx="155">
                  <c:v>4385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77">
                  <c:v>-3.8359999962267466E-3</c:v>
                </c:pt>
                <c:pt idx="137">
                  <c:v>-4.4799999959650449E-3</c:v>
                </c:pt>
                <c:pt idx="140">
                  <c:v>3.3400000393157825E-4</c:v>
                </c:pt>
                <c:pt idx="141">
                  <c:v>4.2400000529596582E-4</c:v>
                </c:pt>
                <c:pt idx="142">
                  <c:v>-1.5674000002036337E-2</c:v>
                </c:pt>
                <c:pt idx="143">
                  <c:v>-1.2859999915235676E-3</c:v>
                </c:pt>
                <c:pt idx="144">
                  <c:v>-2.2000000171829015E-5</c:v>
                </c:pt>
                <c:pt idx="145">
                  <c:v>-2.2000000171829015E-5</c:v>
                </c:pt>
                <c:pt idx="146">
                  <c:v>-1.8799999816110358E-4</c:v>
                </c:pt>
                <c:pt idx="147">
                  <c:v>-8.800000068731606E-5</c:v>
                </c:pt>
                <c:pt idx="148">
                  <c:v>-8.800000068731606E-5</c:v>
                </c:pt>
                <c:pt idx="149">
                  <c:v>-2.1199999173404649E-4</c:v>
                </c:pt>
                <c:pt idx="150">
                  <c:v>1.140000022132881E-4</c:v>
                </c:pt>
                <c:pt idx="152">
                  <c:v>8.6800000281073153E-4</c:v>
                </c:pt>
                <c:pt idx="153">
                  <c:v>7.0600000617559999E-4</c:v>
                </c:pt>
                <c:pt idx="154">
                  <c:v>-2.0599996787495911E-4</c:v>
                </c:pt>
                <c:pt idx="155">
                  <c:v>-5.9399999954621308E-3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8A-41E2-901F-F0CD1DF1945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  <c:pt idx="155">
                  <c:v>4385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8A-41E2-901F-F0CD1DF1945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  <c:pt idx="155">
                  <c:v>4385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8A-41E2-901F-F0CD1DF1945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  <c:pt idx="155">
                  <c:v>4385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8A-41E2-901F-F0CD1DF1945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  <c:pt idx="155">
                  <c:v>4385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-2.6959773943706668E-2</c:v>
                </c:pt>
                <c:pt idx="1">
                  <c:v>-2.6777812995485813E-2</c:v>
                </c:pt>
                <c:pt idx="2">
                  <c:v>-2.6734142367912807E-2</c:v>
                </c:pt>
                <c:pt idx="3">
                  <c:v>-2.658711792175036E-2</c:v>
                </c:pt>
                <c:pt idx="4">
                  <c:v>-2.6534713168662755E-2</c:v>
                </c:pt>
                <c:pt idx="5">
                  <c:v>-2.6329461219069636E-2</c:v>
                </c:pt>
                <c:pt idx="6">
                  <c:v>-2.5908767506783024E-2</c:v>
                </c:pt>
                <c:pt idx="7">
                  <c:v>-2.5688958681332235E-2</c:v>
                </c:pt>
                <c:pt idx="8">
                  <c:v>-2.5533200109655187E-2</c:v>
                </c:pt>
                <c:pt idx="9">
                  <c:v>-2.5521554608969051E-2</c:v>
                </c:pt>
                <c:pt idx="10">
                  <c:v>-2.547206123105298E-2</c:v>
                </c:pt>
                <c:pt idx="11">
                  <c:v>-2.541674510279384E-2</c:v>
                </c:pt>
                <c:pt idx="12">
                  <c:v>-2.4614661243036323E-2</c:v>
                </c:pt>
                <c:pt idx="13">
                  <c:v>-2.4614661243036323E-2</c:v>
                </c:pt>
                <c:pt idx="14">
                  <c:v>-2.4550610989262582E-2</c:v>
                </c:pt>
                <c:pt idx="15">
                  <c:v>-2.3511250053025075E-2</c:v>
                </c:pt>
                <c:pt idx="16">
                  <c:v>-2.3335111855147292E-2</c:v>
                </c:pt>
                <c:pt idx="17">
                  <c:v>-2.2703343442924493E-2</c:v>
                </c:pt>
                <c:pt idx="18">
                  <c:v>-2.250973699401751E-2</c:v>
                </c:pt>
                <c:pt idx="19">
                  <c:v>-2.2477711867130636E-2</c:v>
                </c:pt>
                <c:pt idx="20">
                  <c:v>-2.1458730557093866E-2</c:v>
                </c:pt>
                <c:pt idx="21">
                  <c:v>-2.1444173681236196E-2</c:v>
                </c:pt>
                <c:pt idx="22">
                  <c:v>-2.142961680537853E-2</c:v>
                </c:pt>
                <c:pt idx="23">
                  <c:v>-2.1423794055035462E-2</c:v>
                </c:pt>
                <c:pt idx="24">
                  <c:v>-2.1400503053663193E-2</c:v>
                </c:pt>
                <c:pt idx="25">
                  <c:v>-2.1397591678491659E-2</c:v>
                </c:pt>
                <c:pt idx="26">
                  <c:v>-2.1394680303320125E-2</c:v>
                </c:pt>
                <c:pt idx="27">
                  <c:v>-2.1192339728898536E-2</c:v>
                </c:pt>
                <c:pt idx="28">
                  <c:v>-2.060133056907721E-2</c:v>
                </c:pt>
                <c:pt idx="29">
                  <c:v>-2.0592596443562608E-2</c:v>
                </c:pt>
                <c:pt idx="30">
                  <c:v>-2.0580950942876475E-2</c:v>
                </c:pt>
                <c:pt idx="31">
                  <c:v>-2.0580950942876475E-2</c:v>
                </c:pt>
                <c:pt idx="32">
                  <c:v>-2.0499432438073534E-2</c:v>
                </c:pt>
                <c:pt idx="33">
                  <c:v>-2.0476141436701265E-2</c:v>
                </c:pt>
                <c:pt idx="34">
                  <c:v>-2.0314560114681149E-2</c:v>
                </c:pt>
                <c:pt idx="35">
                  <c:v>-2.0297091863651945E-2</c:v>
                </c:pt>
                <c:pt idx="36">
                  <c:v>-2.0247598485735874E-2</c:v>
                </c:pt>
                <c:pt idx="37">
                  <c:v>-1.953285588112437E-2</c:v>
                </c:pt>
                <c:pt idx="38">
                  <c:v>-1.95051978169948E-2</c:v>
                </c:pt>
                <c:pt idx="39">
                  <c:v>-1.9462982877007561E-2</c:v>
                </c:pt>
                <c:pt idx="40">
                  <c:v>-1.9462982877007561E-2</c:v>
                </c:pt>
                <c:pt idx="41">
                  <c:v>-1.8464381193171522E-2</c:v>
                </c:pt>
                <c:pt idx="42">
                  <c:v>-1.8449824317313856E-2</c:v>
                </c:pt>
                <c:pt idx="43">
                  <c:v>-1.8429444691113121E-2</c:v>
                </c:pt>
                <c:pt idx="44">
                  <c:v>-1.8180522113946995E-2</c:v>
                </c:pt>
                <c:pt idx="45">
                  <c:v>-1.8180522113946995E-2</c:v>
                </c:pt>
                <c:pt idx="46">
                  <c:v>-1.8174699363603927E-2</c:v>
                </c:pt>
                <c:pt idx="47">
                  <c:v>-1.8174699363603927E-2</c:v>
                </c:pt>
                <c:pt idx="48">
                  <c:v>-1.3886243735934887E-2</c:v>
                </c:pt>
                <c:pt idx="49">
                  <c:v>-1.3707194162885569E-2</c:v>
                </c:pt>
                <c:pt idx="50">
                  <c:v>-1.3701371412542501E-2</c:v>
                </c:pt>
                <c:pt idx="51">
                  <c:v>-1.3691181599442133E-2</c:v>
                </c:pt>
                <c:pt idx="52">
                  <c:v>-1.2615428473560456E-2</c:v>
                </c:pt>
                <c:pt idx="53">
                  <c:v>-1.2257329327461819E-2</c:v>
                </c:pt>
                <c:pt idx="54">
                  <c:v>-1.1824990114489075E-2</c:v>
                </c:pt>
                <c:pt idx="55">
                  <c:v>-1.1795876362773738E-2</c:v>
                </c:pt>
                <c:pt idx="56">
                  <c:v>-1.1775496736573002E-2</c:v>
                </c:pt>
                <c:pt idx="57">
                  <c:v>-1.1769673986229936E-2</c:v>
                </c:pt>
                <c:pt idx="58">
                  <c:v>-1.1766762611058402E-2</c:v>
                </c:pt>
                <c:pt idx="59">
                  <c:v>-1.17492943600292E-2</c:v>
                </c:pt>
                <c:pt idx="60">
                  <c:v>-1.1746382984857667E-2</c:v>
                </c:pt>
                <c:pt idx="61">
                  <c:v>-1.1746382984857667E-2</c:v>
                </c:pt>
                <c:pt idx="62">
                  <c:v>-1.1743471609686133E-2</c:v>
                </c:pt>
                <c:pt idx="63">
                  <c:v>-1.1740560234514599E-2</c:v>
                </c:pt>
                <c:pt idx="64">
                  <c:v>-1.1675054293155093E-2</c:v>
                </c:pt>
                <c:pt idx="65">
                  <c:v>-1.1596447163523683E-2</c:v>
                </c:pt>
                <c:pt idx="66">
                  <c:v>-1.1584801662837551E-2</c:v>
                </c:pt>
                <c:pt idx="67">
                  <c:v>-1.1570244786979881E-2</c:v>
                </c:pt>
                <c:pt idx="68">
                  <c:v>-1.1426131715988967E-2</c:v>
                </c:pt>
                <c:pt idx="69">
                  <c:v>-1.1382461088415962E-2</c:v>
                </c:pt>
                <c:pt idx="70">
                  <c:v>-1.1379549713244428E-2</c:v>
                </c:pt>
                <c:pt idx="71">
                  <c:v>-1.1376638338072896E-2</c:v>
                </c:pt>
                <c:pt idx="72">
                  <c:v>-1.1366448524972528E-2</c:v>
                </c:pt>
                <c:pt idx="73">
                  <c:v>-1.119613307743781E-2</c:v>
                </c:pt>
                <c:pt idx="74">
                  <c:v>-1.119613307743781E-2</c:v>
                </c:pt>
                <c:pt idx="75">
                  <c:v>-1.1158285200207873E-2</c:v>
                </c:pt>
                <c:pt idx="76">
                  <c:v>-1.1149551074693271E-2</c:v>
                </c:pt>
                <c:pt idx="77">
                  <c:v>-1.1146639699521739E-2</c:v>
                </c:pt>
                <c:pt idx="78">
                  <c:v>-1.094429912510015E-2</c:v>
                </c:pt>
                <c:pt idx="79">
                  <c:v>-1.0806008804452302E-2</c:v>
                </c:pt>
                <c:pt idx="80">
                  <c:v>-1.0721578924477828E-2</c:v>
                </c:pt>
                <c:pt idx="81">
                  <c:v>-1.0689553797590958E-2</c:v>
                </c:pt>
                <c:pt idx="82">
                  <c:v>-1.0686642422419424E-2</c:v>
                </c:pt>
                <c:pt idx="83">
                  <c:v>-1.0683731047247891E-2</c:v>
                </c:pt>
                <c:pt idx="84">
                  <c:v>-1.0677908296904823E-2</c:v>
                </c:pt>
                <c:pt idx="85">
                  <c:v>-1.0672085546561755E-2</c:v>
                </c:pt>
                <c:pt idx="86">
                  <c:v>-1.0516326974884707E-2</c:v>
                </c:pt>
                <c:pt idx="87">
                  <c:v>-1.0513415599713173E-2</c:v>
                </c:pt>
                <c:pt idx="88">
                  <c:v>-1.032272052597772E-2</c:v>
                </c:pt>
                <c:pt idx="89">
                  <c:v>-1.0309619337705819E-2</c:v>
                </c:pt>
                <c:pt idx="90">
                  <c:v>-1.0150949390857235E-2</c:v>
                </c:pt>
                <c:pt idx="91">
                  <c:v>-1.01305697646565E-2</c:v>
                </c:pt>
                <c:pt idx="92">
                  <c:v>-1.0101456012941164E-2</c:v>
                </c:pt>
                <c:pt idx="93">
                  <c:v>-1.009854463776963E-2</c:v>
                </c:pt>
                <c:pt idx="94">
                  <c:v>-1.0092721887426563E-2</c:v>
                </c:pt>
                <c:pt idx="95">
                  <c:v>-1.0078165011568895E-2</c:v>
                </c:pt>
                <c:pt idx="96">
                  <c:v>-9.6356359854957822E-3</c:v>
                </c:pt>
                <c:pt idx="97">
                  <c:v>-9.6356359854957822E-3</c:v>
                </c:pt>
                <c:pt idx="98">
                  <c:v>-9.6356359854957822E-3</c:v>
                </c:pt>
                <c:pt idx="99">
                  <c:v>-9.4594977876179976E-3</c:v>
                </c:pt>
                <c:pt idx="100">
                  <c:v>-9.4420295365887953E-3</c:v>
                </c:pt>
                <c:pt idx="101">
                  <c:v>-9.28481527732598E-3</c:v>
                </c:pt>
                <c:pt idx="102">
                  <c:v>-9.2324105242383749E-3</c:v>
                </c:pt>
                <c:pt idx="103">
                  <c:v>-8.845197626424401E-3</c:v>
                </c:pt>
                <c:pt idx="104">
                  <c:v>-8.8364635009098007E-3</c:v>
                </c:pt>
                <c:pt idx="105">
                  <c:v>-8.6515911775174141E-3</c:v>
                </c:pt>
                <c:pt idx="106">
                  <c:v>-8.605009174772877E-3</c:v>
                </c:pt>
                <c:pt idx="107">
                  <c:v>-8.5758954230575404E-3</c:v>
                </c:pt>
                <c:pt idx="108">
                  <c:v>-8.5613385471998722E-3</c:v>
                </c:pt>
                <c:pt idx="109">
                  <c:v>-8.4201368513804921E-3</c:v>
                </c:pt>
                <c:pt idx="110">
                  <c:v>-7.7592546874423567E-3</c:v>
                </c:pt>
                <c:pt idx="111">
                  <c:v>-7.7548876246850557E-3</c:v>
                </c:pt>
                <c:pt idx="112">
                  <c:v>-7.6034961157653066E-3</c:v>
                </c:pt>
                <c:pt idx="113">
                  <c:v>-7.5918506150791723E-3</c:v>
                </c:pt>
                <c:pt idx="114">
                  <c:v>-7.5394458619915672E-3</c:v>
                </c:pt>
                <c:pt idx="115">
                  <c:v>-7.527800361305432E-3</c:v>
                </c:pt>
                <c:pt idx="116">
                  <c:v>-7.527800361305432E-3</c:v>
                </c:pt>
                <c:pt idx="117">
                  <c:v>-7.5045093599331635E-3</c:v>
                </c:pt>
                <c:pt idx="118">
                  <c:v>-7.3574849137707145E-3</c:v>
                </c:pt>
                <c:pt idx="119">
                  <c:v>-7.3283711620553789E-3</c:v>
                </c:pt>
                <c:pt idx="120">
                  <c:v>-7.3254597868838449E-3</c:v>
                </c:pt>
                <c:pt idx="121">
                  <c:v>-7.1405874634914591E-3</c:v>
                </c:pt>
                <c:pt idx="122">
                  <c:v>-7.1347647131483919E-3</c:v>
                </c:pt>
                <c:pt idx="123">
                  <c:v>-7.0809042724750198E-3</c:v>
                </c:pt>
                <c:pt idx="124">
                  <c:v>-6.9251457007979706E-3</c:v>
                </c:pt>
                <c:pt idx="125">
                  <c:v>-6.9047660745972352E-3</c:v>
                </c:pt>
                <c:pt idx="126">
                  <c:v>-6.896031949082634E-3</c:v>
                </c:pt>
                <c:pt idx="127">
                  <c:v>-6.8931205739111E-3</c:v>
                </c:pt>
                <c:pt idx="128">
                  <c:v>-6.8931205739111E-3</c:v>
                </c:pt>
                <c:pt idx="129">
                  <c:v>-6.8902091987395669E-3</c:v>
                </c:pt>
                <c:pt idx="130">
                  <c:v>-6.5233759271263294E-3</c:v>
                </c:pt>
                <c:pt idx="131">
                  <c:v>-6.0924924017393516E-3</c:v>
                </c:pt>
                <c:pt idx="132">
                  <c:v>-6.0895810265678176E-3</c:v>
                </c:pt>
                <c:pt idx="133">
                  <c:v>-6.0721127755386161E-3</c:v>
                </c:pt>
                <c:pt idx="134">
                  <c:v>-6.0473660865805797E-3</c:v>
                </c:pt>
                <c:pt idx="135">
                  <c:v>-5.8275572611297902E-3</c:v>
                </c:pt>
                <c:pt idx="136">
                  <c:v>-5.4490784888304184E-3</c:v>
                </c:pt>
                <c:pt idx="137">
                  <c:v>-5.4083192364289476E-3</c:v>
                </c:pt>
                <c:pt idx="138">
                  <c:v>-5.3937623605712793E-3</c:v>
                </c:pt>
                <c:pt idx="139">
                  <c:v>-5.2263582882080949E-3</c:v>
                </c:pt>
                <c:pt idx="140">
                  <c:v>-4.1375039740545166E-3</c:v>
                </c:pt>
                <c:pt idx="141">
                  <c:v>-4.1375039740545166E-3</c:v>
                </c:pt>
                <c:pt idx="142">
                  <c:v>-3.9278849617040961E-3</c:v>
                </c:pt>
                <c:pt idx="143">
                  <c:v>-3.9045939603318258E-3</c:v>
                </c:pt>
                <c:pt idx="144">
                  <c:v>-2.8885240254665889E-3</c:v>
                </c:pt>
                <c:pt idx="145">
                  <c:v>-2.8885240254665889E-3</c:v>
                </c:pt>
                <c:pt idx="146">
                  <c:v>-2.6512469489865971E-3</c:v>
                </c:pt>
                <c:pt idx="147">
                  <c:v>-2.6512469489865971E-3</c:v>
                </c:pt>
                <c:pt idx="148">
                  <c:v>-2.6512469489865971E-3</c:v>
                </c:pt>
                <c:pt idx="149">
                  <c:v>-2.4590961876653772E-3</c:v>
                </c:pt>
                <c:pt idx="150">
                  <c:v>-2.4489063745650099E-3</c:v>
                </c:pt>
                <c:pt idx="151">
                  <c:v>-2.4256153731927414E-3</c:v>
                </c:pt>
                <c:pt idx="152">
                  <c:v>-2.007833036077664E-3</c:v>
                </c:pt>
                <c:pt idx="153">
                  <c:v>-1.8025810864845428E-3</c:v>
                </c:pt>
                <c:pt idx="154">
                  <c:v>-1.3425838093822293E-3</c:v>
                </c:pt>
                <c:pt idx="155">
                  <c:v>-9.248014722671536E-4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8A-41E2-901F-F0CD1DF1945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  <c:pt idx="155">
                  <c:v>4385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38">
                  <c:v>0.44950800000151503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8A-41E2-901F-F0CD1DF19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42512"/>
        <c:axId val="1"/>
      </c:scatterChart>
      <c:valAx>
        <c:axId val="5215425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3640546175509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42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17945269279149"/>
          <c:y val="0.92024539877300615"/>
          <c:w val="0.7777789965309063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Boo - O-C Diagr.</a:t>
            </a:r>
          </a:p>
        </c:rich>
      </c:tx>
      <c:layout>
        <c:manualLayout>
          <c:xMode val="edge"/>
          <c:yMode val="edge"/>
          <c:x val="0.3758281622082007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0606867794511"/>
          <c:y val="0.14678942920199375"/>
          <c:w val="0.81622582541020916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  <c:pt idx="155">
                  <c:v>4385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-5.0769999996191473E-2</c:v>
                </c:pt>
                <c:pt idx="1">
                  <c:v>-5.1019999998970889E-2</c:v>
                </c:pt>
                <c:pt idx="2">
                  <c:v>-1.0479999997187406E-2</c:v>
                </c:pt>
                <c:pt idx="3">
                  <c:v>4.0437999999994645E-2</c:v>
                </c:pt>
                <c:pt idx="4">
                  <c:v>5.3686000002926448E-2</c:v>
                </c:pt>
                <c:pt idx="5">
                  <c:v>5.6324000001040986E-2</c:v>
                </c:pt>
                <c:pt idx="6">
                  <c:v>-4.3573999999352964E-2</c:v>
                </c:pt>
                <c:pt idx="7">
                  <c:v>-1.6755999997258186E-2</c:v>
                </c:pt>
                <c:pt idx="8">
                  <c:v>6.8700000010721851E-3</c:v>
                </c:pt>
                <c:pt idx="9">
                  <c:v>4.2814000004000263E-2</c:v>
                </c:pt>
                <c:pt idx="10">
                  <c:v>1.182600000538514E-2</c:v>
                </c:pt>
                <c:pt idx="11">
                  <c:v>2.6310000004741596E-2</c:v>
                </c:pt>
                <c:pt idx="12">
                  <c:v>-4.0671999999176478E-2</c:v>
                </c:pt>
                <c:pt idx="13">
                  <c:v>4.328000002715271E-3</c:v>
                </c:pt>
                <c:pt idx="14">
                  <c:v>-1.547999999820604E-2</c:v>
                </c:pt>
                <c:pt idx="15">
                  <c:v>1.7772000002878485E-2</c:v>
                </c:pt>
                <c:pt idx="16">
                  <c:v>4.2050000000017462E-2</c:v>
                </c:pt>
                <c:pt idx="17">
                  <c:v>-3.8737999995646533E-2</c:v>
                </c:pt>
                <c:pt idx="18">
                  <c:v>1.6956000006757677E-2</c:v>
                </c:pt>
                <c:pt idx="19">
                  <c:v>2.9552000003604917E-2</c:v>
                </c:pt>
                <c:pt idx="20">
                  <c:v>2.8152000002592104E-2</c:v>
                </c:pt>
                <c:pt idx="21">
                  <c:v>2.8332000005320879E-2</c:v>
                </c:pt>
                <c:pt idx="22">
                  <c:v>4.4512000004033325E-2</c:v>
                </c:pt>
                <c:pt idx="23">
                  <c:v>-5.0159999955212697E-3</c:v>
                </c:pt>
                <c:pt idx="24">
                  <c:v>-4.6127999994496349E-2</c:v>
                </c:pt>
                <c:pt idx="25">
                  <c:v>-2.8891999998450046E-2</c:v>
                </c:pt>
                <c:pt idx="26">
                  <c:v>-2.5655999997979961E-2</c:v>
                </c:pt>
                <c:pt idx="27">
                  <c:v>2.3746000006212853E-2</c:v>
                </c:pt>
                <c:pt idx="28">
                  <c:v>-3.4345999996730825E-2</c:v>
                </c:pt>
                <c:pt idx="29">
                  <c:v>2.3620000029040966E-3</c:v>
                </c:pt>
                <c:pt idx="30">
                  <c:v>-7.0693999994546175E-2</c:v>
                </c:pt>
                <c:pt idx="31">
                  <c:v>-1.1693999993440229E-2</c:v>
                </c:pt>
                <c:pt idx="32">
                  <c:v>-4.708599999503349E-2</c:v>
                </c:pt>
                <c:pt idx="33">
                  <c:v>-3.1198000000586035E-2</c:v>
                </c:pt>
                <c:pt idx="34">
                  <c:v>-4.0099999994708924E-2</c:v>
                </c:pt>
                <c:pt idx="35">
                  <c:v>4.3160000022908207E-3</c:v>
                </c:pt>
                <c:pt idx="36">
                  <c:v>0.13432800000373391</c:v>
                </c:pt>
                <c:pt idx="37">
                  <c:v>-1.7339999976684339E-3</c:v>
                </c:pt>
                <c:pt idx="39">
                  <c:v>-4.9069999997300329E-2</c:v>
                </c:pt>
                <c:pt idx="40">
                  <c:v>-1.3069999997242121E-2</c:v>
                </c:pt>
                <c:pt idx="41">
                  <c:v>6.8780000037804712E-3</c:v>
                </c:pt>
                <c:pt idx="42">
                  <c:v>9.0580000032787211E-3</c:v>
                </c:pt>
                <c:pt idx="43">
                  <c:v>-2.2289999997155974E-2</c:v>
                </c:pt>
                <c:pt idx="44">
                  <c:v>1.8880000025092158E-3</c:v>
                </c:pt>
                <c:pt idx="45">
                  <c:v>3.0888000004779315E-2</c:v>
                </c:pt>
                <c:pt idx="46">
                  <c:v>-3.1639999997423729E-2</c:v>
                </c:pt>
                <c:pt idx="47">
                  <c:v>3.3600000024307519E-3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B9-46FB-90F2-31D8A2DDF3F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72">
                    <c:v>4.0000000000000002E-4</c:v>
                  </c:pt>
                  <c:pt idx="77">
                    <c:v>4.0000000000000002E-4</c:v>
                  </c:pt>
                  <c:pt idx="89">
                    <c:v>1.6000000000000001E-3</c:v>
                  </c:pt>
                  <c:pt idx="96">
                    <c:v>0</c:v>
                  </c:pt>
                  <c:pt idx="97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2">
                    <c:v>5.0000000000000001E-4</c:v>
                  </c:pt>
                  <c:pt idx="113">
                    <c:v>1.1999999999999999E-3</c:v>
                  </c:pt>
                  <c:pt idx="114">
                    <c:v>4.0000000000000001E-3</c:v>
                  </c:pt>
                  <c:pt idx="117">
                    <c:v>4.0000000000000002E-4</c:v>
                  </c:pt>
                  <c:pt idx="121">
                    <c:v>1.2E-2</c:v>
                  </c:pt>
                  <c:pt idx="122">
                    <c:v>5.0000000000000001E-3</c:v>
                  </c:pt>
                  <c:pt idx="124">
                    <c:v>0</c:v>
                  </c:pt>
                  <c:pt idx="126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1.6000000000000001E-3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5.0000000000000001E-4</c:v>
                  </c:pt>
                  <c:pt idx="142">
                    <c:v>5.0000000000000001E-4</c:v>
                  </c:pt>
                  <c:pt idx="143">
                    <c:v>6.9999999999999999E-4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2.9999999999999997E-4</c:v>
                  </c:pt>
                  <c:pt idx="148">
                    <c:v>2.9999999999999997E-4</c:v>
                  </c:pt>
                  <c:pt idx="149">
                    <c:v>0</c:v>
                  </c:pt>
                  <c:pt idx="150">
                    <c:v>1.1000000000000001E-3</c:v>
                  </c:pt>
                  <c:pt idx="151">
                    <c:v>0.01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2E-3</c:v>
                  </c:pt>
                  <c:pt idx="155">
                    <c:v>5.0000000000000001E-4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72">
                    <c:v>4.0000000000000002E-4</c:v>
                  </c:pt>
                  <c:pt idx="77">
                    <c:v>4.0000000000000002E-4</c:v>
                  </c:pt>
                  <c:pt idx="89">
                    <c:v>1.6000000000000001E-3</c:v>
                  </c:pt>
                  <c:pt idx="96">
                    <c:v>0</c:v>
                  </c:pt>
                  <c:pt idx="97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2">
                    <c:v>5.0000000000000001E-4</c:v>
                  </c:pt>
                  <c:pt idx="113">
                    <c:v>1.1999999999999999E-3</c:v>
                  </c:pt>
                  <c:pt idx="114">
                    <c:v>4.0000000000000001E-3</c:v>
                  </c:pt>
                  <c:pt idx="117">
                    <c:v>4.0000000000000002E-4</c:v>
                  </c:pt>
                  <c:pt idx="121">
                    <c:v>1.2E-2</c:v>
                  </c:pt>
                  <c:pt idx="122">
                    <c:v>5.0000000000000001E-3</c:v>
                  </c:pt>
                  <c:pt idx="124">
                    <c:v>0</c:v>
                  </c:pt>
                  <c:pt idx="126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1.6000000000000001E-3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5.0000000000000001E-4</c:v>
                  </c:pt>
                  <c:pt idx="142">
                    <c:v>5.0000000000000001E-4</c:v>
                  </c:pt>
                  <c:pt idx="143">
                    <c:v>6.9999999999999999E-4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2.9999999999999997E-4</c:v>
                  </c:pt>
                  <c:pt idx="148">
                    <c:v>2.9999999999999997E-4</c:v>
                  </c:pt>
                  <c:pt idx="149">
                    <c:v>0</c:v>
                  </c:pt>
                  <c:pt idx="150">
                    <c:v>1.1000000000000001E-3</c:v>
                  </c:pt>
                  <c:pt idx="151">
                    <c:v>0.01</c:v>
                  </c:pt>
                  <c:pt idx="152">
                    <c:v>2.0000000000000001E-4</c:v>
                  </c:pt>
                  <c:pt idx="153">
                    <c:v>2.9999999999999997E-4</c:v>
                  </c:pt>
                  <c:pt idx="154">
                    <c:v>2E-3</c:v>
                  </c:pt>
                  <c:pt idx="15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  <c:pt idx="155">
                  <c:v>4385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48">
                  <c:v>-1.1999996786471456E-5</c:v>
                </c:pt>
                <c:pt idx="49">
                  <c:v>7.5020000076619908E-3</c:v>
                </c:pt>
                <c:pt idx="50">
                  <c:v>7.9740000001038425E-3</c:v>
                </c:pt>
                <c:pt idx="53">
                  <c:v>-6.9699999949079938E-3</c:v>
                </c:pt>
                <c:pt idx="54">
                  <c:v>-1.6923999995924532E-2</c:v>
                </c:pt>
                <c:pt idx="55">
                  <c:v>-3.3563999997568317E-2</c:v>
                </c:pt>
                <c:pt idx="56">
                  <c:v>-2.2912000000360422E-2</c:v>
                </c:pt>
                <c:pt idx="57">
                  <c:v>-6.4399999973829836E-3</c:v>
                </c:pt>
                <c:pt idx="58">
                  <c:v>-6.2039999975240789E-3</c:v>
                </c:pt>
                <c:pt idx="59">
                  <c:v>4.212000007100869E-3</c:v>
                </c:pt>
                <c:pt idx="60">
                  <c:v>-3.5552000001189299E-2</c:v>
                </c:pt>
                <c:pt idx="61">
                  <c:v>1.4480000027106144E-3</c:v>
                </c:pt>
                <c:pt idx="62">
                  <c:v>-4.4315999999525957E-2</c:v>
                </c:pt>
                <c:pt idx="63">
                  <c:v>-3.5079999994195532E-2</c:v>
                </c:pt>
                <c:pt idx="64">
                  <c:v>-2.4769999996351544E-2</c:v>
                </c:pt>
                <c:pt idx="65">
                  <c:v>-1.3397999995504506E-2</c:v>
                </c:pt>
                <c:pt idx="66">
                  <c:v>-2.8453999999328516E-2</c:v>
                </c:pt>
                <c:pt idx="67">
                  <c:v>-2.7274000000033993E-2</c:v>
                </c:pt>
                <c:pt idx="68">
                  <c:v>-8.5919999983161688E-3</c:v>
                </c:pt>
                <c:pt idx="69">
                  <c:v>-2.0519999961834401E-3</c:v>
                </c:pt>
                <c:pt idx="70">
                  <c:v>-2.9815999994752929E-2</c:v>
                </c:pt>
                <c:pt idx="71">
                  <c:v>-3.8580000000365544E-2</c:v>
                </c:pt>
                <c:pt idx="73">
                  <c:v>-1.3947999992524274E-2</c:v>
                </c:pt>
                <c:pt idx="74">
                  <c:v>-8.9479999951436184E-3</c:v>
                </c:pt>
                <c:pt idx="75">
                  <c:v>-1.787999999942258E-2</c:v>
                </c:pt>
                <c:pt idx="76">
                  <c:v>7.8280000016093254E-3</c:v>
                </c:pt>
                <c:pt idx="78">
                  <c:v>-5.5339999962598085E-3</c:v>
                </c:pt>
                <c:pt idx="79">
                  <c:v>8.6760000049252994E-3</c:v>
                </c:pt>
                <c:pt idx="80">
                  <c:v>3.5199999983888119E-3</c:v>
                </c:pt>
                <c:pt idx="81">
                  <c:v>-8.8839999953052029E-3</c:v>
                </c:pt>
                <c:pt idx="82">
                  <c:v>-1.5647999993234407E-2</c:v>
                </c:pt>
                <c:pt idx="83">
                  <c:v>-2.4119999943650328E-3</c:v>
                </c:pt>
                <c:pt idx="84">
                  <c:v>-2.0939999994880054E-2</c:v>
                </c:pt>
                <c:pt idx="85">
                  <c:v>-6.4679999923100695E-3</c:v>
                </c:pt>
                <c:pt idx="86">
                  <c:v>-2.6841999999305699E-2</c:v>
                </c:pt>
                <c:pt idx="87">
                  <c:v>-1.6059999979916029E-3</c:v>
                </c:pt>
                <c:pt idx="88">
                  <c:v>-2.1479999995790422E-3</c:v>
                </c:pt>
                <c:pt idx="90">
                  <c:v>-1.3223999994806945E-2</c:v>
                </c:pt>
                <c:pt idx="91">
                  <c:v>-1.1571999995794613E-2</c:v>
                </c:pt>
                <c:pt idx="92">
                  <c:v>-3.6211999991792254E-2</c:v>
                </c:pt>
                <c:pt idx="93">
                  <c:v>-3.3975999998801854E-2</c:v>
                </c:pt>
                <c:pt idx="94">
                  <c:v>-1.4503999998851214E-2</c:v>
                </c:pt>
                <c:pt idx="95">
                  <c:v>1.0676000005332753E-2</c:v>
                </c:pt>
                <c:pt idx="96">
                  <c:v>-3.34519999960321E-2</c:v>
                </c:pt>
                <c:pt idx="97">
                  <c:v>-3.0451999999058899E-2</c:v>
                </c:pt>
                <c:pt idx="98">
                  <c:v>-1.9451999993179925E-2</c:v>
                </c:pt>
                <c:pt idx="99">
                  <c:v>8.2600000314414501E-4</c:v>
                </c:pt>
                <c:pt idx="100">
                  <c:v>1.5242000001308043E-2</c:v>
                </c:pt>
                <c:pt idx="101">
                  <c:v>1.5986000005796086E-2</c:v>
                </c:pt>
                <c:pt idx="102">
                  <c:v>8.2340000008116476E-3</c:v>
                </c:pt>
                <c:pt idx="103">
                  <c:v>-7.3779999947873875E-3</c:v>
                </c:pt>
                <c:pt idx="104">
                  <c:v>-2.670000001671724E-3</c:v>
                </c:pt>
                <c:pt idx="105">
                  <c:v>-1.6839999952935614E-3</c:v>
                </c:pt>
                <c:pt idx="106">
                  <c:v>-3.1907999997201841E-2</c:v>
                </c:pt>
                <c:pt idx="107">
                  <c:v>-9.5480000018142164E-3</c:v>
                </c:pt>
                <c:pt idx="108">
                  <c:v>-1.3367999999900348E-2</c:v>
                </c:pt>
                <c:pt idx="110">
                  <c:v>-8.3499999964260496E-3</c:v>
                </c:pt>
                <c:pt idx="111">
                  <c:v>-1.899599999160273E-2</c:v>
                </c:pt>
                <c:pt idx="115">
                  <c:v>-4.5879999961471185E-3</c:v>
                </c:pt>
                <c:pt idx="116">
                  <c:v>-2.5879999957396649E-3</c:v>
                </c:pt>
                <c:pt idx="118">
                  <c:v>-1.7819999920902774E-3</c:v>
                </c:pt>
                <c:pt idx="121">
                  <c:v>4.8000000024330802E-3</c:v>
                </c:pt>
                <c:pt idx="122">
                  <c:v>-8.7280000007012859E-3</c:v>
                </c:pt>
                <c:pt idx="123">
                  <c:v>-2.1361999999498948E-2</c:v>
                </c:pt>
                <c:pt idx="124">
                  <c:v>-7.3599999450379983E-4</c:v>
                </c:pt>
                <c:pt idx="125">
                  <c:v>-9.0839999975287355E-3</c:v>
                </c:pt>
                <c:pt idx="126">
                  <c:v>-6.3759999902686104E-3</c:v>
                </c:pt>
                <c:pt idx="127">
                  <c:v>-3.2139999995706603E-2</c:v>
                </c:pt>
                <c:pt idx="128">
                  <c:v>-3.0139999995299149E-2</c:v>
                </c:pt>
                <c:pt idx="129">
                  <c:v>-3.5903999996662606E-2</c:v>
                </c:pt>
                <c:pt idx="131">
                  <c:v>-5.2399999985937029E-3</c:v>
                </c:pt>
                <c:pt idx="132">
                  <c:v>1.9960000063292682E-3</c:v>
                </c:pt>
                <c:pt idx="133">
                  <c:v>7.4119999990216456E-3</c:v>
                </c:pt>
                <c:pt idx="134">
                  <c:v>-1.3581999999587424E-2</c:v>
                </c:pt>
                <c:pt idx="135">
                  <c:v>-3.5763999992923345E-2</c:v>
                </c:pt>
                <c:pt idx="136">
                  <c:v>-7.0839999971212819E-3</c:v>
                </c:pt>
                <c:pt idx="138">
                  <c:v>8.4000000060768798E-3</c:v>
                </c:pt>
                <c:pt idx="139">
                  <c:v>4.9700000090524554E-3</c:v>
                </c:pt>
                <c:pt idx="151">
                  <c:v>-1.9979999924544245E-3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B9-46FB-90F2-31D8A2DDF3F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  <c:pt idx="155">
                  <c:v>4385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51">
                  <c:v>0</c:v>
                </c:pt>
                <c:pt idx="52">
                  <c:v>-2.9799999902024865E-4</c:v>
                </c:pt>
                <c:pt idx="72">
                  <c:v>-4.3539999969652854E-3</c:v>
                </c:pt>
                <c:pt idx="89">
                  <c:v>-3.859999924316071E-4</c:v>
                </c:pt>
                <c:pt idx="109">
                  <c:v>-2.5219999952241778E-3</c:v>
                </c:pt>
                <c:pt idx="112">
                  <c:v>-2.0240000012563542E-3</c:v>
                </c:pt>
                <c:pt idx="113">
                  <c:v>-3.679999994346872E-3</c:v>
                </c:pt>
                <c:pt idx="114">
                  <c:v>1.0468000007676892E-2</c:v>
                </c:pt>
                <c:pt idx="117">
                  <c:v>-2.3999999975785613E-3</c:v>
                </c:pt>
                <c:pt idx="119">
                  <c:v>-2.4219999977503903E-3</c:v>
                </c:pt>
                <c:pt idx="120">
                  <c:v>-2.1859999978914857E-3</c:v>
                </c:pt>
                <c:pt idx="130">
                  <c:v>-2.2067999998398591E-2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B9-46FB-90F2-31D8A2DDF3F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  <c:pt idx="155">
                  <c:v>4385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77">
                  <c:v>-3.8359999962267466E-3</c:v>
                </c:pt>
                <c:pt idx="137">
                  <c:v>-4.4799999959650449E-3</c:v>
                </c:pt>
                <c:pt idx="140">
                  <c:v>3.3400000393157825E-4</c:v>
                </c:pt>
                <c:pt idx="141">
                  <c:v>4.2400000529596582E-4</c:v>
                </c:pt>
                <c:pt idx="142">
                  <c:v>-1.5674000002036337E-2</c:v>
                </c:pt>
                <c:pt idx="143">
                  <c:v>-1.2859999915235676E-3</c:v>
                </c:pt>
                <c:pt idx="144">
                  <c:v>-2.2000000171829015E-5</c:v>
                </c:pt>
                <c:pt idx="145">
                  <c:v>-2.2000000171829015E-5</c:v>
                </c:pt>
                <c:pt idx="146">
                  <c:v>-1.8799999816110358E-4</c:v>
                </c:pt>
                <c:pt idx="147">
                  <c:v>-8.800000068731606E-5</c:v>
                </c:pt>
                <c:pt idx="148">
                  <c:v>-8.800000068731606E-5</c:v>
                </c:pt>
                <c:pt idx="149">
                  <c:v>-2.1199999173404649E-4</c:v>
                </c:pt>
                <c:pt idx="150">
                  <c:v>1.140000022132881E-4</c:v>
                </c:pt>
                <c:pt idx="152">
                  <c:v>8.6800000281073153E-4</c:v>
                </c:pt>
                <c:pt idx="153">
                  <c:v>7.0600000617559999E-4</c:v>
                </c:pt>
                <c:pt idx="154">
                  <c:v>-2.0599996787495911E-4</c:v>
                </c:pt>
                <c:pt idx="155">
                  <c:v>-5.9399999954621308E-3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B9-46FB-90F2-31D8A2DDF3F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  <c:pt idx="155">
                  <c:v>4385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B9-46FB-90F2-31D8A2DDF3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  <c:pt idx="155">
                  <c:v>4385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B9-46FB-90F2-31D8A2DDF3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60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  <c:pt idx="155">
                  <c:v>4385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B9-46FB-90F2-31D8A2DDF3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  <c:pt idx="155">
                  <c:v>4385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-2.6959773943706668E-2</c:v>
                </c:pt>
                <c:pt idx="1">
                  <c:v>-2.6777812995485813E-2</c:v>
                </c:pt>
                <c:pt idx="2">
                  <c:v>-2.6734142367912807E-2</c:v>
                </c:pt>
                <c:pt idx="3">
                  <c:v>-2.658711792175036E-2</c:v>
                </c:pt>
                <c:pt idx="4">
                  <c:v>-2.6534713168662755E-2</c:v>
                </c:pt>
                <c:pt idx="5">
                  <c:v>-2.6329461219069636E-2</c:v>
                </c:pt>
                <c:pt idx="6">
                  <c:v>-2.5908767506783024E-2</c:v>
                </c:pt>
                <c:pt idx="7">
                  <c:v>-2.5688958681332235E-2</c:v>
                </c:pt>
                <c:pt idx="8">
                  <c:v>-2.5533200109655187E-2</c:v>
                </c:pt>
                <c:pt idx="9">
                  <c:v>-2.5521554608969051E-2</c:v>
                </c:pt>
                <c:pt idx="10">
                  <c:v>-2.547206123105298E-2</c:v>
                </c:pt>
                <c:pt idx="11">
                  <c:v>-2.541674510279384E-2</c:v>
                </c:pt>
                <c:pt idx="12">
                  <c:v>-2.4614661243036323E-2</c:v>
                </c:pt>
                <c:pt idx="13">
                  <c:v>-2.4614661243036323E-2</c:v>
                </c:pt>
                <c:pt idx="14">
                  <c:v>-2.4550610989262582E-2</c:v>
                </c:pt>
                <c:pt idx="15">
                  <c:v>-2.3511250053025075E-2</c:v>
                </c:pt>
                <c:pt idx="16">
                  <c:v>-2.3335111855147292E-2</c:v>
                </c:pt>
                <c:pt idx="17">
                  <c:v>-2.2703343442924493E-2</c:v>
                </c:pt>
                <c:pt idx="18">
                  <c:v>-2.250973699401751E-2</c:v>
                </c:pt>
                <c:pt idx="19">
                  <c:v>-2.2477711867130636E-2</c:v>
                </c:pt>
                <c:pt idx="20">
                  <c:v>-2.1458730557093866E-2</c:v>
                </c:pt>
                <c:pt idx="21">
                  <c:v>-2.1444173681236196E-2</c:v>
                </c:pt>
                <c:pt idx="22">
                  <c:v>-2.142961680537853E-2</c:v>
                </c:pt>
                <c:pt idx="23">
                  <c:v>-2.1423794055035462E-2</c:v>
                </c:pt>
                <c:pt idx="24">
                  <c:v>-2.1400503053663193E-2</c:v>
                </c:pt>
                <c:pt idx="25">
                  <c:v>-2.1397591678491659E-2</c:v>
                </c:pt>
                <c:pt idx="26">
                  <c:v>-2.1394680303320125E-2</c:v>
                </c:pt>
                <c:pt idx="27">
                  <c:v>-2.1192339728898536E-2</c:v>
                </c:pt>
                <c:pt idx="28">
                  <c:v>-2.060133056907721E-2</c:v>
                </c:pt>
                <c:pt idx="29">
                  <c:v>-2.0592596443562608E-2</c:v>
                </c:pt>
                <c:pt idx="30">
                  <c:v>-2.0580950942876475E-2</c:v>
                </c:pt>
                <c:pt idx="31">
                  <c:v>-2.0580950942876475E-2</c:v>
                </c:pt>
                <c:pt idx="32">
                  <c:v>-2.0499432438073534E-2</c:v>
                </c:pt>
                <c:pt idx="33">
                  <c:v>-2.0476141436701265E-2</c:v>
                </c:pt>
                <c:pt idx="34">
                  <c:v>-2.0314560114681149E-2</c:v>
                </c:pt>
                <c:pt idx="35">
                  <c:v>-2.0297091863651945E-2</c:v>
                </c:pt>
                <c:pt idx="36">
                  <c:v>-2.0247598485735874E-2</c:v>
                </c:pt>
                <c:pt idx="37">
                  <c:v>-1.953285588112437E-2</c:v>
                </c:pt>
                <c:pt idx="38">
                  <c:v>-1.95051978169948E-2</c:v>
                </c:pt>
                <c:pt idx="39">
                  <c:v>-1.9462982877007561E-2</c:v>
                </c:pt>
                <c:pt idx="40">
                  <c:v>-1.9462982877007561E-2</c:v>
                </c:pt>
                <c:pt idx="41">
                  <c:v>-1.8464381193171522E-2</c:v>
                </c:pt>
                <c:pt idx="42">
                  <c:v>-1.8449824317313856E-2</c:v>
                </c:pt>
                <c:pt idx="43">
                  <c:v>-1.8429444691113121E-2</c:v>
                </c:pt>
                <c:pt idx="44">
                  <c:v>-1.8180522113946995E-2</c:v>
                </c:pt>
                <c:pt idx="45">
                  <c:v>-1.8180522113946995E-2</c:v>
                </c:pt>
                <c:pt idx="46">
                  <c:v>-1.8174699363603927E-2</c:v>
                </c:pt>
                <c:pt idx="47">
                  <c:v>-1.8174699363603927E-2</c:v>
                </c:pt>
                <c:pt idx="48">
                  <c:v>-1.3886243735934887E-2</c:v>
                </c:pt>
                <c:pt idx="49">
                  <c:v>-1.3707194162885569E-2</c:v>
                </c:pt>
                <c:pt idx="50">
                  <c:v>-1.3701371412542501E-2</c:v>
                </c:pt>
                <c:pt idx="51">
                  <c:v>-1.3691181599442133E-2</c:v>
                </c:pt>
                <c:pt idx="52">
                  <c:v>-1.2615428473560456E-2</c:v>
                </c:pt>
                <c:pt idx="53">
                  <c:v>-1.2257329327461819E-2</c:v>
                </c:pt>
                <c:pt idx="54">
                  <c:v>-1.1824990114489075E-2</c:v>
                </c:pt>
                <c:pt idx="55">
                  <c:v>-1.1795876362773738E-2</c:v>
                </c:pt>
                <c:pt idx="56">
                  <c:v>-1.1775496736573002E-2</c:v>
                </c:pt>
                <c:pt idx="57">
                  <c:v>-1.1769673986229936E-2</c:v>
                </c:pt>
                <c:pt idx="58">
                  <c:v>-1.1766762611058402E-2</c:v>
                </c:pt>
                <c:pt idx="59">
                  <c:v>-1.17492943600292E-2</c:v>
                </c:pt>
                <c:pt idx="60">
                  <c:v>-1.1746382984857667E-2</c:v>
                </c:pt>
                <c:pt idx="61">
                  <c:v>-1.1746382984857667E-2</c:v>
                </c:pt>
                <c:pt idx="62">
                  <c:v>-1.1743471609686133E-2</c:v>
                </c:pt>
                <c:pt idx="63">
                  <c:v>-1.1740560234514599E-2</c:v>
                </c:pt>
                <c:pt idx="64">
                  <c:v>-1.1675054293155093E-2</c:v>
                </c:pt>
                <c:pt idx="65">
                  <c:v>-1.1596447163523683E-2</c:v>
                </c:pt>
                <c:pt idx="66">
                  <c:v>-1.1584801662837551E-2</c:v>
                </c:pt>
                <c:pt idx="67">
                  <c:v>-1.1570244786979881E-2</c:v>
                </c:pt>
                <c:pt idx="68">
                  <c:v>-1.1426131715988967E-2</c:v>
                </c:pt>
                <c:pt idx="69">
                  <c:v>-1.1382461088415962E-2</c:v>
                </c:pt>
                <c:pt idx="70">
                  <c:v>-1.1379549713244428E-2</c:v>
                </c:pt>
                <c:pt idx="71">
                  <c:v>-1.1376638338072896E-2</c:v>
                </c:pt>
                <c:pt idx="72">
                  <c:v>-1.1366448524972528E-2</c:v>
                </c:pt>
                <c:pt idx="73">
                  <c:v>-1.119613307743781E-2</c:v>
                </c:pt>
                <c:pt idx="74">
                  <c:v>-1.119613307743781E-2</c:v>
                </c:pt>
                <c:pt idx="75">
                  <c:v>-1.1158285200207873E-2</c:v>
                </c:pt>
                <c:pt idx="76">
                  <c:v>-1.1149551074693271E-2</c:v>
                </c:pt>
                <c:pt idx="77">
                  <c:v>-1.1146639699521739E-2</c:v>
                </c:pt>
                <c:pt idx="78">
                  <c:v>-1.094429912510015E-2</c:v>
                </c:pt>
                <c:pt idx="79">
                  <c:v>-1.0806008804452302E-2</c:v>
                </c:pt>
                <c:pt idx="80">
                  <c:v>-1.0721578924477828E-2</c:v>
                </c:pt>
                <c:pt idx="81">
                  <c:v>-1.0689553797590958E-2</c:v>
                </c:pt>
                <c:pt idx="82">
                  <c:v>-1.0686642422419424E-2</c:v>
                </c:pt>
                <c:pt idx="83">
                  <c:v>-1.0683731047247891E-2</c:v>
                </c:pt>
                <c:pt idx="84">
                  <c:v>-1.0677908296904823E-2</c:v>
                </c:pt>
                <c:pt idx="85">
                  <c:v>-1.0672085546561755E-2</c:v>
                </c:pt>
                <c:pt idx="86">
                  <c:v>-1.0516326974884707E-2</c:v>
                </c:pt>
                <c:pt idx="87">
                  <c:v>-1.0513415599713173E-2</c:v>
                </c:pt>
                <c:pt idx="88">
                  <c:v>-1.032272052597772E-2</c:v>
                </c:pt>
                <c:pt idx="89">
                  <c:v>-1.0309619337705819E-2</c:v>
                </c:pt>
                <c:pt idx="90">
                  <c:v>-1.0150949390857235E-2</c:v>
                </c:pt>
                <c:pt idx="91">
                  <c:v>-1.01305697646565E-2</c:v>
                </c:pt>
                <c:pt idx="92">
                  <c:v>-1.0101456012941164E-2</c:v>
                </c:pt>
                <c:pt idx="93">
                  <c:v>-1.009854463776963E-2</c:v>
                </c:pt>
                <c:pt idx="94">
                  <c:v>-1.0092721887426563E-2</c:v>
                </c:pt>
                <c:pt idx="95">
                  <c:v>-1.0078165011568895E-2</c:v>
                </c:pt>
                <c:pt idx="96">
                  <c:v>-9.6356359854957822E-3</c:v>
                </c:pt>
                <c:pt idx="97">
                  <c:v>-9.6356359854957822E-3</c:v>
                </c:pt>
                <c:pt idx="98">
                  <c:v>-9.6356359854957822E-3</c:v>
                </c:pt>
                <c:pt idx="99">
                  <c:v>-9.4594977876179976E-3</c:v>
                </c:pt>
                <c:pt idx="100">
                  <c:v>-9.4420295365887953E-3</c:v>
                </c:pt>
                <c:pt idx="101">
                  <c:v>-9.28481527732598E-3</c:v>
                </c:pt>
                <c:pt idx="102">
                  <c:v>-9.2324105242383749E-3</c:v>
                </c:pt>
                <c:pt idx="103">
                  <c:v>-8.845197626424401E-3</c:v>
                </c:pt>
                <c:pt idx="104">
                  <c:v>-8.8364635009098007E-3</c:v>
                </c:pt>
                <c:pt idx="105">
                  <c:v>-8.6515911775174141E-3</c:v>
                </c:pt>
                <c:pt idx="106">
                  <c:v>-8.605009174772877E-3</c:v>
                </c:pt>
                <c:pt idx="107">
                  <c:v>-8.5758954230575404E-3</c:v>
                </c:pt>
                <c:pt idx="108">
                  <c:v>-8.5613385471998722E-3</c:v>
                </c:pt>
                <c:pt idx="109">
                  <c:v>-8.4201368513804921E-3</c:v>
                </c:pt>
                <c:pt idx="110">
                  <c:v>-7.7592546874423567E-3</c:v>
                </c:pt>
                <c:pt idx="111">
                  <c:v>-7.7548876246850557E-3</c:v>
                </c:pt>
                <c:pt idx="112">
                  <c:v>-7.6034961157653066E-3</c:v>
                </c:pt>
                <c:pt idx="113">
                  <c:v>-7.5918506150791723E-3</c:v>
                </c:pt>
                <c:pt idx="114">
                  <c:v>-7.5394458619915672E-3</c:v>
                </c:pt>
                <c:pt idx="115">
                  <c:v>-7.527800361305432E-3</c:v>
                </c:pt>
                <c:pt idx="116">
                  <c:v>-7.527800361305432E-3</c:v>
                </c:pt>
                <c:pt idx="117">
                  <c:v>-7.5045093599331635E-3</c:v>
                </c:pt>
                <c:pt idx="118">
                  <c:v>-7.3574849137707145E-3</c:v>
                </c:pt>
                <c:pt idx="119">
                  <c:v>-7.3283711620553789E-3</c:v>
                </c:pt>
                <c:pt idx="120">
                  <c:v>-7.3254597868838449E-3</c:v>
                </c:pt>
                <c:pt idx="121">
                  <c:v>-7.1405874634914591E-3</c:v>
                </c:pt>
                <c:pt idx="122">
                  <c:v>-7.1347647131483919E-3</c:v>
                </c:pt>
                <c:pt idx="123">
                  <c:v>-7.0809042724750198E-3</c:v>
                </c:pt>
                <c:pt idx="124">
                  <c:v>-6.9251457007979706E-3</c:v>
                </c:pt>
                <c:pt idx="125">
                  <c:v>-6.9047660745972352E-3</c:v>
                </c:pt>
                <c:pt idx="126">
                  <c:v>-6.896031949082634E-3</c:v>
                </c:pt>
                <c:pt idx="127">
                  <c:v>-6.8931205739111E-3</c:v>
                </c:pt>
                <c:pt idx="128">
                  <c:v>-6.8931205739111E-3</c:v>
                </c:pt>
                <c:pt idx="129">
                  <c:v>-6.8902091987395669E-3</c:v>
                </c:pt>
                <c:pt idx="130">
                  <c:v>-6.5233759271263294E-3</c:v>
                </c:pt>
                <c:pt idx="131">
                  <c:v>-6.0924924017393516E-3</c:v>
                </c:pt>
                <c:pt idx="132">
                  <c:v>-6.0895810265678176E-3</c:v>
                </c:pt>
                <c:pt idx="133">
                  <c:v>-6.0721127755386161E-3</c:v>
                </c:pt>
                <c:pt idx="134">
                  <c:v>-6.0473660865805797E-3</c:v>
                </c:pt>
                <c:pt idx="135">
                  <c:v>-5.8275572611297902E-3</c:v>
                </c:pt>
                <c:pt idx="136">
                  <c:v>-5.4490784888304184E-3</c:v>
                </c:pt>
                <c:pt idx="137">
                  <c:v>-5.4083192364289476E-3</c:v>
                </c:pt>
                <c:pt idx="138">
                  <c:v>-5.3937623605712793E-3</c:v>
                </c:pt>
                <c:pt idx="139">
                  <c:v>-5.2263582882080949E-3</c:v>
                </c:pt>
                <c:pt idx="140">
                  <c:v>-4.1375039740545166E-3</c:v>
                </c:pt>
                <c:pt idx="141">
                  <c:v>-4.1375039740545166E-3</c:v>
                </c:pt>
                <c:pt idx="142">
                  <c:v>-3.9278849617040961E-3</c:v>
                </c:pt>
                <c:pt idx="143">
                  <c:v>-3.9045939603318258E-3</c:v>
                </c:pt>
                <c:pt idx="144">
                  <c:v>-2.8885240254665889E-3</c:v>
                </c:pt>
                <c:pt idx="145">
                  <c:v>-2.8885240254665889E-3</c:v>
                </c:pt>
                <c:pt idx="146">
                  <c:v>-2.6512469489865971E-3</c:v>
                </c:pt>
                <c:pt idx="147">
                  <c:v>-2.6512469489865971E-3</c:v>
                </c:pt>
                <c:pt idx="148">
                  <c:v>-2.6512469489865971E-3</c:v>
                </c:pt>
                <c:pt idx="149">
                  <c:v>-2.4590961876653772E-3</c:v>
                </c:pt>
                <c:pt idx="150">
                  <c:v>-2.4489063745650099E-3</c:v>
                </c:pt>
                <c:pt idx="151">
                  <c:v>-2.4256153731927414E-3</c:v>
                </c:pt>
                <c:pt idx="152">
                  <c:v>-2.007833036077664E-3</c:v>
                </c:pt>
                <c:pt idx="153">
                  <c:v>-1.8025810864845428E-3</c:v>
                </c:pt>
                <c:pt idx="154">
                  <c:v>-1.3425838093822293E-3</c:v>
                </c:pt>
                <c:pt idx="155">
                  <c:v>-9.248014722671536E-4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B9-46FB-90F2-31D8A2DDF3F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-4557.5</c:v>
                </c:pt>
                <c:pt idx="1">
                  <c:v>-4495</c:v>
                </c:pt>
                <c:pt idx="2">
                  <c:v>-4480</c:v>
                </c:pt>
                <c:pt idx="3">
                  <c:v>-4429.5</c:v>
                </c:pt>
                <c:pt idx="4">
                  <c:v>-4411.5</c:v>
                </c:pt>
                <c:pt idx="5">
                  <c:v>-4341</c:v>
                </c:pt>
                <c:pt idx="6">
                  <c:v>-4196.5</c:v>
                </c:pt>
                <c:pt idx="7">
                  <c:v>-4121</c:v>
                </c:pt>
                <c:pt idx="8">
                  <c:v>-4067.5</c:v>
                </c:pt>
                <c:pt idx="9">
                  <c:v>-4063.5</c:v>
                </c:pt>
                <c:pt idx="10">
                  <c:v>-4046.5</c:v>
                </c:pt>
                <c:pt idx="11">
                  <c:v>-4027.5</c:v>
                </c:pt>
                <c:pt idx="12">
                  <c:v>-3752</c:v>
                </c:pt>
                <c:pt idx="13">
                  <c:v>-3752</c:v>
                </c:pt>
                <c:pt idx="14">
                  <c:v>-3730</c:v>
                </c:pt>
                <c:pt idx="15">
                  <c:v>-3373</c:v>
                </c:pt>
                <c:pt idx="16">
                  <c:v>-3312.5</c:v>
                </c:pt>
                <c:pt idx="17">
                  <c:v>-3095.5</c:v>
                </c:pt>
                <c:pt idx="18">
                  <c:v>-3029</c:v>
                </c:pt>
                <c:pt idx="19">
                  <c:v>-3018</c:v>
                </c:pt>
                <c:pt idx="20">
                  <c:v>-2668</c:v>
                </c:pt>
                <c:pt idx="21">
                  <c:v>-2663</c:v>
                </c:pt>
                <c:pt idx="22">
                  <c:v>-2658</c:v>
                </c:pt>
                <c:pt idx="23">
                  <c:v>-2656</c:v>
                </c:pt>
                <c:pt idx="24">
                  <c:v>-2648</c:v>
                </c:pt>
                <c:pt idx="25">
                  <c:v>-2647</c:v>
                </c:pt>
                <c:pt idx="26">
                  <c:v>-2646</c:v>
                </c:pt>
                <c:pt idx="27">
                  <c:v>-2576.5</c:v>
                </c:pt>
                <c:pt idx="28">
                  <c:v>-2373.5</c:v>
                </c:pt>
                <c:pt idx="29">
                  <c:v>-2370.5</c:v>
                </c:pt>
                <c:pt idx="30">
                  <c:v>-2366.5</c:v>
                </c:pt>
                <c:pt idx="31">
                  <c:v>-2366.5</c:v>
                </c:pt>
                <c:pt idx="32">
                  <c:v>-2338.5</c:v>
                </c:pt>
                <c:pt idx="33">
                  <c:v>-2330.5</c:v>
                </c:pt>
                <c:pt idx="34">
                  <c:v>-2275</c:v>
                </c:pt>
                <c:pt idx="35">
                  <c:v>-2269</c:v>
                </c:pt>
                <c:pt idx="36">
                  <c:v>-2252</c:v>
                </c:pt>
                <c:pt idx="37">
                  <c:v>-2006.5</c:v>
                </c:pt>
                <c:pt idx="38">
                  <c:v>-1997</c:v>
                </c:pt>
                <c:pt idx="39">
                  <c:v>-1982.5</c:v>
                </c:pt>
                <c:pt idx="40">
                  <c:v>-1982.5</c:v>
                </c:pt>
                <c:pt idx="41">
                  <c:v>-1639.5</c:v>
                </c:pt>
                <c:pt idx="42">
                  <c:v>-1634.5</c:v>
                </c:pt>
                <c:pt idx="43">
                  <c:v>-1627.5</c:v>
                </c:pt>
                <c:pt idx="44">
                  <c:v>-1542</c:v>
                </c:pt>
                <c:pt idx="45">
                  <c:v>-1542</c:v>
                </c:pt>
                <c:pt idx="46">
                  <c:v>-1540</c:v>
                </c:pt>
                <c:pt idx="47">
                  <c:v>-1540</c:v>
                </c:pt>
                <c:pt idx="48">
                  <c:v>-67</c:v>
                </c:pt>
                <c:pt idx="49">
                  <c:v>-5.5</c:v>
                </c:pt>
                <c:pt idx="50">
                  <c:v>-3.5</c:v>
                </c:pt>
                <c:pt idx="51">
                  <c:v>0</c:v>
                </c:pt>
                <c:pt idx="52">
                  <c:v>369.5</c:v>
                </c:pt>
                <c:pt idx="53">
                  <c:v>492.5</c:v>
                </c:pt>
                <c:pt idx="54">
                  <c:v>641</c:v>
                </c:pt>
                <c:pt idx="55">
                  <c:v>651</c:v>
                </c:pt>
                <c:pt idx="56">
                  <c:v>658</c:v>
                </c:pt>
                <c:pt idx="57">
                  <c:v>660</c:v>
                </c:pt>
                <c:pt idx="58">
                  <c:v>661</c:v>
                </c:pt>
                <c:pt idx="59">
                  <c:v>667</c:v>
                </c:pt>
                <c:pt idx="60">
                  <c:v>668</c:v>
                </c:pt>
                <c:pt idx="61">
                  <c:v>668</c:v>
                </c:pt>
                <c:pt idx="62">
                  <c:v>669</c:v>
                </c:pt>
                <c:pt idx="63">
                  <c:v>670</c:v>
                </c:pt>
                <c:pt idx="64">
                  <c:v>692.5</c:v>
                </c:pt>
                <c:pt idx="65">
                  <c:v>719.5</c:v>
                </c:pt>
                <c:pt idx="66">
                  <c:v>723.5</c:v>
                </c:pt>
                <c:pt idx="67">
                  <c:v>728.5</c:v>
                </c:pt>
                <c:pt idx="68">
                  <c:v>778</c:v>
                </c:pt>
                <c:pt idx="69">
                  <c:v>793</c:v>
                </c:pt>
                <c:pt idx="70">
                  <c:v>794</c:v>
                </c:pt>
                <c:pt idx="71">
                  <c:v>795</c:v>
                </c:pt>
                <c:pt idx="72">
                  <c:v>798.5</c:v>
                </c:pt>
                <c:pt idx="73">
                  <c:v>857</c:v>
                </c:pt>
                <c:pt idx="74">
                  <c:v>857</c:v>
                </c:pt>
                <c:pt idx="75">
                  <c:v>870</c:v>
                </c:pt>
                <c:pt idx="76">
                  <c:v>873</c:v>
                </c:pt>
                <c:pt idx="77">
                  <c:v>874</c:v>
                </c:pt>
                <c:pt idx="78">
                  <c:v>943.5</c:v>
                </c:pt>
                <c:pt idx="79">
                  <c:v>991</c:v>
                </c:pt>
                <c:pt idx="80">
                  <c:v>1020</c:v>
                </c:pt>
                <c:pt idx="81">
                  <c:v>1031</c:v>
                </c:pt>
                <c:pt idx="82">
                  <c:v>1032</c:v>
                </c:pt>
                <c:pt idx="83">
                  <c:v>1033</c:v>
                </c:pt>
                <c:pt idx="84">
                  <c:v>1035</c:v>
                </c:pt>
                <c:pt idx="85">
                  <c:v>1037</c:v>
                </c:pt>
                <c:pt idx="86">
                  <c:v>1090.5</c:v>
                </c:pt>
                <c:pt idx="87">
                  <c:v>1091.5</c:v>
                </c:pt>
                <c:pt idx="88">
                  <c:v>1157</c:v>
                </c:pt>
                <c:pt idx="89">
                  <c:v>1161.5</c:v>
                </c:pt>
                <c:pt idx="90">
                  <c:v>1216</c:v>
                </c:pt>
                <c:pt idx="91">
                  <c:v>1223</c:v>
                </c:pt>
                <c:pt idx="92">
                  <c:v>1233</c:v>
                </c:pt>
                <c:pt idx="93">
                  <c:v>1234</c:v>
                </c:pt>
                <c:pt idx="94">
                  <c:v>1236</c:v>
                </c:pt>
                <c:pt idx="95">
                  <c:v>1241</c:v>
                </c:pt>
                <c:pt idx="96">
                  <c:v>1393</c:v>
                </c:pt>
                <c:pt idx="97">
                  <c:v>1393</c:v>
                </c:pt>
                <c:pt idx="98">
                  <c:v>1393</c:v>
                </c:pt>
                <c:pt idx="99">
                  <c:v>1453.5</c:v>
                </c:pt>
                <c:pt idx="100">
                  <c:v>1459.5</c:v>
                </c:pt>
                <c:pt idx="101">
                  <c:v>1513.5</c:v>
                </c:pt>
                <c:pt idx="102">
                  <c:v>1531.5</c:v>
                </c:pt>
                <c:pt idx="103">
                  <c:v>1664.5</c:v>
                </c:pt>
                <c:pt idx="104">
                  <c:v>1667.5</c:v>
                </c:pt>
                <c:pt idx="105">
                  <c:v>1731</c:v>
                </c:pt>
                <c:pt idx="106">
                  <c:v>1747</c:v>
                </c:pt>
                <c:pt idx="107">
                  <c:v>1757</c:v>
                </c:pt>
                <c:pt idx="108">
                  <c:v>1762</c:v>
                </c:pt>
                <c:pt idx="109">
                  <c:v>1810.5</c:v>
                </c:pt>
                <c:pt idx="110">
                  <c:v>2037.5</c:v>
                </c:pt>
                <c:pt idx="111">
                  <c:v>2039</c:v>
                </c:pt>
                <c:pt idx="112">
                  <c:v>2091</c:v>
                </c:pt>
                <c:pt idx="113">
                  <c:v>2095</c:v>
                </c:pt>
                <c:pt idx="114">
                  <c:v>2113</c:v>
                </c:pt>
                <c:pt idx="115">
                  <c:v>2117</c:v>
                </c:pt>
                <c:pt idx="116">
                  <c:v>2117</c:v>
                </c:pt>
                <c:pt idx="117">
                  <c:v>2125</c:v>
                </c:pt>
                <c:pt idx="118">
                  <c:v>2175.5</c:v>
                </c:pt>
                <c:pt idx="119">
                  <c:v>2185.5</c:v>
                </c:pt>
                <c:pt idx="120">
                  <c:v>2186.5</c:v>
                </c:pt>
                <c:pt idx="121">
                  <c:v>2250</c:v>
                </c:pt>
                <c:pt idx="122">
                  <c:v>2252</c:v>
                </c:pt>
                <c:pt idx="123">
                  <c:v>2270.5</c:v>
                </c:pt>
                <c:pt idx="124">
                  <c:v>2324</c:v>
                </c:pt>
                <c:pt idx="125">
                  <c:v>2331</c:v>
                </c:pt>
                <c:pt idx="126">
                  <c:v>2334</c:v>
                </c:pt>
                <c:pt idx="127">
                  <c:v>2335</c:v>
                </c:pt>
                <c:pt idx="128">
                  <c:v>2335</c:v>
                </c:pt>
                <c:pt idx="129">
                  <c:v>2336</c:v>
                </c:pt>
                <c:pt idx="130">
                  <c:v>2462</c:v>
                </c:pt>
                <c:pt idx="131">
                  <c:v>2610</c:v>
                </c:pt>
                <c:pt idx="132">
                  <c:v>2611</c:v>
                </c:pt>
                <c:pt idx="133">
                  <c:v>2617</c:v>
                </c:pt>
                <c:pt idx="134">
                  <c:v>2625.5</c:v>
                </c:pt>
                <c:pt idx="135">
                  <c:v>2701</c:v>
                </c:pt>
                <c:pt idx="136">
                  <c:v>2831</c:v>
                </c:pt>
                <c:pt idx="137">
                  <c:v>2845</c:v>
                </c:pt>
                <c:pt idx="138">
                  <c:v>2850</c:v>
                </c:pt>
                <c:pt idx="139">
                  <c:v>2907.5</c:v>
                </c:pt>
                <c:pt idx="140">
                  <c:v>3281.5</c:v>
                </c:pt>
                <c:pt idx="141">
                  <c:v>3281.5</c:v>
                </c:pt>
                <c:pt idx="142">
                  <c:v>3353.5</c:v>
                </c:pt>
                <c:pt idx="143">
                  <c:v>3361.5</c:v>
                </c:pt>
                <c:pt idx="144">
                  <c:v>3710.5</c:v>
                </c:pt>
                <c:pt idx="145">
                  <c:v>3710.5</c:v>
                </c:pt>
                <c:pt idx="146">
                  <c:v>3792</c:v>
                </c:pt>
                <c:pt idx="147">
                  <c:v>3792</c:v>
                </c:pt>
                <c:pt idx="148">
                  <c:v>3792</c:v>
                </c:pt>
                <c:pt idx="149">
                  <c:v>3858</c:v>
                </c:pt>
                <c:pt idx="150">
                  <c:v>3861.5</c:v>
                </c:pt>
                <c:pt idx="151">
                  <c:v>3869.5</c:v>
                </c:pt>
                <c:pt idx="152">
                  <c:v>4013</c:v>
                </c:pt>
                <c:pt idx="153">
                  <c:v>4083.5</c:v>
                </c:pt>
                <c:pt idx="154">
                  <c:v>4241.5</c:v>
                </c:pt>
                <c:pt idx="155">
                  <c:v>4385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38">
                  <c:v>0.44950800000151503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6B9-46FB-90F2-31D8A2DDF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24800"/>
        <c:axId val="1"/>
      </c:scatterChart>
      <c:valAx>
        <c:axId val="521524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6789730753857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24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94057117032556"/>
          <c:y val="0.9204921861831491"/>
          <c:w val="0.776490761502494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18</xdr:col>
      <xdr:colOff>485775</xdr:colOff>
      <xdr:row>18</xdr:row>
      <xdr:rowOff>95250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C3C50ED5-AA0A-74E1-7E0A-9C5AF112A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447675</xdr:colOff>
      <xdr:row>0</xdr:row>
      <xdr:rowOff>38100</xdr:rowOff>
    </xdr:from>
    <xdr:to>
      <xdr:col>27</xdr:col>
      <xdr:colOff>28575</xdr:colOff>
      <xdr:row>18</xdr:row>
      <xdr:rowOff>66675</xdr:rowOff>
    </xdr:to>
    <xdr:graphicFrame macro="">
      <xdr:nvGraphicFramePr>
        <xdr:cNvPr id="1038" name="Chart 4">
          <a:extLst>
            <a:ext uri="{FF2B5EF4-FFF2-40B4-BE49-F238E27FC236}">
              <a16:creationId xmlns:a16="http://schemas.microsoft.com/office/drawing/2014/main" id="{1BB8CDAD-83E5-B8E7-8284-5B7BC8DA2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2" TargetMode="External"/><Relationship Id="rId13" Type="http://schemas.openxmlformats.org/officeDocument/2006/relationships/hyperlink" Target="http://var.astro.cz/oejv/issues/oejv0107.pdf" TargetMode="External"/><Relationship Id="rId3" Type="http://schemas.openxmlformats.org/officeDocument/2006/relationships/hyperlink" Target="http://www.konkoly.hu/cgi-bin/IBVS?419" TargetMode="External"/><Relationship Id="rId7" Type="http://schemas.openxmlformats.org/officeDocument/2006/relationships/hyperlink" Target="http://www.bav-astro.de/sfs/BAVM_link.php?BAVMnr=62" TargetMode="External"/><Relationship Id="rId12" Type="http://schemas.openxmlformats.org/officeDocument/2006/relationships/hyperlink" Target="http://www.bav-astro.de/sfs/BAVM_link.php?BAVMnr=171" TargetMode="External"/><Relationship Id="rId2" Type="http://schemas.openxmlformats.org/officeDocument/2006/relationships/hyperlink" Target="http://www.bav-astro.de/sfs/BAVM_link.php?BAVMnr=1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solj.cetus-net.org/no47.pdf" TargetMode="External"/><Relationship Id="rId11" Type="http://schemas.openxmlformats.org/officeDocument/2006/relationships/hyperlink" Target="http://www.bav-astro.de/sfs/BAVM_link.php?BAVMnr=171" TargetMode="External"/><Relationship Id="rId5" Type="http://schemas.openxmlformats.org/officeDocument/2006/relationships/hyperlink" Target="http://www.konkoly.hu/cgi-bin/IBVS?2545" TargetMode="External"/><Relationship Id="rId10" Type="http://schemas.openxmlformats.org/officeDocument/2006/relationships/hyperlink" Target="http://www.konkoly.hu/cgi-bin/IBVS?5583" TargetMode="External"/><Relationship Id="rId4" Type="http://schemas.openxmlformats.org/officeDocument/2006/relationships/hyperlink" Target="http://www.konkoly.hu/cgi-bin/IBVS?1379" TargetMode="External"/><Relationship Id="rId9" Type="http://schemas.openxmlformats.org/officeDocument/2006/relationships/hyperlink" Target="http://www.bav-astro.de/sfs/BAVM_link.php?BAVMnr=1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89"/>
  <sheetViews>
    <sheetView tabSelected="1" workbookViewId="0">
      <pane xSplit="14" ySplit="21" topLeftCell="O168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6.42578125" customWidth="1"/>
    <col min="2" max="2" width="5.140625" customWidth="1"/>
    <col min="3" max="3" width="11.85546875" customWidth="1"/>
    <col min="4" max="4" width="9.42578125" customWidth="1"/>
    <col min="5" max="5" width="11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63</v>
      </c>
    </row>
    <row r="2" spans="1:6" x14ac:dyDescent="0.2">
      <c r="A2" t="s">
        <v>26</v>
      </c>
      <c r="B2" s="12" t="s">
        <v>62</v>
      </c>
    </row>
    <row r="3" spans="1:6" ht="13.5" thickBot="1" x14ac:dyDescent="0.25">
      <c r="C3" s="8" t="s">
        <v>58</v>
      </c>
    </row>
    <row r="4" spans="1:6" ht="14.25" thickTop="1" thickBot="1" x14ac:dyDescent="0.25">
      <c r="A4" s="5" t="s">
        <v>2</v>
      </c>
      <c r="C4" s="2">
        <v>38565.919199999997</v>
      </c>
      <c r="D4" s="3">
        <v>4.9917439999999997</v>
      </c>
    </row>
    <row r="5" spans="1:6" ht="13.5" thickTop="1" x14ac:dyDescent="0.2">
      <c r="A5" s="13" t="s">
        <v>65</v>
      </c>
      <c r="B5" s="14"/>
      <c r="C5" s="15">
        <v>-9.5</v>
      </c>
      <c r="D5" s="14" t="s">
        <v>66</v>
      </c>
    </row>
    <row r="6" spans="1:6" x14ac:dyDescent="0.2">
      <c r="A6" s="5" t="s">
        <v>3</v>
      </c>
    </row>
    <row r="7" spans="1:6" x14ac:dyDescent="0.2">
      <c r="A7" t="s">
        <v>4</v>
      </c>
      <c r="C7">
        <v>38565.919199999997</v>
      </c>
      <c r="D7" s="29" t="s">
        <v>574</v>
      </c>
    </row>
    <row r="8" spans="1:6" x14ac:dyDescent="0.2">
      <c r="A8" t="s">
        <v>5</v>
      </c>
      <c r="C8">
        <v>4.9917639999999999</v>
      </c>
      <c r="D8" s="29" t="s">
        <v>574</v>
      </c>
    </row>
    <row r="9" spans="1:6" x14ac:dyDescent="0.2">
      <c r="A9" s="27" t="s">
        <v>69</v>
      </c>
      <c r="B9" s="28">
        <v>100</v>
      </c>
      <c r="C9" s="18" t="str">
        <f>"F"&amp;B9</f>
        <v>F100</v>
      </c>
      <c r="D9" s="19" t="str">
        <f>"G"&amp;B9</f>
        <v>G100</v>
      </c>
    </row>
    <row r="10" spans="1:6" ht="13.5" thickBot="1" x14ac:dyDescent="0.25">
      <c r="A10" s="14"/>
      <c r="B10" s="14"/>
      <c r="C10" s="4" t="s">
        <v>22</v>
      </c>
      <c r="D10" s="4" t="s">
        <v>23</v>
      </c>
      <c r="E10" s="14"/>
    </row>
    <row r="11" spans="1:6" x14ac:dyDescent="0.2">
      <c r="A11" s="14" t="s">
        <v>18</v>
      </c>
      <c r="B11" s="14"/>
      <c r="C11" s="16">
        <f ca="1">INTERCEPT(INDIRECT($D$9):G991,INDIRECT($C$9):F991)</f>
        <v>-1.3691181599442133E-2</v>
      </c>
      <c r="D11" s="17"/>
      <c r="E11" s="14"/>
    </row>
    <row r="12" spans="1:6" x14ac:dyDescent="0.2">
      <c r="A12" s="14" t="s">
        <v>19</v>
      </c>
      <c r="B12" s="14"/>
      <c r="C12" s="16">
        <f ca="1">SLOPE(INDIRECT($D$9):G991,INDIRECT($C$9):F991)</f>
        <v>2.9113751715336329E-6</v>
      </c>
      <c r="D12" s="17"/>
      <c r="E12" s="92" t="s">
        <v>570</v>
      </c>
      <c r="F12" s="97" t="s">
        <v>573</v>
      </c>
    </row>
    <row r="13" spans="1:6" x14ac:dyDescent="0.2">
      <c r="A13" s="14" t="s">
        <v>21</v>
      </c>
      <c r="B13" s="14"/>
      <c r="C13" s="17" t="s">
        <v>16</v>
      </c>
      <c r="E13" s="90" t="s">
        <v>559</v>
      </c>
      <c r="F13" s="93">
        <v>1</v>
      </c>
    </row>
    <row r="14" spans="1:6" x14ac:dyDescent="0.2">
      <c r="A14" s="14"/>
      <c r="B14" s="14"/>
      <c r="C14" s="14"/>
      <c r="E14" s="90" t="s">
        <v>67</v>
      </c>
      <c r="F14" s="94">
        <f ca="1">NOW()+15018.5+$C$5/24</f>
        <v>60678.787789236107</v>
      </c>
    </row>
    <row r="15" spans="1:6" x14ac:dyDescent="0.2">
      <c r="A15" s="20" t="s">
        <v>20</v>
      </c>
      <c r="B15" s="14"/>
      <c r="C15" s="21">
        <f ca="1">(C7+C11)+(C8+C12)*INT(MAX(F21:F3532))</f>
        <v>60454.803415198519</v>
      </c>
      <c r="E15" s="90" t="s">
        <v>560</v>
      </c>
      <c r="F15" s="94">
        <f ca="1">ROUND(2*($F$14-$C$7)/$C$8,0)/2+$F$13</f>
        <v>4431</v>
      </c>
    </row>
    <row r="16" spans="1:6" x14ac:dyDescent="0.2">
      <c r="A16" s="23" t="s">
        <v>6</v>
      </c>
      <c r="B16" s="14"/>
      <c r="C16" s="24">
        <f ca="1">+C8+C12</f>
        <v>4.991766911375171</v>
      </c>
      <c r="E16" s="90" t="s">
        <v>68</v>
      </c>
      <c r="F16" s="94">
        <f ca="1">ROUND(2*($F$14-$C$15)/$C$16,0)/2+$F$13</f>
        <v>46</v>
      </c>
    </row>
    <row r="17" spans="1:23" ht="13.5" thickBot="1" x14ac:dyDescent="0.25">
      <c r="A17" s="22" t="s">
        <v>64</v>
      </c>
      <c r="B17" s="14"/>
      <c r="C17" s="14">
        <f>COUNT(C21:C2190)</f>
        <v>156</v>
      </c>
      <c r="E17" s="90" t="s">
        <v>571</v>
      </c>
      <c r="F17" s="95">
        <f ca="1">+$C$15+$C$16*$F$16-15018.5-$C$5/24</f>
        <v>45666.320526455114</v>
      </c>
    </row>
    <row r="18" spans="1:23" ht="14.25" thickTop="1" thickBot="1" x14ac:dyDescent="0.25">
      <c r="A18" s="23" t="s">
        <v>7</v>
      </c>
      <c r="B18" s="14"/>
      <c r="C18" s="26">
        <f ca="1">+C15</f>
        <v>60454.803415198519</v>
      </c>
      <c r="D18" s="89">
        <f ca="1">+C16</f>
        <v>4.991766911375171</v>
      </c>
      <c r="E18" s="91" t="s">
        <v>572</v>
      </c>
      <c r="F18" s="96">
        <f ca="1">+($C$15+$C$16*$F$16)-($C$16/2)-15018.5-$C$5/24</f>
        <v>45663.824642999425</v>
      </c>
    </row>
    <row r="19" spans="1:23" ht="13.5" thickTop="1" x14ac:dyDescent="0.2">
      <c r="E19" s="22"/>
      <c r="F19" s="25"/>
    </row>
    <row r="20" spans="1:23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80</v>
      </c>
      <c r="I20" s="7" t="s">
        <v>83</v>
      </c>
      <c r="J20" s="7" t="s">
        <v>77</v>
      </c>
      <c r="K20" s="7" t="s">
        <v>75</v>
      </c>
      <c r="L20" s="7" t="s">
        <v>555</v>
      </c>
      <c r="M20" s="7" t="s">
        <v>556</v>
      </c>
      <c r="N20" s="7" t="s">
        <v>557</v>
      </c>
      <c r="O20" s="7" t="s">
        <v>25</v>
      </c>
      <c r="P20" s="6" t="s">
        <v>24</v>
      </c>
      <c r="Q20" s="4" t="s">
        <v>17</v>
      </c>
      <c r="R20" s="6"/>
      <c r="S20" s="6"/>
      <c r="U20" s="58" t="s">
        <v>558</v>
      </c>
    </row>
    <row r="21" spans="1:23" x14ac:dyDescent="0.2">
      <c r="A21" s="56" t="s">
        <v>90</v>
      </c>
      <c r="B21" s="57" t="s">
        <v>57</v>
      </c>
      <c r="C21" s="56">
        <v>15815.904</v>
      </c>
      <c r="D21" s="56" t="s">
        <v>83</v>
      </c>
      <c r="E21" s="11">
        <f t="shared" ref="E21:E52" si="0">+(C21-C$7)/C$8</f>
        <v>-4557.510170753264</v>
      </c>
      <c r="F21" s="29">
        <f t="shared" ref="F21:F52" si="1">ROUND(2*E21,0)/2</f>
        <v>-4557.5</v>
      </c>
      <c r="G21" s="29">
        <f t="shared" ref="G21:G58" si="2">+C21-(C$7+F21*C$8)</f>
        <v>-5.0769999996191473E-2</v>
      </c>
      <c r="H21" s="29">
        <f t="shared" ref="H21:H58" si="3">G21</f>
        <v>-5.0769999996191473E-2</v>
      </c>
      <c r="I21" s="29"/>
      <c r="J21" s="29"/>
      <c r="L21" s="29"/>
      <c r="M21" s="29"/>
      <c r="N21" s="29"/>
      <c r="O21" s="29">
        <f t="shared" ref="O21:O52" ca="1" si="4">+C$11+C$12*F21</f>
        <v>-2.6959773943706668E-2</v>
      </c>
      <c r="P21" s="29"/>
      <c r="Q21" s="30">
        <f t="shared" ref="Q21:Q52" si="5">+C21-15018.5</f>
        <v>797.40400000000045</v>
      </c>
      <c r="R21" s="29"/>
      <c r="S21" s="29"/>
      <c r="T21" s="29"/>
      <c r="U21" s="29"/>
      <c r="V21" s="29"/>
      <c r="W21" s="29"/>
    </row>
    <row r="22" spans="1:23" x14ac:dyDescent="0.2">
      <c r="A22" s="56" t="s">
        <v>90</v>
      </c>
      <c r="B22" s="57" t="s">
        <v>59</v>
      </c>
      <c r="C22" s="56">
        <v>16127.888999999999</v>
      </c>
      <c r="D22" s="56" t="s">
        <v>83</v>
      </c>
      <c r="E22" s="11">
        <f t="shared" si="0"/>
        <v>-4495.0102208357603</v>
      </c>
      <c r="F22" s="29">
        <f t="shared" si="1"/>
        <v>-4495</v>
      </c>
      <c r="G22" s="29">
        <f t="shared" si="2"/>
        <v>-5.1019999998970889E-2</v>
      </c>
      <c r="H22" s="29">
        <f t="shared" si="3"/>
        <v>-5.1019999998970889E-2</v>
      </c>
      <c r="I22" s="29"/>
      <c r="J22" s="29"/>
      <c r="L22" s="29"/>
      <c r="M22" s="29"/>
      <c r="N22" s="29"/>
      <c r="O22" s="29">
        <f t="shared" ca="1" si="4"/>
        <v>-2.6777812995485813E-2</v>
      </c>
      <c r="P22" s="29"/>
      <c r="Q22" s="30">
        <f t="shared" si="5"/>
        <v>1109.3889999999992</v>
      </c>
      <c r="R22" s="29"/>
      <c r="S22" s="29"/>
      <c r="T22" s="29"/>
      <c r="U22" s="29"/>
      <c r="V22" s="29"/>
      <c r="W22" s="29"/>
    </row>
    <row r="23" spans="1:23" x14ac:dyDescent="0.2">
      <c r="A23" s="56" t="s">
        <v>90</v>
      </c>
      <c r="B23" s="57" t="s">
        <v>59</v>
      </c>
      <c r="C23" s="56">
        <v>16202.806</v>
      </c>
      <c r="D23" s="56" t="s">
        <v>83</v>
      </c>
      <c r="E23" s="11">
        <f t="shared" si="0"/>
        <v>-4480.0020994582273</v>
      </c>
      <c r="F23" s="29">
        <f t="shared" si="1"/>
        <v>-4480</v>
      </c>
      <c r="G23" s="29">
        <f t="shared" si="2"/>
        <v>-1.0479999997187406E-2</v>
      </c>
      <c r="H23" s="29">
        <f t="shared" si="3"/>
        <v>-1.0479999997187406E-2</v>
      </c>
      <c r="I23" s="29"/>
      <c r="J23" s="29"/>
      <c r="L23" s="29"/>
      <c r="M23" s="29"/>
      <c r="N23" s="29"/>
      <c r="O23" s="29">
        <f t="shared" ca="1" si="4"/>
        <v>-2.6734142367912807E-2</v>
      </c>
      <c r="P23" s="29"/>
      <c r="Q23" s="30">
        <f t="shared" si="5"/>
        <v>1184.3060000000005</v>
      </c>
      <c r="R23" s="29"/>
      <c r="S23" s="29"/>
      <c r="T23" s="29"/>
      <c r="U23" s="29"/>
      <c r="V23" s="29"/>
      <c r="W23" s="29"/>
    </row>
    <row r="24" spans="1:23" x14ac:dyDescent="0.2">
      <c r="A24" s="56" t="s">
        <v>90</v>
      </c>
      <c r="B24" s="57" t="s">
        <v>57</v>
      </c>
      <c r="C24" s="56">
        <v>16454.940999999999</v>
      </c>
      <c r="D24" s="56" t="s">
        <v>83</v>
      </c>
      <c r="E24" s="11">
        <f t="shared" si="0"/>
        <v>-4429.4918990561246</v>
      </c>
      <c r="F24" s="29">
        <f t="shared" si="1"/>
        <v>-4429.5</v>
      </c>
      <c r="G24" s="29">
        <f t="shared" si="2"/>
        <v>4.0437999999994645E-2</v>
      </c>
      <c r="H24" s="29">
        <f t="shared" si="3"/>
        <v>4.0437999999994645E-2</v>
      </c>
      <c r="I24" s="29"/>
      <c r="J24" s="29"/>
      <c r="L24" s="29"/>
      <c r="M24" s="29"/>
      <c r="N24" s="29"/>
      <c r="O24" s="29">
        <f t="shared" ca="1" si="4"/>
        <v>-2.658711792175036E-2</v>
      </c>
      <c r="P24" s="29"/>
      <c r="Q24" s="30">
        <f t="shared" si="5"/>
        <v>1436.4409999999989</v>
      </c>
      <c r="R24" s="29"/>
      <c r="S24" s="29"/>
      <c r="T24" s="29"/>
      <c r="U24" s="29"/>
      <c r="V24" s="29"/>
      <c r="W24" s="29"/>
    </row>
    <row r="25" spans="1:23" x14ac:dyDescent="0.2">
      <c r="A25" s="56" t="s">
        <v>90</v>
      </c>
      <c r="B25" s="57" t="s">
        <v>57</v>
      </c>
      <c r="C25" s="56">
        <v>16544.806</v>
      </c>
      <c r="D25" s="56" t="s">
        <v>83</v>
      </c>
      <c r="E25" s="11">
        <f t="shared" si="0"/>
        <v>-4411.4892450845027</v>
      </c>
      <c r="F25" s="29">
        <f t="shared" si="1"/>
        <v>-4411.5</v>
      </c>
      <c r="G25" s="29">
        <f t="shared" si="2"/>
        <v>5.3686000002926448E-2</v>
      </c>
      <c r="H25" s="29">
        <f t="shared" si="3"/>
        <v>5.3686000002926448E-2</v>
      </c>
      <c r="I25" s="29"/>
      <c r="J25" s="29"/>
      <c r="L25" s="29"/>
      <c r="M25" s="29"/>
      <c r="N25" s="29"/>
      <c r="O25" s="29">
        <f t="shared" ca="1" si="4"/>
        <v>-2.6534713168662755E-2</v>
      </c>
      <c r="P25" s="29"/>
      <c r="Q25" s="30">
        <f t="shared" si="5"/>
        <v>1526.3060000000005</v>
      </c>
      <c r="R25" s="29"/>
      <c r="S25" s="29"/>
      <c r="T25" s="29"/>
      <c r="U25" s="29"/>
      <c r="V25" s="29"/>
      <c r="W25" s="29"/>
    </row>
    <row r="26" spans="1:23" x14ac:dyDescent="0.2">
      <c r="A26" s="56" t="s">
        <v>90</v>
      </c>
      <c r="B26" s="57" t="s">
        <v>59</v>
      </c>
      <c r="C26" s="56">
        <v>16896.727999999999</v>
      </c>
      <c r="D26" s="56" t="s">
        <v>83</v>
      </c>
      <c r="E26" s="11">
        <f t="shared" si="0"/>
        <v>-4340.9887166140061</v>
      </c>
      <c r="F26" s="29">
        <f t="shared" si="1"/>
        <v>-4341</v>
      </c>
      <c r="G26" s="29">
        <f t="shared" si="2"/>
        <v>5.6324000001040986E-2</v>
      </c>
      <c r="H26" s="29">
        <f t="shared" si="3"/>
        <v>5.6324000001040986E-2</v>
      </c>
      <c r="I26" s="29"/>
      <c r="J26" s="29"/>
      <c r="L26" s="29"/>
      <c r="M26" s="29"/>
      <c r="N26" s="29"/>
      <c r="O26" s="29">
        <f t="shared" ca="1" si="4"/>
        <v>-2.6329461219069636E-2</v>
      </c>
      <c r="P26" s="29"/>
      <c r="Q26" s="30">
        <f t="shared" si="5"/>
        <v>1878.2279999999992</v>
      </c>
      <c r="R26" s="29"/>
      <c r="S26" s="29"/>
      <c r="T26" s="29"/>
      <c r="U26" s="29"/>
      <c r="V26" s="29"/>
      <c r="W26" s="29"/>
    </row>
    <row r="27" spans="1:23" x14ac:dyDescent="0.2">
      <c r="A27" s="56" t="s">
        <v>90</v>
      </c>
      <c r="B27" s="57" t="s">
        <v>57</v>
      </c>
      <c r="C27" s="56">
        <v>17617.937999999998</v>
      </c>
      <c r="D27" s="56" t="s">
        <v>83</v>
      </c>
      <c r="E27" s="11">
        <f t="shared" si="0"/>
        <v>-4196.5087291787031</v>
      </c>
      <c r="F27" s="29">
        <f t="shared" si="1"/>
        <v>-4196.5</v>
      </c>
      <c r="G27" s="29">
        <f t="shared" si="2"/>
        <v>-4.3573999999352964E-2</v>
      </c>
      <c r="H27" s="29">
        <f t="shared" si="3"/>
        <v>-4.3573999999352964E-2</v>
      </c>
      <c r="I27" s="29"/>
      <c r="J27" s="29"/>
      <c r="L27" s="29"/>
      <c r="M27" s="29"/>
      <c r="N27" s="29"/>
      <c r="O27" s="29">
        <f t="shared" ca="1" si="4"/>
        <v>-2.5908767506783024E-2</v>
      </c>
      <c r="P27" s="29"/>
      <c r="Q27" s="30">
        <f t="shared" si="5"/>
        <v>2599.4379999999983</v>
      </c>
      <c r="R27" s="29"/>
      <c r="S27" s="29"/>
      <c r="T27" s="29"/>
      <c r="U27" s="29"/>
      <c r="V27" s="29"/>
      <c r="W27" s="29"/>
    </row>
    <row r="28" spans="1:23" x14ac:dyDescent="0.2">
      <c r="A28" s="56" t="s">
        <v>90</v>
      </c>
      <c r="B28" s="57" t="s">
        <v>59</v>
      </c>
      <c r="C28" s="56">
        <v>17994.843000000001</v>
      </c>
      <c r="D28" s="56" t="s">
        <v>83</v>
      </c>
      <c r="E28" s="11">
        <f t="shared" si="0"/>
        <v>-4121.0033567292039</v>
      </c>
      <c r="F28" s="29">
        <f t="shared" si="1"/>
        <v>-4121</v>
      </c>
      <c r="G28" s="29">
        <f t="shared" si="2"/>
        <v>-1.6755999997258186E-2</v>
      </c>
      <c r="H28" s="29">
        <f t="shared" si="3"/>
        <v>-1.6755999997258186E-2</v>
      </c>
      <c r="I28" s="29"/>
      <c r="J28" s="29"/>
      <c r="L28" s="29"/>
      <c r="M28" s="29"/>
      <c r="N28" s="29"/>
      <c r="O28" s="29">
        <f t="shared" ca="1" si="4"/>
        <v>-2.5688958681332235E-2</v>
      </c>
      <c r="P28" s="29"/>
      <c r="Q28" s="30">
        <f t="shared" si="5"/>
        <v>2976.3430000000008</v>
      </c>
      <c r="R28" s="29"/>
      <c r="S28" s="29"/>
      <c r="T28" s="29"/>
      <c r="U28" s="29"/>
      <c r="V28" s="29"/>
      <c r="W28" s="29"/>
    </row>
    <row r="29" spans="1:23" x14ac:dyDescent="0.2">
      <c r="A29" s="56" t="s">
        <v>90</v>
      </c>
      <c r="B29" s="57" t="s">
        <v>57</v>
      </c>
      <c r="C29" s="56">
        <v>18261.925999999999</v>
      </c>
      <c r="D29" s="56" t="s">
        <v>83</v>
      </c>
      <c r="E29" s="11">
        <f t="shared" si="0"/>
        <v>-4067.4986237330127</v>
      </c>
      <c r="F29" s="29">
        <f t="shared" si="1"/>
        <v>-4067.5</v>
      </c>
      <c r="G29" s="29">
        <f t="shared" si="2"/>
        <v>6.8700000010721851E-3</v>
      </c>
      <c r="H29" s="29">
        <f t="shared" si="3"/>
        <v>6.8700000010721851E-3</v>
      </c>
      <c r="I29" s="29"/>
      <c r="J29" s="29"/>
      <c r="L29" s="29"/>
      <c r="M29" s="29"/>
      <c r="N29" s="29"/>
      <c r="O29" s="29">
        <f t="shared" ca="1" si="4"/>
        <v>-2.5533200109655187E-2</v>
      </c>
      <c r="P29" s="29"/>
      <c r="Q29" s="30">
        <f t="shared" si="5"/>
        <v>3243.4259999999995</v>
      </c>
      <c r="R29" s="29"/>
      <c r="S29" s="29"/>
      <c r="T29" s="29"/>
      <c r="U29" s="29"/>
      <c r="V29" s="29"/>
      <c r="W29" s="29"/>
    </row>
    <row r="30" spans="1:23" x14ac:dyDescent="0.2">
      <c r="A30" s="56" t="s">
        <v>90</v>
      </c>
      <c r="B30" s="57" t="s">
        <v>57</v>
      </c>
      <c r="C30" s="56">
        <v>18281.929</v>
      </c>
      <c r="D30" s="56" t="s">
        <v>83</v>
      </c>
      <c r="E30" s="11">
        <f t="shared" si="0"/>
        <v>-4063.4914230720838</v>
      </c>
      <c r="F30" s="29">
        <f t="shared" si="1"/>
        <v>-4063.5</v>
      </c>
      <c r="G30" s="29">
        <f t="shared" si="2"/>
        <v>4.2814000004000263E-2</v>
      </c>
      <c r="H30" s="29">
        <f t="shared" si="3"/>
        <v>4.2814000004000263E-2</v>
      </c>
      <c r="I30" s="29"/>
      <c r="J30" s="29"/>
      <c r="L30" s="29"/>
      <c r="M30" s="29"/>
      <c r="N30" s="29"/>
      <c r="O30" s="29">
        <f t="shared" ca="1" si="4"/>
        <v>-2.5521554608969051E-2</v>
      </c>
      <c r="P30" s="29"/>
      <c r="Q30" s="30">
        <f t="shared" si="5"/>
        <v>3263.4290000000001</v>
      </c>
      <c r="R30" s="29"/>
      <c r="S30" s="29"/>
      <c r="T30" s="29"/>
      <c r="U30" s="29"/>
      <c r="V30" s="29"/>
      <c r="W30" s="29"/>
    </row>
    <row r="31" spans="1:23" x14ac:dyDescent="0.2">
      <c r="A31" s="56" t="s">
        <v>90</v>
      </c>
      <c r="B31" s="57" t="s">
        <v>57</v>
      </c>
      <c r="C31" s="56">
        <v>18366.758000000002</v>
      </c>
      <c r="D31" s="56" t="s">
        <v>83</v>
      </c>
      <c r="E31" s="11">
        <f t="shared" si="0"/>
        <v>-4046.4976308976138</v>
      </c>
      <c r="F31" s="29">
        <f t="shared" si="1"/>
        <v>-4046.5</v>
      </c>
      <c r="G31" s="29">
        <f t="shared" si="2"/>
        <v>1.182600000538514E-2</v>
      </c>
      <c r="H31" s="29">
        <f t="shared" si="3"/>
        <v>1.182600000538514E-2</v>
      </c>
      <c r="I31" s="29"/>
      <c r="J31" s="29"/>
      <c r="L31" s="29"/>
      <c r="M31" s="29"/>
      <c r="N31" s="29"/>
      <c r="O31" s="29">
        <f t="shared" ca="1" si="4"/>
        <v>-2.547206123105298E-2</v>
      </c>
      <c r="P31" s="29"/>
      <c r="Q31" s="30">
        <f t="shared" si="5"/>
        <v>3348.2580000000016</v>
      </c>
      <c r="R31" s="29"/>
      <c r="S31" s="29"/>
      <c r="T31" s="29"/>
      <c r="U31" s="29"/>
      <c r="V31" s="29"/>
      <c r="W31" s="29"/>
    </row>
    <row r="32" spans="1:23" x14ac:dyDescent="0.2">
      <c r="A32" s="56" t="s">
        <v>90</v>
      </c>
      <c r="B32" s="57" t="s">
        <v>57</v>
      </c>
      <c r="C32" s="56">
        <v>18461.616000000002</v>
      </c>
      <c r="D32" s="56" t="s">
        <v>83</v>
      </c>
      <c r="E32" s="11">
        <f t="shared" si="0"/>
        <v>-4027.4947293181317</v>
      </c>
      <c r="F32" s="29">
        <f t="shared" si="1"/>
        <v>-4027.5</v>
      </c>
      <c r="G32" s="29">
        <f t="shared" si="2"/>
        <v>2.6310000004741596E-2</v>
      </c>
      <c r="H32" s="29">
        <f t="shared" si="3"/>
        <v>2.6310000004741596E-2</v>
      </c>
      <c r="I32" s="29"/>
      <c r="J32" s="29"/>
      <c r="L32" s="29"/>
      <c r="M32" s="29"/>
      <c r="N32" s="29"/>
      <c r="O32" s="29">
        <f t="shared" ca="1" si="4"/>
        <v>-2.541674510279384E-2</v>
      </c>
      <c r="P32" s="29"/>
      <c r="Q32" s="30">
        <f t="shared" si="5"/>
        <v>3443.1160000000018</v>
      </c>
      <c r="R32" s="29"/>
      <c r="S32" s="29"/>
      <c r="T32" s="29"/>
      <c r="U32" s="29"/>
      <c r="V32" s="29"/>
      <c r="W32" s="29"/>
    </row>
    <row r="33" spans="1:23" x14ac:dyDescent="0.2">
      <c r="A33" s="56" t="s">
        <v>90</v>
      </c>
      <c r="B33" s="57" t="s">
        <v>59</v>
      </c>
      <c r="C33" s="56">
        <v>19836.78</v>
      </c>
      <c r="D33" s="56" t="s">
        <v>83</v>
      </c>
      <c r="E33" s="11">
        <f t="shared" si="0"/>
        <v>-3752.0081478210905</v>
      </c>
      <c r="F33" s="29">
        <f t="shared" si="1"/>
        <v>-3752</v>
      </c>
      <c r="G33" s="29">
        <f t="shared" si="2"/>
        <v>-4.0671999999176478E-2</v>
      </c>
      <c r="H33" s="29">
        <f t="shared" si="3"/>
        <v>-4.0671999999176478E-2</v>
      </c>
      <c r="I33" s="29"/>
      <c r="J33" s="29"/>
      <c r="L33" s="29"/>
      <c r="M33" s="29"/>
      <c r="N33" s="29"/>
      <c r="O33" s="29">
        <f t="shared" ca="1" si="4"/>
        <v>-2.4614661243036323E-2</v>
      </c>
      <c r="P33" s="29"/>
      <c r="Q33" s="30">
        <f t="shared" si="5"/>
        <v>4818.2799999999988</v>
      </c>
      <c r="R33" s="29"/>
      <c r="S33" s="29"/>
      <c r="T33" s="29"/>
      <c r="U33" s="29"/>
      <c r="V33" s="29"/>
      <c r="W33" s="29"/>
    </row>
    <row r="34" spans="1:23" x14ac:dyDescent="0.2">
      <c r="A34" s="56" t="s">
        <v>90</v>
      </c>
      <c r="B34" s="57" t="s">
        <v>59</v>
      </c>
      <c r="C34" s="56">
        <v>19836.825000000001</v>
      </c>
      <c r="D34" s="56" t="s">
        <v>83</v>
      </c>
      <c r="E34" s="11">
        <f t="shared" si="0"/>
        <v>-3751.9991329718305</v>
      </c>
      <c r="F34" s="29">
        <f t="shared" si="1"/>
        <v>-3752</v>
      </c>
      <c r="G34" s="29">
        <f t="shared" si="2"/>
        <v>4.328000002715271E-3</v>
      </c>
      <c r="H34" s="29">
        <f t="shared" si="3"/>
        <v>4.328000002715271E-3</v>
      </c>
      <c r="I34" s="29"/>
      <c r="J34" s="29"/>
      <c r="L34" s="29"/>
      <c r="M34" s="29"/>
      <c r="N34" s="29"/>
      <c r="O34" s="29">
        <f t="shared" ca="1" si="4"/>
        <v>-2.4614661243036323E-2</v>
      </c>
      <c r="P34" s="29"/>
      <c r="Q34" s="30">
        <f t="shared" si="5"/>
        <v>4818.3250000000007</v>
      </c>
      <c r="R34" s="29"/>
      <c r="S34" s="29"/>
      <c r="T34" s="29"/>
      <c r="U34" s="29"/>
      <c r="V34" s="29"/>
      <c r="W34" s="29"/>
    </row>
    <row r="35" spans="1:23" x14ac:dyDescent="0.2">
      <c r="A35" s="56" t="s">
        <v>90</v>
      </c>
      <c r="B35" s="57" t="s">
        <v>59</v>
      </c>
      <c r="C35" s="56">
        <v>19946.624</v>
      </c>
      <c r="D35" s="56" t="s">
        <v>83</v>
      </c>
      <c r="E35" s="11">
        <f t="shared" si="0"/>
        <v>-3730.0031011081446</v>
      </c>
      <c r="F35" s="29">
        <f t="shared" si="1"/>
        <v>-3730</v>
      </c>
      <c r="G35" s="29">
        <f t="shared" si="2"/>
        <v>-1.547999999820604E-2</v>
      </c>
      <c r="H35" s="29">
        <f t="shared" si="3"/>
        <v>-1.547999999820604E-2</v>
      </c>
      <c r="I35" s="29"/>
      <c r="J35" s="29"/>
      <c r="L35" s="29"/>
      <c r="M35" s="29"/>
      <c r="N35" s="29"/>
      <c r="O35" s="29">
        <f t="shared" ca="1" si="4"/>
        <v>-2.4550610989262582E-2</v>
      </c>
      <c r="P35" s="29"/>
      <c r="Q35" s="30">
        <f t="shared" si="5"/>
        <v>4928.1239999999998</v>
      </c>
      <c r="R35" s="29"/>
      <c r="S35" s="29"/>
      <c r="T35" s="29"/>
      <c r="U35" s="29"/>
      <c r="V35" s="29"/>
      <c r="W35" s="29"/>
    </row>
    <row r="36" spans="1:23" x14ac:dyDescent="0.2">
      <c r="A36" s="56" t="s">
        <v>90</v>
      </c>
      <c r="B36" s="57" t="s">
        <v>59</v>
      </c>
      <c r="C36" s="56">
        <v>21728.717000000001</v>
      </c>
      <c r="D36" s="56" t="s">
        <v>83</v>
      </c>
      <c r="E36" s="11">
        <f t="shared" si="0"/>
        <v>-3372.9964397355316</v>
      </c>
      <c r="F36" s="29">
        <f t="shared" si="1"/>
        <v>-3373</v>
      </c>
      <c r="G36" s="29">
        <f t="shared" si="2"/>
        <v>1.7772000002878485E-2</v>
      </c>
      <c r="H36" s="29">
        <f t="shared" si="3"/>
        <v>1.7772000002878485E-2</v>
      </c>
      <c r="I36" s="29"/>
      <c r="J36" s="29"/>
      <c r="L36" s="29"/>
      <c r="M36" s="29"/>
      <c r="N36" s="29"/>
      <c r="O36" s="29">
        <f t="shared" ca="1" si="4"/>
        <v>-2.3511250053025075E-2</v>
      </c>
      <c r="P36" s="29"/>
      <c r="Q36" s="30">
        <f t="shared" si="5"/>
        <v>6710.2170000000006</v>
      </c>
      <c r="R36" s="29"/>
      <c r="S36" s="29"/>
      <c r="T36" s="29"/>
      <c r="U36" s="29"/>
      <c r="V36" s="29"/>
      <c r="W36" s="29"/>
    </row>
    <row r="37" spans="1:23" x14ac:dyDescent="0.2">
      <c r="A37" s="56" t="s">
        <v>90</v>
      </c>
      <c r="B37" s="57" t="s">
        <v>57</v>
      </c>
      <c r="C37" s="56">
        <v>22030.742999999999</v>
      </c>
      <c r="D37" s="56" t="s">
        <v>83</v>
      </c>
      <c r="E37" s="11">
        <f t="shared" si="0"/>
        <v>-3312.4915761241914</v>
      </c>
      <c r="F37" s="29">
        <f t="shared" si="1"/>
        <v>-3312.5</v>
      </c>
      <c r="G37" s="29">
        <f t="shared" si="2"/>
        <v>4.2050000000017462E-2</v>
      </c>
      <c r="H37" s="29">
        <f t="shared" si="3"/>
        <v>4.2050000000017462E-2</v>
      </c>
      <c r="I37" s="29"/>
      <c r="J37" s="29"/>
      <c r="L37" s="29"/>
      <c r="M37" s="29"/>
      <c r="N37" s="29"/>
      <c r="O37" s="29">
        <f t="shared" ca="1" si="4"/>
        <v>-2.3335111855147292E-2</v>
      </c>
      <c r="P37" s="29"/>
      <c r="Q37" s="30">
        <f t="shared" si="5"/>
        <v>7012.2429999999986</v>
      </c>
      <c r="R37" s="29"/>
      <c r="S37" s="29"/>
      <c r="T37" s="29"/>
      <c r="U37" s="29"/>
      <c r="V37" s="29"/>
      <c r="W37" s="29"/>
    </row>
    <row r="38" spans="1:23" x14ac:dyDescent="0.2">
      <c r="A38" s="56" t="s">
        <v>90</v>
      </c>
      <c r="B38" s="57" t="s">
        <v>57</v>
      </c>
      <c r="C38" s="56">
        <v>23113.875</v>
      </c>
      <c r="D38" s="56" t="s">
        <v>83</v>
      </c>
      <c r="E38" s="11">
        <f t="shared" si="0"/>
        <v>-3095.5077603829022</v>
      </c>
      <c r="F38" s="29">
        <f t="shared" si="1"/>
        <v>-3095.5</v>
      </c>
      <c r="G38" s="29">
        <f t="shared" si="2"/>
        <v>-3.8737999995646533E-2</v>
      </c>
      <c r="H38" s="29">
        <f t="shared" si="3"/>
        <v>-3.8737999995646533E-2</v>
      </c>
      <c r="I38" s="29"/>
      <c r="J38" s="29"/>
      <c r="L38" s="29"/>
      <c r="M38" s="29"/>
      <c r="N38" s="29"/>
      <c r="O38" s="29">
        <f t="shared" ca="1" si="4"/>
        <v>-2.2703343442924493E-2</v>
      </c>
      <c r="P38" s="29"/>
      <c r="Q38" s="30">
        <f t="shared" si="5"/>
        <v>8095.375</v>
      </c>
      <c r="R38" s="29"/>
      <c r="S38" s="29"/>
      <c r="T38" s="29"/>
      <c r="U38" s="29"/>
      <c r="V38" s="29"/>
      <c r="W38" s="29"/>
    </row>
    <row r="39" spans="1:23" x14ac:dyDescent="0.2">
      <c r="A39" s="56" t="s">
        <v>90</v>
      </c>
      <c r="B39" s="57" t="s">
        <v>59</v>
      </c>
      <c r="C39" s="56">
        <v>23445.883000000002</v>
      </c>
      <c r="D39" s="56" t="s">
        <v>83</v>
      </c>
      <c r="E39" s="11">
        <f t="shared" si="0"/>
        <v>-3028.9966032047982</v>
      </c>
      <c r="F39" s="29">
        <f t="shared" si="1"/>
        <v>-3029</v>
      </c>
      <c r="G39" s="29">
        <f t="shared" si="2"/>
        <v>1.6956000006757677E-2</v>
      </c>
      <c r="H39" s="29">
        <f t="shared" si="3"/>
        <v>1.6956000006757677E-2</v>
      </c>
      <c r="I39" s="29"/>
      <c r="J39" s="29"/>
      <c r="L39" s="29"/>
      <c r="M39" s="29"/>
      <c r="N39" s="29"/>
      <c r="O39" s="29">
        <f t="shared" ca="1" si="4"/>
        <v>-2.250973699401751E-2</v>
      </c>
      <c r="P39" s="29"/>
      <c r="Q39" s="30">
        <f t="shared" si="5"/>
        <v>8427.3830000000016</v>
      </c>
      <c r="R39" s="29"/>
      <c r="S39" s="29"/>
      <c r="T39" s="29"/>
      <c r="U39" s="29"/>
      <c r="V39" s="29"/>
      <c r="W39" s="29"/>
    </row>
    <row r="40" spans="1:23" x14ac:dyDescent="0.2">
      <c r="A40" s="56" t="s">
        <v>90</v>
      </c>
      <c r="B40" s="57" t="s">
        <v>59</v>
      </c>
      <c r="C40" s="56">
        <v>23500.805</v>
      </c>
      <c r="D40" s="56" t="s">
        <v>83</v>
      </c>
      <c r="E40" s="11">
        <f t="shared" si="0"/>
        <v>-3017.9940798483253</v>
      </c>
      <c r="F40" s="29">
        <f t="shared" si="1"/>
        <v>-3018</v>
      </c>
      <c r="G40" s="29">
        <f t="shared" si="2"/>
        <v>2.9552000003604917E-2</v>
      </c>
      <c r="H40" s="29">
        <f t="shared" si="3"/>
        <v>2.9552000003604917E-2</v>
      </c>
      <c r="I40" s="29"/>
      <c r="J40" s="29"/>
      <c r="L40" s="29"/>
      <c r="M40" s="29"/>
      <c r="N40" s="29"/>
      <c r="O40" s="29">
        <f t="shared" ca="1" si="4"/>
        <v>-2.2477711867130636E-2</v>
      </c>
      <c r="P40" s="29"/>
      <c r="Q40" s="30">
        <f t="shared" si="5"/>
        <v>8482.3050000000003</v>
      </c>
      <c r="R40" s="29"/>
      <c r="S40" s="29"/>
      <c r="T40" s="29"/>
      <c r="U40" s="29"/>
      <c r="V40" s="29"/>
      <c r="W40" s="29"/>
    </row>
    <row r="41" spans="1:23" x14ac:dyDescent="0.2">
      <c r="A41" s="56" t="s">
        <v>90</v>
      </c>
      <c r="B41" s="57" t="s">
        <v>59</v>
      </c>
      <c r="C41" s="56">
        <v>25247.920999999998</v>
      </c>
      <c r="D41" s="56" t="s">
        <v>83</v>
      </c>
      <c r="E41" s="11">
        <f t="shared" si="0"/>
        <v>-2667.9943603103029</v>
      </c>
      <c r="F41" s="29">
        <f t="shared" si="1"/>
        <v>-2668</v>
      </c>
      <c r="G41" s="29">
        <f t="shared" si="2"/>
        <v>2.8152000002592104E-2</v>
      </c>
      <c r="H41" s="29">
        <f t="shared" si="3"/>
        <v>2.8152000002592104E-2</v>
      </c>
      <c r="I41" s="29"/>
      <c r="J41" s="29"/>
      <c r="L41" s="29"/>
      <c r="M41" s="29"/>
      <c r="N41" s="29"/>
      <c r="O41" s="29">
        <f t="shared" ca="1" si="4"/>
        <v>-2.1458730557093866E-2</v>
      </c>
      <c r="P41" s="29"/>
      <c r="Q41" s="30">
        <f t="shared" si="5"/>
        <v>10229.420999999998</v>
      </c>
      <c r="R41" s="29"/>
      <c r="S41" s="29"/>
      <c r="T41" s="29"/>
      <c r="U41" s="29"/>
      <c r="V41" s="29"/>
      <c r="W41" s="29"/>
    </row>
    <row r="42" spans="1:23" x14ac:dyDescent="0.2">
      <c r="A42" s="56" t="s">
        <v>90</v>
      </c>
      <c r="B42" s="57" t="s">
        <v>59</v>
      </c>
      <c r="C42" s="56">
        <v>25272.880000000001</v>
      </c>
      <c r="D42" s="56" t="s">
        <v>83</v>
      </c>
      <c r="E42" s="11">
        <f t="shared" si="0"/>
        <v>-2662.9943242509053</v>
      </c>
      <c r="F42" s="29">
        <f t="shared" si="1"/>
        <v>-2663</v>
      </c>
      <c r="G42" s="29">
        <f t="shared" si="2"/>
        <v>2.8332000005320879E-2</v>
      </c>
      <c r="H42" s="29">
        <f t="shared" si="3"/>
        <v>2.8332000005320879E-2</v>
      </c>
      <c r="I42" s="29"/>
      <c r="J42" s="29"/>
      <c r="L42" s="29"/>
      <c r="M42" s="29"/>
      <c r="N42" s="29"/>
      <c r="O42" s="29">
        <f t="shared" ca="1" si="4"/>
        <v>-2.1444173681236196E-2</v>
      </c>
      <c r="P42" s="29"/>
      <c r="Q42" s="30">
        <f t="shared" si="5"/>
        <v>10254.380000000001</v>
      </c>
      <c r="R42" s="29"/>
      <c r="S42" s="29"/>
      <c r="T42" s="29"/>
      <c r="U42" s="29"/>
      <c r="V42" s="29"/>
      <c r="W42" s="29"/>
    </row>
    <row r="43" spans="1:23" x14ac:dyDescent="0.2">
      <c r="A43" s="56" t="s">
        <v>90</v>
      </c>
      <c r="B43" s="57" t="s">
        <v>59</v>
      </c>
      <c r="C43" s="56">
        <v>25297.855</v>
      </c>
      <c r="D43" s="56" t="s">
        <v>83</v>
      </c>
      <c r="E43" s="11">
        <f t="shared" si="0"/>
        <v>-2657.9910829117716</v>
      </c>
      <c r="F43" s="29">
        <f t="shared" si="1"/>
        <v>-2658</v>
      </c>
      <c r="G43" s="29">
        <f t="shared" si="2"/>
        <v>4.4512000004033325E-2</v>
      </c>
      <c r="H43" s="29">
        <f t="shared" si="3"/>
        <v>4.4512000004033325E-2</v>
      </c>
      <c r="I43" s="29"/>
      <c r="J43" s="29"/>
      <c r="L43" s="29"/>
      <c r="M43" s="29"/>
      <c r="N43" s="29"/>
      <c r="O43" s="29">
        <f t="shared" ca="1" si="4"/>
        <v>-2.142961680537853E-2</v>
      </c>
      <c r="P43" s="29"/>
      <c r="Q43" s="30">
        <f t="shared" si="5"/>
        <v>10279.355</v>
      </c>
      <c r="R43" s="29"/>
      <c r="S43" s="29"/>
      <c r="T43" s="29"/>
      <c r="U43" s="29"/>
      <c r="V43" s="29"/>
      <c r="W43" s="29"/>
    </row>
    <row r="44" spans="1:23" x14ac:dyDescent="0.2">
      <c r="A44" s="56" t="s">
        <v>90</v>
      </c>
      <c r="B44" s="57" t="s">
        <v>59</v>
      </c>
      <c r="C44" s="56">
        <v>25307.789000000001</v>
      </c>
      <c r="D44" s="56" t="s">
        <v>83</v>
      </c>
      <c r="E44" s="11">
        <f t="shared" si="0"/>
        <v>-2656.0010048551967</v>
      </c>
      <c r="F44" s="29">
        <f t="shared" si="1"/>
        <v>-2656</v>
      </c>
      <c r="G44" s="29">
        <f t="shared" si="2"/>
        <v>-5.0159999955212697E-3</v>
      </c>
      <c r="H44" s="29">
        <f t="shared" si="3"/>
        <v>-5.0159999955212697E-3</v>
      </c>
      <c r="I44" s="29"/>
      <c r="J44" s="29"/>
      <c r="L44" s="29"/>
      <c r="M44" s="29"/>
      <c r="N44" s="29"/>
      <c r="O44" s="29">
        <f t="shared" ca="1" si="4"/>
        <v>-2.1423794055035462E-2</v>
      </c>
      <c r="P44" s="29"/>
      <c r="Q44" s="30">
        <f t="shared" si="5"/>
        <v>10289.289000000001</v>
      </c>
      <c r="R44" s="29"/>
      <c r="S44" s="29"/>
      <c r="T44" s="29"/>
      <c r="U44" s="29"/>
      <c r="V44" s="29"/>
      <c r="W44" s="29"/>
    </row>
    <row r="45" spans="1:23" x14ac:dyDescent="0.2">
      <c r="A45" s="56" t="s">
        <v>90</v>
      </c>
      <c r="B45" s="57" t="s">
        <v>59</v>
      </c>
      <c r="C45" s="56">
        <v>25347.682000000001</v>
      </c>
      <c r="D45" s="56" t="s">
        <v>83</v>
      </c>
      <c r="E45" s="11">
        <f t="shared" si="0"/>
        <v>-2648.0092408214805</v>
      </c>
      <c r="F45" s="29">
        <f t="shared" si="1"/>
        <v>-2648</v>
      </c>
      <c r="G45" s="29">
        <f t="shared" si="2"/>
        <v>-4.6127999994496349E-2</v>
      </c>
      <c r="H45" s="29">
        <f t="shared" si="3"/>
        <v>-4.6127999994496349E-2</v>
      </c>
      <c r="I45" s="29"/>
      <c r="J45" s="29"/>
      <c r="L45" s="29"/>
      <c r="M45" s="29"/>
      <c r="N45" s="29"/>
      <c r="O45" s="29">
        <f t="shared" ca="1" si="4"/>
        <v>-2.1400503053663193E-2</v>
      </c>
      <c r="P45" s="29"/>
      <c r="Q45" s="30">
        <f t="shared" si="5"/>
        <v>10329.182000000001</v>
      </c>
      <c r="R45" s="29"/>
      <c r="S45" s="29"/>
      <c r="T45" s="29"/>
      <c r="U45" s="29"/>
      <c r="V45" s="29"/>
      <c r="W45" s="29"/>
    </row>
    <row r="46" spans="1:23" x14ac:dyDescent="0.2">
      <c r="A46" s="56" t="s">
        <v>90</v>
      </c>
      <c r="B46" s="57" t="s">
        <v>59</v>
      </c>
      <c r="C46" s="56">
        <v>25352.690999999999</v>
      </c>
      <c r="D46" s="56" t="s">
        <v>83</v>
      </c>
      <c r="E46" s="11">
        <f t="shared" si="0"/>
        <v>-2647.0057879338842</v>
      </c>
      <c r="F46" s="29">
        <f t="shared" si="1"/>
        <v>-2647</v>
      </c>
      <c r="G46" s="29">
        <f t="shared" si="2"/>
        <v>-2.8891999998450046E-2</v>
      </c>
      <c r="H46" s="29">
        <f t="shared" si="3"/>
        <v>-2.8891999998450046E-2</v>
      </c>
      <c r="I46" s="29"/>
      <c r="J46" s="29"/>
      <c r="L46" s="29"/>
      <c r="M46" s="29"/>
      <c r="N46" s="29"/>
      <c r="O46" s="29">
        <f t="shared" ca="1" si="4"/>
        <v>-2.1397591678491659E-2</v>
      </c>
      <c r="P46" s="29"/>
      <c r="Q46" s="30">
        <f t="shared" si="5"/>
        <v>10334.190999999999</v>
      </c>
      <c r="R46" s="29"/>
      <c r="S46" s="29"/>
      <c r="T46" s="29"/>
      <c r="U46" s="29"/>
      <c r="V46" s="29"/>
      <c r="W46" s="29"/>
    </row>
    <row r="47" spans="1:23" x14ac:dyDescent="0.2">
      <c r="A47" s="56" t="s">
        <v>90</v>
      </c>
      <c r="B47" s="57" t="s">
        <v>59</v>
      </c>
      <c r="C47" s="56">
        <v>25357.686000000002</v>
      </c>
      <c r="D47" s="56" t="s">
        <v>83</v>
      </c>
      <c r="E47" s="11">
        <f t="shared" si="0"/>
        <v>-2646.0051396660569</v>
      </c>
      <c r="F47" s="29">
        <f t="shared" si="1"/>
        <v>-2646</v>
      </c>
      <c r="G47" s="29">
        <f t="shared" si="2"/>
        <v>-2.5655999997979961E-2</v>
      </c>
      <c r="H47" s="29">
        <f t="shared" si="3"/>
        <v>-2.5655999997979961E-2</v>
      </c>
      <c r="I47" s="29"/>
      <c r="J47" s="29"/>
      <c r="L47" s="29"/>
      <c r="M47" s="29"/>
      <c r="N47" s="29"/>
      <c r="O47" s="29">
        <f t="shared" ca="1" si="4"/>
        <v>-2.1394680303320125E-2</v>
      </c>
      <c r="P47" s="29"/>
      <c r="Q47" s="30">
        <f t="shared" si="5"/>
        <v>10339.186000000002</v>
      </c>
      <c r="R47" s="29"/>
      <c r="S47" s="29"/>
      <c r="T47" s="29"/>
      <c r="U47" s="29"/>
      <c r="V47" s="29"/>
      <c r="W47" s="29"/>
    </row>
    <row r="48" spans="1:23" x14ac:dyDescent="0.2">
      <c r="A48" s="56" t="s">
        <v>90</v>
      </c>
      <c r="B48" s="57" t="s">
        <v>57</v>
      </c>
      <c r="C48" s="56">
        <v>25704.663</v>
      </c>
      <c r="D48" s="56" t="s">
        <v>83</v>
      </c>
      <c r="E48" s="11">
        <f t="shared" si="0"/>
        <v>-2576.4952429642099</v>
      </c>
      <c r="F48" s="29">
        <f t="shared" si="1"/>
        <v>-2576.5</v>
      </c>
      <c r="G48" s="29">
        <f t="shared" si="2"/>
        <v>2.3746000006212853E-2</v>
      </c>
      <c r="H48" s="29">
        <f t="shared" si="3"/>
        <v>2.3746000006212853E-2</v>
      </c>
      <c r="I48" s="29"/>
      <c r="J48" s="29"/>
      <c r="L48" s="29"/>
      <c r="M48" s="29"/>
      <c r="N48" s="29"/>
      <c r="O48" s="29">
        <f t="shared" ca="1" si="4"/>
        <v>-2.1192339728898536E-2</v>
      </c>
      <c r="P48" s="29"/>
      <c r="Q48" s="30">
        <f t="shared" si="5"/>
        <v>10686.163</v>
      </c>
      <c r="R48" s="29"/>
      <c r="S48" s="29"/>
      <c r="T48" s="29"/>
      <c r="U48" s="29"/>
      <c r="V48" s="29"/>
      <c r="W48" s="29"/>
    </row>
    <row r="49" spans="1:23" x14ac:dyDescent="0.2">
      <c r="A49" s="56" t="s">
        <v>90</v>
      </c>
      <c r="B49" s="57" t="s">
        <v>57</v>
      </c>
      <c r="C49" s="56">
        <v>26717.933000000001</v>
      </c>
      <c r="D49" s="56" t="s">
        <v>83</v>
      </c>
      <c r="E49" s="11">
        <f t="shared" si="0"/>
        <v>-2373.5068805336141</v>
      </c>
      <c r="F49" s="29">
        <f t="shared" si="1"/>
        <v>-2373.5</v>
      </c>
      <c r="G49" s="29">
        <f t="shared" si="2"/>
        <v>-3.4345999996730825E-2</v>
      </c>
      <c r="H49" s="29">
        <f t="shared" si="3"/>
        <v>-3.4345999996730825E-2</v>
      </c>
      <c r="I49" s="29"/>
      <c r="J49" s="29"/>
      <c r="L49" s="29"/>
      <c r="M49" s="29"/>
      <c r="N49" s="29"/>
      <c r="O49" s="29">
        <f t="shared" ca="1" si="4"/>
        <v>-2.060133056907721E-2</v>
      </c>
      <c r="P49" s="29"/>
      <c r="Q49" s="30">
        <f t="shared" si="5"/>
        <v>11699.433000000001</v>
      </c>
      <c r="R49" s="29"/>
      <c r="S49" s="29"/>
      <c r="T49" s="29"/>
      <c r="U49" s="29"/>
      <c r="V49" s="29"/>
      <c r="W49" s="29"/>
    </row>
    <row r="50" spans="1:23" x14ac:dyDescent="0.2">
      <c r="A50" s="56" t="s">
        <v>90</v>
      </c>
      <c r="B50" s="57" t="s">
        <v>57</v>
      </c>
      <c r="C50" s="56">
        <v>26732.945</v>
      </c>
      <c r="D50" s="56" t="s">
        <v>83</v>
      </c>
      <c r="E50" s="11">
        <f t="shared" si="0"/>
        <v>-2370.4995268205785</v>
      </c>
      <c r="F50" s="29">
        <f t="shared" si="1"/>
        <v>-2370.5</v>
      </c>
      <c r="G50" s="29">
        <f t="shared" si="2"/>
        <v>2.3620000029040966E-3</v>
      </c>
      <c r="H50" s="29">
        <f t="shared" si="3"/>
        <v>2.3620000029040966E-3</v>
      </c>
      <c r="I50" s="29"/>
      <c r="J50" s="29"/>
      <c r="L50" s="29"/>
      <c r="M50" s="29"/>
      <c r="N50" s="29"/>
      <c r="O50" s="29">
        <f t="shared" ca="1" si="4"/>
        <v>-2.0592596443562608E-2</v>
      </c>
      <c r="P50" s="29"/>
      <c r="Q50" s="30">
        <f t="shared" si="5"/>
        <v>11714.445</v>
      </c>
      <c r="R50" s="29"/>
      <c r="S50" s="29"/>
      <c r="T50" s="29"/>
      <c r="U50" s="29"/>
      <c r="V50" s="29"/>
      <c r="W50" s="29"/>
    </row>
    <row r="51" spans="1:23" x14ac:dyDescent="0.2">
      <c r="A51" s="56" t="s">
        <v>90</v>
      </c>
      <c r="B51" s="57" t="s">
        <v>57</v>
      </c>
      <c r="C51" s="56">
        <v>26752.839</v>
      </c>
      <c r="D51" s="56" t="s">
        <v>83</v>
      </c>
      <c r="E51" s="11">
        <f t="shared" si="0"/>
        <v>-2366.5141621278563</v>
      </c>
      <c r="F51" s="29">
        <f t="shared" si="1"/>
        <v>-2366.5</v>
      </c>
      <c r="G51" s="29">
        <f t="shared" si="2"/>
        <v>-7.0693999994546175E-2</v>
      </c>
      <c r="H51" s="29">
        <f t="shared" si="3"/>
        <v>-7.0693999994546175E-2</v>
      </c>
      <c r="I51" s="29"/>
      <c r="J51" s="29"/>
      <c r="L51" s="29"/>
      <c r="M51" s="29"/>
      <c r="N51" s="29"/>
      <c r="O51" s="29">
        <f t="shared" ca="1" si="4"/>
        <v>-2.0580950942876475E-2</v>
      </c>
      <c r="P51" s="29"/>
      <c r="Q51" s="30">
        <f t="shared" si="5"/>
        <v>11734.339</v>
      </c>
      <c r="R51" s="29"/>
      <c r="S51" s="29"/>
      <c r="T51" s="29"/>
      <c r="U51" s="29"/>
      <c r="V51" s="29"/>
      <c r="W51" s="29"/>
    </row>
    <row r="52" spans="1:23" x14ac:dyDescent="0.2">
      <c r="A52" s="56" t="s">
        <v>90</v>
      </c>
      <c r="B52" s="57" t="s">
        <v>57</v>
      </c>
      <c r="C52" s="56">
        <v>26752.898000000001</v>
      </c>
      <c r="D52" s="56" t="s">
        <v>83</v>
      </c>
      <c r="E52" s="11">
        <f t="shared" si="0"/>
        <v>-2366.5023426588268</v>
      </c>
      <c r="F52" s="29">
        <f t="shared" si="1"/>
        <v>-2366.5</v>
      </c>
      <c r="G52" s="29">
        <f t="shared" si="2"/>
        <v>-1.1693999993440229E-2</v>
      </c>
      <c r="H52" s="29">
        <f t="shared" si="3"/>
        <v>-1.1693999993440229E-2</v>
      </c>
      <c r="I52" s="29"/>
      <c r="J52" s="29"/>
      <c r="L52" s="29"/>
      <c r="M52" s="29"/>
      <c r="N52" s="29"/>
      <c r="O52" s="29">
        <f t="shared" ca="1" si="4"/>
        <v>-2.0580950942876475E-2</v>
      </c>
      <c r="P52" s="29"/>
      <c r="Q52" s="30">
        <f t="shared" si="5"/>
        <v>11734.398000000001</v>
      </c>
      <c r="R52" s="29"/>
      <c r="S52" s="29"/>
      <c r="T52" s="29"/>
      <c r="U52" s="29"/>
      <c r="V52" s="29"/>
      <c r="W52" s="29"/>
    </row>
    <row r="53" spans="1:23" x14ac:dyDescent="0.2">
      <c r="A53" s="56" t="s">
        <v>90</v>
      </c>
      <c r="B53" s="57" t="s">
        <v>57</v>
      </c>
      <c r="C53" s="56">
        <v>26892.632000000001</v>
      </c>
      <c r="D53" s="56" t="s">
        <v>83</v>
      </c>
      <c r="E53" s="11">
        <f t="shared" ref="E53:E84" si="6">+(C53-C$7)/C$8</f>
        <v>-2338.5094327376046</v>
      </c>
      <c r="F53" s="29">
        <f t="shared" ref="F53:F84" si="7">ROUND(2*E53,0)/2</f>
        <v>-2338.5</v>
      </c>
      <c r="G53" s="29">
        <f t="shared" si="2"/>
        <v>-4.708599999503349E-2</v>
      </c>
      <c r="H53" s="29">
        <f t="shared" si="3"/>
        <v>-4.708599999503349E-2</v>
      </c>
      <c r="I53" s="29"/>
      <c r="J53" s="29"/>
      <c r="L53" s="29"/>
      <c r="M53" s="29"/>
      <c r="N53" s="29"/>
      <c r="O53" s="29">
        <f t="shared" ref="O53:O84" ca="1" si="8">+C$11+C$12*F53</f>
        <v>-2.0499432438073534E-2</v>
      </c>
      <c r="P53" s="29"/>
      <c r="Q53" s="30">
        <f t="shared" ref="Q53:Q84" si="9">+C53-15018.5</f>
        <v>11874.132000000001</v>
      </c>
      <c r="R53" s="29"/>
      <c r="S53" s="29"/>
      <c r="T53" s="29"/>
      <c r="U53" s="29"/>
      <c r="V53" s="29"/>
      <c r="W53" s="29"/>
    </row>
    <row r="54" spans="1:23" x14ac:dyDescent="0.2">
      <c r="A54" s="56" t="s">
        <v>90</v>
      </c>
      <c r="B54" s="57" t="s">
        <v>57</v>
      </c>
      <c r="C54" s="56">
        <v>26932.581999999999</v>
      </c>
      <c r="D54" s="56" t="s">
        <v>83</v>
      </c>
      <c r="E54" s="11">
        <f t="shared" si="6"/>
        <v>-2330.5062498948264</v>
      </c>
      <c r="F54" s="29">
        <f t="shared" si="7"/>
        <v>-2330.5</v>
      </c>
      <c r="G54" s="29">
        <f t="shared" si="2"/>
        <v>-3.1198000000586035E-2</v>
      </c>
      <c r="H54" s="29">
        <f t="shared" si="3"/>
        <v>-3.1198000000586035E-2</v>
      </c>
      <c r="I54" s="29"/>
      <c r="J54" s="29"/>
      <c r="L54" s="29"/>
      <c r="M54" s="29"/>
      <c r="N54" s="29"/>
      <c r="O54" s="29">
        <f t="shared" ca="1" si="8"/>
        <v>-2.0476141436701265E-2</v>
      </c>
      <c r="P54" s="29"/>
      <c r="Q54" s="30">
        <f t="shared" si="9"/>
        <v>11914.081999999999</v>
      </c>
      <c r="R54" s="29"/>
      <c r="S54" s="29"/>
      <c r="T54" s="29"/>
      <c r="U54" s="29"/>
      <c r="V54" s="29"/>
      <c r="W54" s="29"/>
    </row>
    <row r="55" spans="1:23" x14ac:dyDescent="0.2">
      <c r="A55" s="56" t="s">
        <v>90</v>
      </c>
      <c r="B55" s="57" t="s">
        <v>59</v>
      </c>
      <c r="C55" s="56">
        <v>27209.616000000002</v>
      </c>
      <c r="D55" s="56" t="s">
        <v>83</v>
      </c>
      <c r="E55" s="11">
        <f t="shared" si="6"/>
        <v>-2275.0080332323391</v>
      </c>
      <c r="F55" s="29">
        <f t="shared" si="7"/>
        <v>-2275</v>
      </c>
      <c r="G55" s="29">
        <f t="shared" si="2"/>
        <v>-4.0099999994708924E-2</v>
      </c>
      <c r="H55" s="29">
        <f t="shared" si="3"/>
        <v>-4.0099999994708924E-2</v>
      </c>
      <c r="I55" s="29"/>
      <c r="J55" s="29"/>
      <c r="L55" s="29"/>
      <c r="M55" s="29"/>
      <c r="N55" s="29"/>
      <c r="O55" s="29">
        <f t="shared" ca="1" si="8"/>
        <v>-2.0314560114681149E-2</v>
      </c>
      <c r="P55" s="29"/>
      <c r="Q55" s="30">
        <f t="shared" si="9"/>
        <v>12191.116000000002</v>
      </c>
      <c r="R55" s="29"/>
      <c r="S55" s="29"/>
      <c r="T55" s="29"/>
      <c r="U55" s="29"/>
      <c r="V55" s="29"/>
      <c r="W55" s="29"/>
    </row>
    <row r="56" spans="1:23" x14ac:dyDescent="0.2">
      <c r="A56" s="56" t="s">
        <v>90</v>
      </c>
      <c r="B56" s="57" t="s">
        <v>59</v>
      </c>
      <c r="C56" s="56">
        <v>27239.611000000001</v>
      </c>
      <c r="D56" s="56" t="s">
        <v>83</v>
      </c>
      <c r="E56" s="11">
        <f t="shared" si="6"/>
        <v>-2268.99913537579</v>
      </c>
      <c r="F56" s="29">
        <f t="shared" si="7"/>
        <v>-2269</v>
      </c>
      <c r="G56" s="29">
        <f t="shared" si="2"/>
        <v>4.3160000022908207E-3</v>
      </c>
      <c r="H56" s="29">
        <f t="shared" si="3"/>
        <v>4.3160000022908207E-3</v>
      </c>
      <c r="I56" s="29"/>
      <c r="J56" s="29"/>
      <c r="L56" s="29"/>
      <c r="M56" s="29"/>
      <c r="N56" s="29"/>
      <c r="O56" s="29">
        <f t="shared" ca="1" si="8"/>
        <v>-2.0297091863651945E-2</v>
      </c>
      <c r="P56" s="29"/>
      <c r="Q56" s="30">
        <f t="shared" si="9"/>
        <v>12221.111000000001</v>
      </c>
      <c r="R56" s="29"/>
      <c r="S56" s="29"/>
      <c r="T56" s="29"/>
      <c r="U56" s="29"/>
      <c r="V56" s="29"/>
      <c r="W56" s="29"/>
    </row>
    <row r="57" spans="1:23" x14ac:dyDescent="0.2">
      <c r="A57" s="56" t="s">
        <v>90</v>
      </c>
      <c r="B57" s="57" t="s">
        <v>59</v>
      </c>
      <c r="C57" s="56">
        <v>27324.600999999999</v>
      </c>
      <c r="D57" s="56" t="s">
        <v>83</v>
      </c>
      <c r="E57" s="11">
        <f t="shared" si="6"/>
        <v>-2251.9730900739696</v>
      </c>
      <c r="F57" s="29">
        <f t="shared" si="7"/>
        <v>-2252</v>
      </c>
      <c r="G57" s="29">
        <f t="shared" si="2"/>
        <v>0.13432800000373391</v>
      </c>
      <c r="H57" s="29">
        <f t="shared" si="3"/>
        <v>0.13432800000373391</v>
      </c>
      <c r="I57" s="29"/>
      <c r="J57" s="29"/>
      <c r="L57" s="29"/>
      <c r="M57" s="29"/>
      <c r="N57" s="29"/>
      <c r="O57" s="29">
        <f t="shared" ca="1" si="8"/>
        <v>-2.0247598485735874E-2</v>
      </c>
      <c r="P57" s="29"/>
      <c r="Q57" s="30">
        <f t="shared" si="9"/>
        <v>12306.100999999999</v>
      </c>
      <c r="R57" s="29"/>
      <c r="S57" s="29"/>
      <c r="T57" s="29"/>
      <c r="U57" s="29"/>
      <c r="V57" s="29"/>
      <c r="W57" s="29"/>
    </row>
    <row r="58" spans="1:23" x14ac:dyDescent="0.2">
      <c r="A58" s="56" t="s">
        <v>90</v>
      </c>
      <c r="B58" s="57" t="s">
        <v>57</v>
      </c>
      <c r="C58" s="56">
        <v>28549.942999999999</v>
      </c>
      <c r="D58" s="56" t="s">
        <v>83</v>
      </c>
      <c r="E58" s="11">
        <f t="shared" si="6"/>
        <v>-2006.5003473721911</v>
      </c>
      <c r="F58" s="29">
        <f t="shared" si="7"/>
        <v>-2006.5</v>
      </c>
      <c r="G58" s="29">
        <f t="shared" si="2"/>
        <v>-1.7339999976684339E-3</v>
      </c>
      <c r="H58" s="29">
        <f t="shared" si="3"/>
        <v>-1.7339999976684339E-3</v>
      </c>
      <c r="I58" s="29"/>
      <c r="J58" s="29"/>
      <c r="L58" s="29"/>
      <c r="M58" s="29"/>
      <c r="N58" s="29"/>
      <c r="O58" s="29">
        <f t="shared" ca="1" si="8"/>
        <v>-1.953285588112437E-2</v>
      </c>
      <c r="P58" s="29"/>
      <c r="Q58" s="30">
        <f t="shared" si="9"/>
        <v>13531.442999999999</v>
      </c>
      <c r="R58" s="29"/>
      <c r="S58" s="29"/>
      <c r="T58" s="29"/>
      <c r="U58" s="29"/>
      <c r="V58" s="29"/>
      <c r="W58" s="29"/>
    </row>
    <row r="59" spans="1:23" x14ac:dyDescent="0.2">
      <c r="A59" s="56" t="s">
        <v>90</v>
      </c>
      <c r="B59" s="57" t="s">
        <v>59</v>
      </c>
      <c r="C59" s="56">
        <v>28597.815999999999</v>
      </c>
      <c r="D59" s="56" t="s">
        <v>83</v>
      </c>
      <c r="E59" s="11">
        <f t="shared" si="6"/>
        <v>-1996.9099500697546</v>
      </c>
      <c r="F59" s="29">
        <f t="shared" si="7"/>
        <v>-1997</v>
      </c>
      <c r="H59" s="29"/>
      <c r="I59" s="29"/>
      <c r="J59" s="29"/>
      <c r="L59" s="29"/>
      <c r="M59" s="29"/>
      <c r="N59" s="29"/>
      <c r="O59" s="29">
        <f t="shared" ca="1" si="8"/>
        <v>-1.95051978169948E-2</v>
      </c>
      <c r="P59" s="29"/>
      <c r="Q59" s="30">
        <f t="shared" si="9"/>
        <v>13579.315999999999</v>
      </c>
      <c r="R59" s="29"/>
      <c r="S59" s="29"/>
      <c r="T59" s="29"/>
      <c r="U59" s="29">
        <f>+C59-(C$7+F59*C$8)</f>
        <v>0.44950800000151503</v>
      </c>
      <c r="V59" s="29"/>
      <c r="W59" s="29"/>
    </row>
    <row r="60" spans="1:23" x14ac:dyDescent="0.2">
      <c r="A60" s="56" t="s">
        <v>90</v>
      </c>
      <c r="B60" s="57" t="s">
        <v>57</v>
      </c>
      <c r="C60" s="56">
        <v>28669.698</v>
      </c>
      <c r="D60" s="56" t="s">
        <v>83</v>
      </c>
      <c r="E60" s="11">
        <f t="shared" si="6"/>
        <v>-1982.5098301922922</v>
      </c>
      <c r="F60" s="29">
        <f t="shared" si="7"/>
        <v>-1982.5</v>
      </c>
      <c r="G60" s="29">
        <f t="shared" ref="G60:G91" si="10">+C60-(C$7+F60*C$8)</f>
        <v>-4.9069999997300329E-2</v>
      </c>
      <c r="H60" s="29">
        <f t="shared" ref="H60:H68" si="11">G60</f>
        <v>-4.9069999997300329E-2</v>
      </c>
      <c r="I60" s="29"/>
      <c r="J60" s="29"/>
      <c r="L60" s="29"/>
      <c r="M60" s="29"/>
      <c r="N60" s="29"/>
      <c r="O60" s="29">
        <f t="shared" ca="1" si="8"/>
        <v>-1.9462982877007561E-2</v>
      </c>
      <c r="P60" s="29"/>
      <c r="Q60" s="30">
        <f t="shared" si="9"/>
        <v>13651.198</v>
      </c>
      <c r="R60" s="29"/>
      <c r="S60" s="29"/>
      <c r="T60" s="29"/>
      <c r="U60" s="29"/>
      <c r="V60" s="29"/>
      <c r="W60" s="29"/>
    </row>
    <row r="61" spans="1:23" x14ac:dyDescent="0.2">
      <c r="A61" s="56" t="s">
        <v>90</v>
      </c>
      <c r="B61" s="57" t="s">
        <v>57</v>
      </c>
      <c r="C61" s="56">
        <v>28669.734</v>
      </c>
      <c r="D61" s="56" t="s">
        <v>83</v>
      </c>
      <c r="E61" s="11">
        <f t="shared" si="6"/>
        <v>-1982.5026183128844</v>
      </c>
      <c r="F61" s="29">
        <f t="shared" si="7"/>
        <v>-1982.5</v>
      </c>
      <c r="G61" s="29">
        <f t="shared" si="10"/>
        <v>-1.3069999997242121E-2</v>
      </c>
      <c r="H61" s="29">
        <f t="shared" si="11"/>
        <v>-1.3069999997242121E-2</v>
      </c>
      <c r="I61" s="29"/>
      <c r="J61" s="29"/>
      <c r="L61" s="29"/>
      <c r="M61" s="29"/>
      <c r="N61" s="29"/>
      <c r="O61" s="29">
        <f t="shared" ca="1" si="8"/>
        <v>-1.9462982877007561E-2</v>
      </c>
      <c r="P61" s="29"/>
      <c r="Q61" s="30">
        <f t="shared" si="9"/>
        <v>13651.234</v>
      </c>
      <c r="R61" s="29"/>
      <c r="S61" s="29"/>
      <c r="T61" s="29"/>
      <c r="U61" s="29"/>
      <c r="V61" s="29"/>
      <c r="W61" s="29"/>
    </row>
    <row r="62" spans="1:23" x14ac:dyDescent="0.2">
      <c r="A62" s="56" t="s">
        <v>90</v>
      </c>
      <c r="B62" s="57" t="s">
        <v>57</v>
      </c>
      <c r="C62" s="56">
        <v>30381.929</v>
      </c>
      <c r="D62" s="56" t="s">
        <v>83</v>
      </c>
      <c r="E62" s="11">
        <f t="shared" si="6"/>
        <v>-1639.4986221303725</v>
      </c>
      <c r="F62" s="29">
        <f t="shared" si="7"/>
        <v>-1639.5</v>
      </c>
      <c r="G62" s="29">
        <f t="shared" si="10"/>
        <v>6.8780000037804712E-3</v>
      </c>
      <c r="H62" s="29">
        <f t="shared" si="11"/>
        <v>6.8780000037804712E-3</v>
      </c>
      <c r="I62" s="29"/>
      <c r="J62" s="29"/>
      <c r="L62" s="29"/>
      <c r="M62" s="29"/>
      <c r="N62" s="29"/>
      <c r="O62" s="29">
        <f t="shared" ca="1" si="8"/>
        <v>-1.8464381193171522E-2</v>
      </c>
      <c r="P62" s="29"/>
      <c r="Q62" s="30">
        <f t="shared" si="9"/>
        <v>15363.429</v>
      </c>
      <c r="R62" s="29"/>
      <c r="S62" s="29"/>
      <c r="T62" s="29"/>
      <c r="U62" s="29"/>
      <c r="V62" s="29"/>
      <c r="W62" s="29"/>
    </row>
    <row r="63" spans="1:23" x14ac:dyDescent="0.2">
      <c r="A63" s="56" t="s">
        <v>90</v>
      </c>
      <c r="B63" s="57" t="s">
        <v>57</v>
      </c>
      <c r="C63" s="56">
        <v>30406.89</v>
      </c>
      <c r="D63" s="56" t="s">
        <v>83</v>
      </c>
      <c r="E63" s="11">
        <f t="shared" si="6"/>
        <v>-1634.4981854110085</v>
      </c>
      <c r="F63" s="29">
        <f t="shared" si="7"/>
        <v>-1634.5</v>
      </c>
      <c r="G63" s="29">
        <f t="shared" si="10"/>
        <v>9.0580000032787211E-3</v>
      </c>
      <c r="H63" s="29">
        <f t="shared" si="11"/>
        <v>9.0580000032787211E-3</v>
      </c>
      <c r="I63" s="29"/>
      <c r="J63" s="29"/>
      <c r="L63" s="29"/>
      <c r="M63" s="29"/>
      <c r="N63" s="29"/>
      <c r="O63" s="29">
        <f t="shared" ca="1" si="8"/>
        <v>-1.8449824317313856E-2</v>
      </c>
      <c r="P63" s="29"/>
      <c r="Q63" s="30">
        <f t="shared" si="9"/>
        <v>15388.39</v>
      </c>
      <c r="R63" s="29"/>
      <c r="S63" s="29"/>
      <c r="T63" s="29"/>
      <c r="U63" s="29"/>
      <c r="V63" s="29"/>
      <c r="W63" s="29"/>
    </row>
    <row r="64" spans="1:23" x14ac:dyDescent="0.2">
      <c r="A64" s="56" t="s">
        <v>90</v>
      </c>
      <c r="B64" s="57" t="s">
        <v>57</v>
      </c>
      <c r="C64" s="56">
        <v>30441.800999999999</v>
      </c>
      <c r="D64" s="56" t="s">
        <v>83</v>
      </c>
      <c r="E64" s="11">
        <f t="shared" si="6"/>
        <v>-1627.5044653553327</v>
      </c>
      <c r="F64" s="29">
        <f t="shared" si="7"/>
        <v>-1627.5</v>
      </c>
      <c r="G64" s="29">
        <f t="shared" si="10"/>
        <v>-2.2289999997155974E-2</v>
      </c>
      <c r="H64" s="29">
        <f t="shared" si="11"/>
        <v>-2.2289999997155974E-2</v>
      </c>
      <c r="I64" s="29"/>
      <c r="J64" s="29"/>
      <c r="L64" s="29"/>
      <c r="M64" s="29"/>
      <c r="N64" s="29"/>
      <c r="O64" s="29">
        <f t="shared" ca="1" si="8"/>
        <v>-1.8429444691113121E-2</v>
      </c>
      <c r="P64" s="29"/>
      <c r="Q64" s="30">
        <f t="shared" si="9"/>
        <v>15423.300999999999</v>
      </c>
      <c r="R64" s="29"/>
      <c r="S64" s="29"/>
      <c r="T64" s="29"/>
      <c r="U64" s="29"/>
      <c r="V64" s="29"/>
      <c r="W64" s="29"/>
    </row>
    <row r="65" spans="1:23" x14ac:dyDescent="0.2">
      <c r="A65" s="56" t="s">
        <v>90</v>
      </c>
      <c r="B65" s="57" t="s">
        <v>59</v>
      </c>
      <c r="C65" s="56">
        <v>30868.620999999999</v>
      </c>
      <c r="D65" s="56" t="s">
        <v>83</v>
      </c>
      <c r="E65" s="11">
        <f t="shared" si="6"/>
        <v>-1541.9996217769906</v>
      </c>
      <c r="F65" s="29">
        <f t="shared" si="7"/>
        <v>-1542</v>
      </c>
      <c r="G65" s="29">
        <f t="shared" si="10"/>
        <v>1.8880000025092158E-3</v>
      </c>
      <c r="H65" s="29">
        <f t="shared" si="11"/>
        <v>1.8880000025092158E-3</v>
      </c>
      <c r="I65" s="29"/>
      <c r="J65" s="29"/>
      <c r="L65" s="29"/>
      <c r="M65" s="29"/>
      <c r="N65" s="29"/>
      <c r="O65" s="29">
        <f t="shared" ca="1" si="8"/>
        <v>-1.8180522113946995E-2</v>
      </c>
      <c r="P65" s="29"/>
      <c r="Q65" s="30">
        <f t="shared" si="9"/>
        <v>15850.120999999999</v>
      </c>
      <c r="R65" s="29"/>
      <c r="S65" s="29"/>
      <c r="T65" s="29"/>
      <c r="U65" s="29"/>
      <c r="V65" s="29"/>
      <c r="W65" s="29"/>
    </row>
    <row r="66" spans="1:23" x14ac:dyDescent="0.2">
      <c r="A66" s="56" t="s">
        <v>90</v>
      </c>
      <c r="B66" s="57" t="s">
        <v>59</v>
      </c>
      <c r="C66" s="56">
        <v>30868.65</v>
      </c>
      <c r="D66" s="56" t="s">
        <v>83</v>
      </c>
      <c r="E66" s="11">
        <f t="shared" si="6"/>
        <v>-1541.9938122074673</v>
      </c>
      <c r="F66" s="29">
        <f t="shared" si="7"/>
        <v>-1542</v>
      </c>
      <c r="G66" s="29">
        <f t="shared" si="10"/>
        <v>3.0888000004779315E-2</v>
      </c>
      <c r="H66" s="29">
        <f t="shared" si="11"/>
        <v>3.0888000004779315E-2</v>
      </c>
      <c r="I66" s="29"/>
      <c r="J66" s="29"/>
      <c r="L66" s="29"/>
      <c r="M66" s="29"/>
      <c r="N66" s="29"/>
      <c r="O66" s="29">
        <f t="shared" ca="1" si="8"/>
        <v>-1.8180522113946995E-2</v>
      </c>
      <c r="P66" s="29"/>
      <c r="Q66" s="30">
        <f t="shared" si="9"/>
        <v>15850.150000000001</v>
      </c>
      <c r="R66" s="29"/>
      <c r="S66" s="29"/>
      <c r="T66" s="29"/>
      <c r="U66" s="29"/>
      <c r="V66" s="29"/>
      <c r="W66" s="29"/>
    </row>
    <row r="67" spans="1:23" x14ac:dyDescent="0.2">
      <c r="A67" s="56" t="s">
        <v>90</v>
      </c>
      <c r="B67" s="57" t="s">
        <v>59</v>
      </c>
      <c r="C67" s="56">
        <v>30878.571</v>
      </c>
      <c r="D67" s="56" t="s">
        <v>83</v>
      </c>
      <c r="E67" s="11">
        <f t="shared" si="6"/>
        <v>-1540.006338440679</v>
      </c>
      <c r="F67" s="29">
        <f t="shared" si="7"/>
        <v>-1540</v>
      </c>
      <c r="G67" s="29">
        <f t="shared" si="10"/>
        <v>-3.1639999997423729E-2</v>
      </c>
      <c r="H67" s="29">
        <f t="shared" si="11"/>
        <v>-3.1639999997423729E-2</v>
      </c>
      <c r="I67" s="29"/>
      <c r="J67" s="29"/>
      <c r="L67" s="29"/>
      <c r="M67" s="29"/>
      <c r="N67" s="29"/>
      <c r="O67" s="29">
        <f t="shared" ca="1" si="8"/>
        <v>-1.8174699363603927E-2</v>
      </c>
      <c r="P67" s="29"/>
      <c r="Q67" s="30">
        <f t="shared" si="9"/>
        <v>15860.071</v>
      </c>
      <c r="R67" s="29"/>
      <c r="S67" s="29"/>
      <c r="T67" s="29"/>
      <c r="U67" s="29"/>
      <c r="V67" s="29"/>
      <c r="W67" s="29"/>
    </row>
    <row r="68" spans="1:23" x14ac:dyDescent="0.2">
      <c r="A68" s="56" t="s">
        <v>90</v>
      </c>
      <c r="B68" s="57" t="s">
        <v>59</v>
      </c>
      <c r="C68" s="56">
        <v>30878.606</v>
      </c>
      <c r="D68" s="56" t="s">
        <v>83</v>
      </c>
      <c r="E68" s="11">
        <f t="shared" si="6"/>
        <v>-1539.9993268912547</v>
      </c>
      <c r="F68" s="29">
        <f t="shared" si="7"/>
        <v>-1540</v>
      </c>
      <c r="G68" s="29">
        <f t="shared" si="10"/>
        <v>3.3600000024307519E-3</v>
      </c>
      <c r="H68" s="29">
        <f t="shared" si="11"/>
        <v>3.3600000024307519E-3</v>
      </c>
      <c r="I68" s="29"/>
      <c r="J68" s="29"/>
      <c r="L68" s="29"/>
      <c r="M68" s="29"/>
      <c r="N68" s="29"/>
      <c r="O68" s="29">
        <f t="shared" ca="1" si="8"/>
        <v>-1.8174699363603927E-2</v>
      </c>
      <c r="P68" s="29"/>
      <c r="Q68" s="30">
        <f t="shared" si="9"/>
        <v>15860.106</v>
      </c>
      <c r="R68" s="29"/>
      <c r="S68" s="29"/>
      <c r="T68" s="29"/>
      <c r="U68" s="29"/>
      <c r="V68" s="29"/>
      <c r="W68" s="29"/>
    </row>
    <row r="69" spans="1:23" x14ac:dyDescent="0.2">
      <c r="A69" s="56" t="s">
        <v>231</v>
      </c>
      <c r="B69" s="57" t="s">
        <v>59</v>
      </c>
      <c r="C69" s="56">
        <v>38231.470999999998</v>
      </c>
      <c r="D69" s="56" t="s">
        <v>83</v>
      </c>
      <c r="E69" s="11">
        <f t="shared" si="6"/>
        <v>-67.000002403959584</v>
      </c>
      <c r="F69" s="29">
        <f t="shared" si="7"/>
        <v>-67</v>
      </c>
      <c r="G69" s="29">
        <f t="shared" si="10"/>
        <v>-1.1999996786471456E-5</v>
      </c>
      <c r="H69" s="29"/>
      <c r="I69" s="29">
        <f>G69</f>
        <v>-1.1999996786471456E-5</v>
      </c>
      <c r="J69" s="29"/>
      <c r="L69" s="29"/>
      <c r="M69" s="29"/>
      <c r="N69" s="29"/>
      <c r="O69" s="29">
        <f t="shared" ca="1" si="8"/>
        <v>-1.3886243735934887E-2</v>
      </c>
      <c r="P69" s="29"/>
      <c r="Q69" s="30">
        <f t="shared" si="9"/>
        <v>23212.970999999998</v>
      </c>
      <c r="R69" s="29"/>
      <c r="S69" s="29"/>
      <c r="T69" s="29"/>
      <c r="U69" s="29"/>
      <c r="V69" s="29"/>
      <c r="W69" s="29"/>
    </row>
    <row r="70" spans="1:23" x14ac:dyDescent="0.2">
      <c r="A70" s="56" t="s">
        <v>235</v>
      </c>
      <c r="B70" s="57" t="s">
        <v>57</v>
      </c>
      <c r="C70" s="56">
        <v>38538.472000000002</v>
      </c>
      <c r="D70" s="56" t="s">
        <v>83</v>
      </c>
      <c r="E70" s="11">
        <f t="shared" si="6"/>
        <v>-5.4984971244624274</v>
      </c>
      <c r="F70" s="29">
        <f t="shared" si="7"/>
        <v>-5.5</v>
      </c>
      <c r="G70" s="29">
        <f t="shared" si="10"/>
        <v>7.5020000076619908E-3</v>
      </c>
      <c r="H70" s="29"/>
      <c r="I70" s="29">
        <f>G70</f>
        <v>7.5020000076619908E-3</v>
      </c>
      <c r="J70" s="29"/>
      <c r="L70" s="29"/>
      <c r="M70" s="29"/>
      <c r="N70" s="29"/>
      <c r="O70" s="29">
        <f t="shared" ca="1" si="8"/>
        <v>-1.3707194162885569E-2</v>
      </c>
      <c r="P70" s="29"/>
      <c r="Q70" s="30">
        <f t="shared" si="9"/>
        <v>23519.972000000002</v>
      </c>
      <c r="R70" s="29"/>
      <c r="S70" s="29"/>
      <c r="T70" s="29"/>
      <c r="U70" s="29"/>
      <c r="V70" s="29"/>
      <c r="W70" s="29"/>
    </row>
    <row r="71" spans="1:23" x14ac:dyDescent="0.2">
      <c r="A71" s="56" t="s">
        <v>239</v>
      </c>
      <c r="B71" s="57" t="s">
        <v>57</v>
      </c>
      <c r="C71" s="56">
        <v>38548.455999999998</v>
      </c>
      <c r="D71" s="56" t="s">
        <v>83</v>
      </c>
      <c r="E71" s="11">
        <f t="shared" si="6"/>
        <v>-3.4984025687108455</v>
      </c>
      <c r="F71" s="29">
        <f t="shared" si="7"/>
        <v>-3.5</v>
      </c>
      <c r="G71" s="29">
        <f t="shared" si="10"/>
        <v>7.9740000001038425E-3</v>
      </c>
      <c r="H71" s="29"/>
      <c r="I71" s="29">
        <f>G71</f>
        <v>7.9740000001038425E-3</v>
      </c>
      <c r="J71" s="29"/>
      <c r="L71" s="29"/>
      <c r="M71" s="29"/>
      <c r="N71" s="29"/>
      <c r="O71" s="29">
        <f t="shared" ca="1" si="8"/>
        <v>-1.3701371412542501E-2</v>
      </c>
      <c r="P71" s="29"/>
      <c r="Q71" s="30">
        <f t="shared" si="9"/>
        <v>23529.955999999998</v>
      </c>
      <c r="R71" s="29"/>
      <c r="S71" s="29"/>
      <c r="T71" s="29"/>
      <c r="U71" s="29"/>
      <c r="V71" s="29"/>
      <c r="W71" s="29"/>
    </row>
    <row r="72" spans="1:23" x14ac:dyDescent="0.2">
      <c r="A72" s="29" t="s">
        <v>14</v>
      </c>
      <c r="B72" s="31"/>
      <c r="C72" s="32">
        <v>38565.919199999997</v>
      </c>
      <c r="D72" s="32" t="s">
        <v>16</v>
      </c>
      <c r="E72" s="29">
        <f t="shared" si="6"/>
        <v>0</v>
      </c>
      <c r="F72" s="29">
        <f t="shared" si="7"/>
        <v>0</v>
      </c>
      <c r="G72" s="29">
        <f t="shared" si="10"/>
        <v>0</v>
      </c>
      <c r="H72" s="29"/>
      <c r="J72" s="29">
        <f>G72</f>
        <v>0</v>
      </c>
      <c r="K72" s="29"/>
      <c r="L72" s="29"/>
      <c r="M72" s="29"/>
      <c r="N72" s="29"/>
      <c r="O72" s="29">
        <f t="shared" ca="1" si="8"/>
        <v>-1.3691181599442133E-2</v>
      </c>
      <c r="P72" s="29"/>
      <c r="Q72" s="30">
        <f t="shared" si="9"/>
        <v>23547.419199999997</v>
      </c>
      <c r="R72" s="29"/>
      <c r="S72" s="29"/>
      <c r="T72" s="29"/>
      <c r="U72" s="29"/>
      <c r="V72" s="29"/>
      <c r="W72" s="29"/>
    </row>
    <row r="73" spans="1:23" x14ac:dyDescent="0.2">
      <c r="A73" s="10" t="s">
        <v>61</v>
      </c>
      <c r="B73" s="9"/>
      <c r="C73" s="33">
        <v>40410.375699999997</v>
      </c>
      <c r="D73" s="33"/>
      <c r="E73" s="29">
        <f t="shared" si="6"/>
        <v>369.49994030166494</v>
      </c>
      <c r="F73" s="29">
        <f t="shared" si="7"/>
        <v>369.5</v>
      </c>
      <c r="G73" s="29">
        <f t="shared" si="10"/>
        <v>-2.9799999902024865E-4</v>
      </c>
      <c r="H73" s="29"/>
      <c r="I73" s="29"/>
      <c r="J73">
        <f>G73</f>
        <v>-2.9799999902024865E-4</v>
      </c>
      <c r="L73" s="29"/>
      <c r="M73" s="29"/>
      <c r="N73" s="29"/>
      <c r="O73" s="29">
        <f t="shared" ca="1" si="8"/>
        <v>-1.2615428473560456E-2</v>
      </c>
      <c r="P73" s="29"/>
      <c r="Q73" s="30">
        <f t="shared" si="9"/>
        <v>25391.875699999997</v>
      </c>
      <c r="R73" s="29"/>
      <c r="S73" s="29"/>
      <c r="T73" s="29"/>
      <c r="U73" s="29"/>
      <c r="V73" s="29"/>
      <c r="W73" s="29"/>
    </row>
    <row r="74" spans="1:23" x14ac:dyDescent="0.2">
      <c r="A74" s="11" t="s">
        <v>27</v>
      </c>
      <c r="B74" s="31" t="s">
        <v>57</v>
      </c>
      <c r="C74" s="32">
        <v>41024.356</v>
      </c>
      <c r="D74" s="32"/>
      <c r="E74" s="29">
        <f t="shared" si="6"/>
        <v>492.49860370001528</v>
      </c>
      <c r="F74" s="29">
        <f t="shared" si="7"/>
        <v>492.5</v>
      </c>
      <c r="G74" s="29">
        <f t="shared" si="10"/>
        <v>-6.9699999949079938E-3</v>
      </c>
      <c r="H74" s="29"/>
      <c r="I74" s="29">
        <f t="shared" ref="I74:I92" si="12">G74</f>
        <v>-6.9699999949079938E-3</v>
      </c>
      <c r="J74" s="29"/>
      <c r="K74" s="29"/>
      <c r="L74" s="29"/>
      <c r="M74" s="29"/>
      <c r="N74" s="29"/>
      <c r="O74" s="29">
        <f t="shared" ca="1" si="8"/>
        <v>-1.2257329327461819E-2</v>
      </c>
      <c r="P74" s="29"/>
      <c r="Q74" s="30">
        <f t="shared" si="9"/>
        <v>26005.856</v>
      </c>
      <c r="R74" s="29"/>
      <c r="S74" s="29"/>
      <c r="T74" s="29"/>
      <c r="U74" s="29"/>
      <c r="V74" s="29"/>
      <c r="W74" s="29"/>
    </row>
    <row r="75" spans="1:23" x14ac:dyDescent="0.2">
      <c r="A75" s="11" t="s">
        <v>29</v>
      </c>
      <c r="B75" s="31"/>
      <c r="C75" s="32">
        <v>41765.623</v>
      </c>
      <c r="D75" s="32"/>
      <c r="E75" s="29">
        <f t="shared" si="6"/>
        <v>640.99660961535903</v>
      </c>
      <c r="F75" s="29">
        <f t="shared" si="7"/>
        <v>641</v>
      </c>
      <c r="G75" s="29">
        <f t="shared" si="10"/>
        <v>-1.6923999995924532E-2</v>
      </c>
      <c r="H75" s="29"/>
      <c r="I75" s="29">
        <f t="shared" si="12"/>
        <v>-1.6923999995924532E-2</v>
      </c>
      <c r="J75" s="29"/>
      <c r="K75" s="29"/>
      <c r="L75" s="29"/>
      <c r="M75" s="29"/>
      <c r="N75" s="29"/>
      <c r="O75" s="29">
        <f t="shared" ca="1" si="8"/>
        <v>-1.1824990114489075E-2</v>
      </c>
      <c r="P75" s="29"/>
      <c r="Q75" s="30">
        <f t="shared" si="9"/>
        <v>26747.123</v>
      </c>
      <c r="R75" s="29"/>
      <c r="S75" s="29"/>
      <c r="T75" s="29"/>
      <c r="U75" s="29"/>
      <c r="V75" s="29"/>
      <c r="W75" s="29"/>
    </row>
    <row r="76" spans="1:23" x14ac:dyDescent="0.2">
      <c r="A76" s="11" t="s">
        <v>30</v>
      </c>
      <c r="B76" s="31"/>
      <c r="C76" s="32">
        <v>41815.523999999998</v>
      </c>
      <c r="D76" s="32"/>
      <c r="E76" s="29">
        <f t="shared" si="6"/>
        <v>650.99327612443233</v>
      </c>
      <c r="F76" s="29">
        <f t="shared" si="7"/>
        <v>651</v>
      </c>
      <c r="G76" s="29">
        <f t="shared" si="10"/>
        <v>-3.3563999997568317E-2</v>
      </c>
      <c r="H76" s="29"/>
      <c r="I76" s="29">
        <f t="shared" si="12"/>
        <v>-3.3563999997568317E-2</v>
      </c>
      <c r="J76" s="29"/>
      <c r="K76" s="29"/>
      <c r="L76" s="29"/>
      <c r="M76" s="29"/>
      <c r="N76" s="29"/>
      <c r="O76" s="29">
        <f t="shared" ca="1" si="8"/>
        <v>-1.1795876362773738E-2</v>
      </c>
      <c r="P76" s="29"/>
      <c r="Q76" s="30">
        <f t="shared" si="9"/>
        <v>26797.023999999998</v>
      </c>
      <c r="R76" s="29"/>
      <c r="S76" s="29"/>
      <c r="T76" s="29"/>
      <c r="U76" s="29"/>
      <c r="V76" s="29"/>
      <c r="W76" s="29"/>
    </row>
    <row r="77" spans="1:23" x14ac:dyDescent="0.2">
      <c r="A77" s="11" t="s">
        <v>31</v>
      </c>
      <c r="B77" s="31"/>
      <c r="C77" s="32">
        <v>41850.476999999999</v>
      </c>
      <c r="D77" s="32"/>
      <c r="E77" s="29">
        <f t="shared" si="6"/>
        <v>657.99541003941738</v>
      </c>
      <c r="F77" s="29">
        <f t="shared" si="7"/>
        <v>658</v>
      </c>
      <c r="G77" s="29">
        <f t="shared" si="10"/>
        <v>-2.2912000000360422E-2</v>
      </c>
      <c r="H77" s="29"/>
      <c r="I77" s="29">
        <f t="shared" si="12"/>
        <v>-2.2912000000360422E-2</v>
      </c>
      <c r="J77" s="29"/>
      <c r="K77" s="29"/>
      <c r="L77" s="29"/>
      <c r="M77" s="29"/>
      <c r="N77" s="29"/>
      <c r="O77" s="29">
        <f t="shared" ca="1" si="8"/>
        <v>-1.1775496736573002E-2</v>
      </c>
      <c r="P77" s="29"/>
      <c r="Q77" s="30">
        <f t="shared" si="9"/>
        <v>26831.976999999999</v>
      </c>
      <c r="R77" s="29"/>
      <c r="S77" s="29"/>
      <c r="T77" s="29"/>
      <c r="U77" s="29"/>
      <c r="V77" s="29"/>
      <c r="W77" s="29"/>
    </row>
    <row r="78" spans="1:23" x14ac:dyDescent="0.2">
      <c r="A78" s="11" t="s">
        <v>31</v>
      </c>
      <c r="B78" s="31"/>
      <c r="C78" s="32">
        <v>41860.476999999999</v>
      </c>
      <c r="D78" s="32"/>
      <c r="E78" s="29">
        <f t="shared" si="6"/>
        <v>659.99870987490647</v>
      </c>
      <c r="F78" s="29">
        <f t="shared" si="7"/>
        <v>660</v>
      </c>
      <c r="G78" s="29">
        <f t="shared" si="10"/>
        <v>-6.4399999973829836E-3</v>
      </c>
      <c r="H78" s="29"/>
      <c r="I78" s="29">
        <f t="shared" si="12"/>
        <v>-6.4399999973829836E-3</v>
      </c>
      <c r="J78" s="29"/>
      <c r="K78" s="29"/>
      <c r="L78" s="29"/>
      <c r="M78" s="29"/>
      <c r="N78" s="29"/>
      <c r="O78" s="29">
        <f t="shared" ca="1" si="8"/>
        <v>-1.1769673986229936E-2</v>
      </c>
      <c r="P78" s="29"/>
      <c r="Q78" s="30">
        <f t="shared" si="9"/>
        <v>26841.976999999999</v>
      </c>
      <c r="R78" s="29"/>
      <c r="S78" s="29"/>
      <c r="T78" s="29"/>
      <c r="U78" s="29"/>
      <c r="V78" s="29"/>
      <c r="W78" s="29"/>
    </row>
    <row r="79" spans="1:23" x14ac:dyDescent="0.2">
      <c r="A79" s="11" t="s">
        <v>31</v>
      </c>
      <c r="B79" s="31"/>
      <c r="C79" s="32">
        <v>41865.468999999997</v>
      </c>
      <c r="D79" s="32"/>
      <c r="E79" s="29">
        <f t="shared" si="6"/>
        <v>660.99875715278222</v>
      </c>
      <c r="F79" s="29">
        <f t="shared" si="7"/>
        <v>661</v>
      </c>
      <c r="G79" s="29">
        <f t="shared" si="10"/>
        <v>-6.2039999975240789E-3</v>
      </c>
      <c r="H79" s="29"/>
      <c r="I79" s="29">
        <f t="shared" si="12"/>
        <v>-6.2039999975240789E-3</v>
      </c>
      <c r="J79" s="29"/>
      <c r="K79" s="29"/>
      <c r="L79" s="29"/>
      <c r="M79" s="29"/>
      <c r="N79" s="29"/>
      <c r="O79" s="29">
        <f t="shared" ca="1" si="8"/>
        <v>-1.1766762611058402E-2</v>
      </c>
      <c r="P79" s="29"/>
      <c r="Q79" s="30">
        <f t="shared" si="9"/>
        <v>26846.968999999997</v>
      </c>
      <c r="R79" s="29"/>
      <c r="S79" s="29"/>
      <c r="T79" s="29"/>
      <c r="U79" s="29"/>
      <c r="V79" s="29"/>
      <c r="W79" s="29"/>
    </row>
    <row r="80" spans="1:23" x14ac:dyDescent="0.2">
      <c r="A80" s="11" t="s">
        <v>31</v>
      </c>
      <c r="B80" s="31"/>
      <c r="C80" s="32">
        <v>41895.43</v>
      </c>
      <c r="D80" s="32"/>
      <c r="E80" s="29">
        <f t="shared" si="6"/>
        <v>667.00084378989141</v>
      </c>
      <c r="F80" s="29">
        <f t="shared" si="7"/>
        <v>667</v>
      </c>
      <c r="G80" s="29">
        <f t="shared" si="10"/>
        <v>4.212000007100869E-3</v>
      </c>
      <c r="H80" s="29"/>
      <c r="I80" s="29">
        <f t="shared" si="12"/>
        <v>4.212000007100869E-3</v>
      </c>
      <c r="J80" s="29"/>
      <c r="K80" s="29"/>
      <c r="L80" s="29"/>
      <c r="M80" s="29"/>
      <c r="N80" s="29"/>
      <c r="O80" s="29">
        <f t="shared" ca="1" si="8"/>
        <v>-1.17492943600292E-2</v>
      </c>
      <c r="P80" s="29"/>
      <c r="Q80" s="30">
        <f t="shared" si="9"/>
        <v>26876.93</v>
      </c>
      <c r="R80" s="29"/>
      <c r="S80" s="29"/>
      <c r="T80" s="29"/>
      <c r="U80" s="29"/>
      <c r="V80" s="29"/>
      <c r="W80" s="29"/>
    </row>
    <row r="81" spans="1:23" x14ac:dyDescent="0.2">
      <c r="A81" s="11" t="s">
        <v>33</v>
      </c>
      <c r="B81" s="31"/>
      <c r="C81" s="32">
        <v>41900.381999999998</v>
      </c>
      <c r="D81" s="32" t="s">
        <v>32</v>
      </c>
      <c r="E81" s="29">
        <f t="shared" si="6"/>
        <v>667.99287786842513</v>
      </c>
      <c r="F81" s="29">
        <f t="shared" si="7"/>
        <v>668</v>
      </c>
      <c r="G81" s="29">
        <f t="shared" si="10"/>
        <v>-3.5552000001189299E-2</v>
      </c>
      <c r="H81" s="29"/>
      <c r="I81" s="29">
        <f t="shared" si="12"/>
        <v>-3.5552000001189299E-2</v>
      </c>
      <c r="J81" s="29"/>
      <c r="K81" s="29"/>
      <c r="L81" s="29"/>
      <c r="M81" s="29"/>
      <c r="N81" s="29"/>
      <c r="O81" s="29">
        <f t="shared" ca="1" si="8"/>
        <v>-1.1746382984857667E-2</v>
      </c>
      <c r="P81" s="29"/>
      <c r="Q81" s="30">
        <f t="shared" si="9"/>
        <v>26881.881999999998</v>
      </c>
      <c r="R81" s="29"/>
      <c r="S81" s="29"/>
      <c r="T81" s="29"/>
      <c r="U81" s="29"/>
      <c r="V81" s="29"/>
      <c r="W81" s="29"/>
    </row>
    <row r="82" spans="1:23" x14ac:dyDescent="0.2">
      <c r="A82" s="11" t="s">
        <v>33</v>
      </c>
      <c r="B82" s="31"/>
      <c r="C82" s="32">
        <v>41900.419000000002</v>
      </c>
      <c r="D82" s="32"/>
      <c r="E82" s="29">
        <f t="shared" si="6"/>
        <v>668.00029007781723</v>
      </c>
      <c r="F82" s="29">
        <f t="shared" si="7"/>
        <v>668</v>
      </c>
      <c r="G82" s="29">
        <f t="shared" si="10"/>
        <v>1.4480000027106144E-3</v>
      </c>
      <c r="H82" s="29"/>
      <c r="I82" s="29">
        <f t="shared" si="12"/>
        <v>1.4480000027106144E-3</v>
      </c>
      <c r="J82" s="29"/>
      <c r="K82" s="29"/>
      <c r="L82" s="29"/>
      <c r="M82" s="29"/>
      <c r="N82" s="29"/>
      <c r="O82" s="29">
        <f t="shared" ca="1" si="8"/>
        <v>-1.1746382984857667E-2</v>
      </c>
      <c r="P82" s="29"/>
      <c r="Q82" s="30">
        <f t="shared" si="9"/>
        <v>26881.919000000002</v>
      </c>
      <c r="R82" s="29"/>
      <c r="S82" s="29"/>
      <c r="T82" s="29"/>
      <c r="U82" s="29"/>
      <c r="V82" s="29"/>
      <c r="W82" s="29"/>
    </row>
    <row r="83" spans="1:23" x14ac:dyDescent="0.2">
      <c r="A83" s="11" t="s">
        <v>33</v>
      </c>
      <c r="B83" s="31"/>
      <c r="C83" s="32">
        <v>41905.364999999998</v>
      </c>
      <c r="D83" s="32" t="s">
        <v>32</v>
      </c>
      <c r="E83" s="29">
        <f t="shared" si="6"/>
        <v>668.99112217644938</v>
      </c>
      <c r="F83" s="29">
        <f t="shared" si="7"/>
        <v>669</v>
      </c>
      <c r="G83" s="29">
        <f t="shared" si="10"/>
        <v>-4.4315999999525957E-2</v>
      </c>
      <c r="H83" s="29"/>
      <c r="I83" s="29">
        <f t="shared" si="12"/>
        <v>-4.4315999999525957E-2</v>
      </c>
      <c r="J83" s="29"/>
      <c r="K83" s="29"/>
      <c r="L83" s="29"/>
      <c r="M83" s="29"/>
      <c r="N83" s="29"/>
      <c r="O83" s="29">
        <f t="shared" ca="1" si="8"/>
        <v>-1.1743471609686133E-2</v>
      </c>
      <c r="P83" s="29"/>
      <c r="Q83" s="30">
        <f t="shared" si="9"/>
        <v>26886.864999999998</v>
      </c>
      <c r="R83" s="29"/>
      <c r="S83" s="29"/>
      <c r="T83" s="29"/>
      <c r="U83" s="29"/>
      <c r="V83" s="29"/>
      <c r="W83" s="29"/>
    </row>
    <row r="84" spans="1:23" x14ac:dyDescent="0.2">
      <c r="A84" s="11" t="s">
        <v>33</v>
      </c>
      <c r="B84" s="31"/>
      <c r="C84" s="32">
        <v>41910.366000000002</v>
      </c>
      <c r="D84" s="32" t="s">
        <v>32</v>
      </c>
      <c r="E84" s="29">
        <f t="shared" si="6"/>
        <v>669.99297242417811</v>
      </c>
      <c r="F84" s="29">
        <f t="shared" si="7"/>
        <v>670</v>
      </c>
      <c r="G84" s="29">
        <f t="shared" si="10"/>
        <v>-3.5079999994195532E-2</v>
      </c>
      <c r="H84" s="29"/>
      <c r="I84" s="29">
        <f t="shared" si="12"/>
        <v>-3.5079999994195532E-2</v>
      </c>
      <c r="J84" s="29"/>
      <c r="K84" s="29"/>
      <c r="L84" s="29"/>
      <c r="M84" s="29"/>
      <c r="N84" s="29"/>
      <c r="O84" s="29">
        <f t="shared" ca="1" si="8"/>
        <v>-1.1740560234514599E-2</v>
      </c>
      <c r="P84" s="29"/>
      <c r="Q84" s="30">
        <f t="shared" si="9"/>
        <v>26891.866000000002</v>
      </c>
      <c r="R84" s="29"/>
      <c r="S84" s="29"/>
      <c r="T84" s="29"/>
      <c r="U84" s="29"/>
      <c r="V84" s="29"/>
      <c r="W84" s="29"/>
    </row>
    <row r="85" spans="1:23" x14ac:dyDescent="0.2">
      <c r="A85" s="11" t="s">
        <v>34</v>
      </c>
      <c r="B85" s="31" t="s">
        <v>57</v>
      </c>
      <c r="C85" s="32">
        <v>42022.690999999999</v>
      </c>
      <c r="D85" s="32"/>
      <c r="E85" s="29">
        <f t="shared" ref="E85:E116" si="13">+(C85-C$7)/C$8</f>
        <v>692.49503782630802</v>
      </c>
      <c r="F85" s="29">
        <f t="shared" ref="F85:F116" si="14">ROUND(2*E85,0)/2</f>
        <v>692.5</v>
      </c>
      <c r="G85" s="29">
        <f t="shared" si="10"/>
        <v>-2.4769999996351544E-2</v>
      </c>
      <c r="H85" s="29"/>
      <c r="I85" s="29">
        <f t="shared" si="12"/>
        <v>-2.4769999996351544E-2</v>
      </c>
      <c r="J85" s="29"/>
      <c r="K85" s="29"/>
      <c r="L85" s="29"/>
      <c r="M85" s="29"/>
      <c r="N85" s="29"/>
      <c r="O85" s="29">
        <f t="shared" ref="O85:O116" ca="1" si="15">+C$11+C$12*F85</f>
        <v>-1.1675054293155093E-2</v>
      </c>
      <c r="P85" s="29"/>
      <c r="Q85" s="30">
        <f t="shared" ref="Q85:Q116" si="16">+C85-15018.5</f>
        <v>27004.190999999999</v>
      </c>
      <c r="R85" s="29"/>
      <c r="S85" s="29"/>
      <c r="T85" s="29"/>
      <c r="U85" s="29"/>
      <c r="V85" s="29"/>
      <c r="W85" s="29"/>
    </row>
    <row r="86" spans="1:23" x14ac:dyDescent="0.2">
      <c r="A86" s="56" t="s">
        <v>295</v>
      </c>
      <c r="B86" s="57" t="s">
        <v>57</v>
      </c>
      <c r="C86" s="56">
        <v>42157.48</v>
      </c>
      <c r="D86" s="56" t="s">
        <v>83</v>
      </c>
      <c r="E86" s="11">
        <f t="shared" si="13"/>
        <v>719.49731597888172</v>
      </c>
      <c r="F86" s="29">
        <f t="shared" si="14"/>
        <v>719.5</v>
      </c>
      <c r="G86" s="29">
        <f t="shared" si="10"/>
        <v>-1.3397999995504506E-2</v>
      </c>
      <c r="H86" s="29"/>
      <c r="I86" s="29">
        <f t="shared" si="12"/>
        <v>-1.3397999995504506E-2</v>
      </c>
      <c r="J86" s="29"/>
      <c r="L86" s="29"/>
      <c r="M86" s="29"/>
      <c r="N86" s="29"/>
      <c r="O86" s="29">
        <f t="shared" ca="1" si="15"/>
        <v>-1.1596447163523683E-2</v>
      </c>
      <c r="P86" s="29"/>
      <c r="Q86" s="30">
        <f t="shared" si="16"/>
        <v>27138.980000000003</v>
      </c>
      <c r="R86" s="29"/>
      <c r="S86" s="29"/>
      <c r="T86" s="29"/>
      <c r="U86" s="29"/>
      <c r="V86" s="29"/>
      <c r="W86" s="29"/>
    </row>
    <row r="87" spans="1:23" x14ac:dyDescent="0.2">
      <c r="A87" s="11" t="s">
        <v>35</v>
      </c>
      <c r="B87" s="31" t="s">
        <v>57</v>
      </c>
      <c r="C87" s="32">
        <v>42177.432000000001</v>
      </c>
      <c r="D87" s="32"/>
      <c r="E87" s="29">
        <f t="shared" si="13"/>
        <v>723.49429981064895</v>
      </c>
      <c r="F87" s="29">
        <f t="shared" si="14"/>
        <v>723.5</v>
      </c>
      <c r="G87" s="29">
        <f t="shared" si="10"/>
        <v>-2.8453999999328516E-2</v>
      </c>
      <c r="H87" s="29"/>
      <c r="I87" s="29">
        <f t="shared" si="12"/>
        <v>-2.8453999999328516E-2</v>
      </c>
      <c r="J87" s="29"/>
      <c r="K87" s="29"/>
      <c r="L87" s="29"/>
      <c r="M87" s="29"/>
      <c r="N87" s="29"/>
      <c r="O87" s="29">
        <f t="shared" ca="1" si="15"/>
        <v>-1.1584801662837551E-2</v>
      </c>
      <c r="P87" s="29"/>
      <c r="Q87" s="30">
        <f t="shared" si="16"/>
        <v>27158.932000000001</v>
      </c>
      <c r="R87" s="29"/>
      <c r="S87" s="29"/>
      <c r="T87" s="29"/>
      <c r="U87" s="29"/>
      <c r="V87" s="29"/>
      <c r="W87" s="29"/>
    </row>
    <row r="88" spans="1:23" x14ac:dyDescent="0.2">
      <c r="A88" s="11" t="s">
        <v>36</v>
      </c>
      <c r="B88" s="31" t="s">
        <v>57</v>
      </c>
      <c r="C88" s="32">
        <v>42202.392</v>
      </c>
      <c r="D88" s="32"/>
      <c r="E88" s="29">
        <f t="shared" si="13"/>
        <v>728.4945362000293</v>
      </c>
      <c r="F88" s="29">
        <f t="shared" si="14"/>
        <v>728.5</v>
      </c>
      <c r="G88" s="29">
        <f t="shared" si="10"/>
        <v>-2.7274000000033993E-2</v>
      </c>
      <c r="H88" s="29"/>
      <c r="I88" s="29">
        <f t="shared" si="12"/>
        <v>-2.7274000000033993E-2</v>
      </c>
      <c r="J88" s="29"/>
      <c r="K88" s="29"/>
      <c r="L88" s="29"/>
      <c r="M88" s="29"/>
      <c r="N88" s="29"/>
      <c r="O88" s="29">
        <f t="shared" ca="1" si="15"/>
        <v>-1.1570244786979881E-2</v>
      </c>
      <c r="P88" s="29"/>
      <c r="Q88" s="30">
        <f t="shared" si="16"/>
        <v>27183.892</v>
      </c>
      <c r="R88" s="29"/>
      <c r="S88" s="29"/>
      <c r="T88" s="29"/>
      <c r="U88" s="29"/>
      <c r="V88" s="29"/>
      <c r="W88" s="29"/>
    </row>
    <row r="89" spans="1:23" x14ac:dyDescent="0.2">
      <c r="A89" s="11" t="s">
        <v>37</v>
      </c>
      <c r="B89" s="31"/>
      <c r="C89" s="32">
        <v>42449.502999999997</v>
      </c>
      <c r="D89" s="32"/>
      <c r="E89" s="29">
        <f t="shared" si="13"/>
        <v>777.99827876478139</v>
      </c>
      <c r="F89" s="29">
        <f t="shared" si="14"/>
        <v>778</v>
      </c>
      <c r="G89" s="29">
        <f t="shared" si="10"/>
        <v>-8.5919999983161688E-3</v>
      </c>
      <c r="H89" s="29"/>
      <c r="I89" s="29">
        <f t="shared" si="12"/>
        <v>-8.5919999983161688E-3</v>
      </c>
      <c r="J89" s="29"/>
      <c r="K89" s="29"/>
      <c r="L89" s="29"/>
      <c r="M89" s="29"/>
      <c r="N89" s="29"/>
      <c r="O89" s="29">
        <f t="shared" ca="1" si="15"/>
        <v>-1.1426131715988967E-2</v>
      </c>
      <c r="P89" s="29"/>
      <c r="Q89" s="30">
        <f t="shared" si="16"/>
        <v>27431.002999999997</v>
      </c>
      <c r="R89" s="29"/>
      <c r="S89" s="29"/>
      <c r="T89" s="29"/>
      <c r="U89" s="29"/>
      <c r="V89" s="29"/>
      <c r="W89" s="29"/>
    </row>
    <row r="90" spans="1:23" x14ac:dyDescent="0.2">
      <c r="A90" s="11" t="s">
        <v>38</v>
      </c>
      <c r="B90" s="31"/>
      <c r="C90" s="32">
        <v>42524.385999999999</v>
      </c>
      <c r="D90" s="32"/>
      <c r="E90" s="29">
        <f t="shared" si="13"/>
        <v>792.99958892287418</v>
      </c>
      <c r="F90" s="29">
        <f t="shared" si="14"/>
        <v>793</v>
      </c>
      <c r="G90" s="29">
        <f t="shared" si="10"/>
        <v>-2.0519999961834401E-3</v>
      </c>
      <c r="H90" s="29"/>
      <c r="I90" s="29">
        <f t="shared" si="12"/>
        <v>-2.0519999961834401E-3</v>
      </c>
      <c r="J90" s="29"/>
      <c r="K90" s="29"/>
      <c r="L90" s="29"/>
      <c r="M90" s="29"/>
      <c r="N90" s="29"/>
      <c r="O90" s="29">
        <f t="shared" ca="1" si="15"/>
        <v>-1.1382461088415962E-2</v>
      </c>
      <c r="P90" s="29"/>
      <c r="Q90" s="30">
        <f t="shared" si="16"/>
        <v>27505.885999999999</v>
      </c>
      <c r="R90" s="29"/>
      <c r="S90" s="29"/>
      <c r="T90" s="29"/>
      <c r="U90" s="29"/>
      <c r="V90" s="29"/>
      <c r="W90" s="29"/>
    </row>
    <row r="91" spans="1:23" x14ac:dyDescent="0.2">
      <c r="A91" s="11" t="s">
        <v>38</v>
      </c>
      <c r="B91" s="31"/>
      <c r="C91" s="32">
        <v>42529.35</v>
      </c>
      <c r="D91" s="32"/>
      <c r="E91" s="29">
        <f t="shared" si="13"/>
        <v>793.99402696121092</v>
      </c>
      <c r="F91" s="29">
        <f t="shared" si="14"/>
        <v>794</v>
      </c>
      <c r="G91" s="29">
        <f t="shared" si="10"/>
        <v>-2.9815999994752929E-2</v>
      </c>
      <c r="H91" s="29"/>
      <c r="I91" s="29">
        <f t="shared" si="12"/>
        <v>-2.9815999994752929E-2</v>
      </c>
      <c r="J91" s="29"/>
      <c r="K91" s="29"/>
      <c r="L91" s="29"/>
      <c r="M91" s="29"/>
      <c r="N91" s="29"/>
      <c r="O91" s="29">
        <f t="shared" ca="1" si="15"/>
        <v>-1.1379549713244428E-2</v>
      </c>
      <c r="P91" s="29"/>
      <c r="Q91" s="30">
        <f t="shared" si="16"/>
        <v>27510.85</v>
      </c>
      <c r="R91" s="29"/>
      <c r="S91" s="29"/>
      <c r="T91" s="29"/>
      <c r="U91" s="29"/>
      <c r="V91" s="29"/>
      <c r="W91" s="29"/>
    </row>
    <row r="92" spans="1:23" x14ac:dyDescent="0.2">
      <c r="A92" s="11" t="s">
        <v>38</v>
      </c>
      <c r="B92" s="31"/>
      <c r="C92" s="32">
        <v>42534.332999999999</v>
      </c>
      <c r="D92" s="32"/>
      <c r="E92" s="29">
        <f t="shared" si="13"/>
        <v>794.99227126923518</v>
      </c>
      <c r="F92" s="29">
        <f t="shared" si="14"/>
        <v>795</v>
      </c>
      <c r="G92" s="29">
        <f t="shared" ref="G92:G123" si="17">+C92-(C$7+F92*C$8)</f>
        <v>-3.8580000000365544E-2</v>
      </c>
      <c r="H92" s="29"/>
      <c r="I92" s="29">
        <f t="shared" si="12"/>
        <v>-3.8580000000365544E-2</v>
      </c>
      <c r="J92" s="29"/>
      <c r="K92" s="29"/>
      <c r="L92" s="29"/>
      <c r="M92" s="29"/>
      <c r="N92" s="29"/>
      <c r="O92" s="29">
        <f t="shared" ca="1" si="15"/>
        <v>-1.1376638338072896E-2</v>
      </c>
      <c r="P92" s="29"/>
      <c r="Q92" s="30">
        <f t="shared" si="16"/>
        <v>27515.832999999999</v>
      </c>
      <c r="R92" s="29"/>
      <c r="S92" s="29"/>
      <c r="T92" s="29"/>
      <c r="U92" s="29"/>
      <c r="V92" s="29"/>
      <c r="W92" s="29"/>
    </row>
    <row r="93" spans="1:23" x14ac:dyDescent="0.2">
      <c r="A93" s="10" t="s">
        <v>39</v>
      </c>
      <c r="B93" s="9" t="s">
        <v>57</v>
      </c>
      <c r="C93" s="33">
        <v>42551.838400000001</v>
      </c>
      <c r="D93" s="33">
        <v>4.0000000000000002E-4</v>
      </c>
      <c r="E93" s="29">
        <f t="shared" si="13"/>
        <v>798.49912776325243</v>
      </c>
      <c r="F93" s="29">
        <f t="shared" si="14"/>
        <v>798.5</v>
      </c>
      <c r="G93" s="29">
        <f t="shared" si="17"/>
        <v>-4.3539999969652854E-3</v>
      </c>
      <c r="H93" s="29"/>
      <c r="I93" s="29"/>
      <c r="J93">
        <f>G93</f>
        <v>-4.3539999969652854E-3</v>
      </c>
      <c r="L93" s="29"/>
      <c r="M93" s="29"/>
      <c r="N93" s="29"/>
      <c r="O93" s="29">
        <f t="shared" ca="1" si="15"/>
        <v>-1.1366448524972528E-2</v>
      </c>
      <c r="P93" s="29"/>
      <c r="Q93" s="30">
        <f t="shared" si="16"/>
        <v>27533.338400000001</v>
      </c>
      <c r="R93" s="29"/>
      <c r="S93" s="29"/>
      <c r="T93" s="29"/>
      <c r="U93" s="29"/>
      <c r="V93" s="29"/>
      <c r="W93" s="29"/>
    </row>
    <row r="94" spans="1:23" x14ac:dyDescent="0.2">
      <c r="A94" s="11" t="s">
        <v>40</v>
      </c>
      <c r="B94" s="31"/>
      <c r="C94" s="32">
        <v>42843.847000000002</v>
      </c>
      <c r="D94" s="32"/>
      <c r="E94" s="29">
        <f t="shared" si="13"/>
        <v>856.99720579739051</v>
      </c>
      <c r="F94" s="29">
        <f t="shared" si="14"/>
        <v>857</v>
      </c>
      <c r="G94" s="29">
        <f t="shared" si="17"/>
        <v>-1.3947999992524274E-2</v>
      </c>
      <c r="H94" s="29"/>
      <c r="I94" s="29">
        <f>G94</f>
        <v>-1.3947999992524274E-2</v>
      </c>
      <c r="J94" s="29"/>
      <c r="K94" s="29"/>
      <c r="L94" s="29"/>
      <c r="M94" s="29"/>
      <c r="N94" s="29"/>
      <c r="O94" s="29">
        <f t="shared" ca="1" si="15"/>
        <v>-1.119613307743781E-2</v>
      </c>
      <c r="P94" s="29"/>
      <c r="Q94" s="30">
        <f t="shared" si="16"/>
        <v>27825.347000000002</v>
      </c>
      <c r="R94" s="29"/>
      <c r="S94" s="29"/>
      <c r="T94" s="29"/>
      <c r="U94" s="29"/>
      <c r="V94" s="29"/>
      <c r="W94" s="29"/>
    </row>
    <row r="95" spans="1:23" x14ac:dyDescent="0.2">
      <c r="A95" s="11" t="s">
        <v>40</v>
      </c>
      <c r="B95" s="31"/>
      <c r="C95" s="32">
        <v>42843.851999999999</v>
      </c>
      <c r="D95" s="32"/>
      <c r="E95" s="29">
        <f t="shared" si="13"/>
        <v>856.99820744730766</v>
      </c>
      <c r="F95" s="29">
        <f t="shared" si="14"/>
        <v>857</v>
      </c>
      <c r="G95" s="29">
        <f t="shared" si="17"/>
        <v>-8.9479999951436184E-3</v>
      </c>
      <c r="H95" s="29"/>
      <c r="I95" s="29">
        <f>G95</f>
        <v>-8.9479999951436184E-3</v>
      </c>
      <c r="J95" s="29"/>
      <c r="K95" s="29"/>
      <c r="L95" s="29"/>
      <c r="M95" s="29"/>
      <c r="N95" s="29"/>
      <c r="O95" s="29">
        <f t="shared" ca="1" si="15"/>
        <v>-1.119613307743781E-2</v>
      </c>
      <c r="P95" s="29"/>
      <c r="Q95" s="30">
        <f t="shared" si="16"/>
        <v>27825.351999999999</v>
      </c>
      <c r="R95" s="29"/>
      <c r="S95" s="29"/>
      <c r="T95" s="29"/>
      <c r="U95" s="29"/>
      <c r="V95" s="29"/>
      <c r="W95" s="29"/>
    </row>
    <row r="96" spans="1:23" x14ac:dyDescent="0.2">
      <c r="A96" s="11" t="s">
        <v>40</v>
      </c>
      <c r="B96" s="31"/>
      <c r="C96" s="32">
        <v>42908.735999999997</v>
      </c>
      <c r="D96" s="32"/>
      <c r="E96" s="29">
        <f t="shared" si="13"/>
        <v>869.9964180998943</v>
      </c>
      <c r="F96" s="29">
        <f t="shared" si="14"/>
        <v>870</v>
      </c>
      <c r="G96" s="29">
        <f t="shared" si="17"/>
        <v>-1.787999999942258E-2</v>
      </c>
      <c r="H96" s="29"/>
      <c r="I96" s="29">
        <f>G96</f>
        <v>-1.787999999942258E-2</v>
      </c>
      <c r="J96" s="29"/>
      <c r="K96" s="29"/>
      <c r="L96" s="29"/>
      <c r="M96" s="29"/>
      <c r="N96" s="29"/>
      <c r="O96" s="29">
        <f t="shared" ca="1" si="15"/>
        <v>-1.1158285200207873E-2</v>
      </c>
      <c r="P96" s="29"/>
      <c r="Q96" s="30">
        <f t="shared" si="16"/>
        <v>27890.235999999997</v>
      </c>
      <c r="R96" s="29"/>
      <c r="S96" s="29"/>
      <c r="T96" s="29"/>
      <c r="U96" s="29"/>
      <c r="V96" s="29"/>
      <c r="W96" s="29"/>
    </row>
    <row r="97" spans="1:23" x14ac:dyDescent="0.2">
      <c r="A97" s="11" t="s">
        <v>40</v>
      </c>
      <c r="B97" s="31"/>
      <c r="C97" s="32">
        <v>42923.737000000001</v>
      </c>
      <c r="D97" s="32"/>
      <c r="E97" s="29">
        <f t="shared" si="13"/>
        <v>873.00156818311211</v>
      </c>
      <c r="F97" s="29">
        <f t="shared" si="14"/>
        <v>873</v>
      </c>
      <c r="G97" s="29">
        <f t="shared" si="17"/>
        <v>7.8280000016093254E-3</v>
      </c>
      <c r="H97" s="29"/>
      <c r="I97" s="29">
        <f>G97</f>
        <v>7.8280000016093254E-3</v>
      </c>
      <c r="J97" s="29"/>
      <c r="K97" s="29"/>
      <c r="L97" s="29"/>
      <c r="M97" s="29"/>
      <c r="N97" s="29"/>
      <c r="O97" s="29">
        <f t="shared" ca="1" si="15"/>
        <v>-1.1149551074693271E-2</v>
      </c>
      <c r="P97" s="29"/>
      <c r="Q97" s="30">
        <f t="shared" si="16"/>
        <v>27905.237000000001</v>
      </c>
      <c r="R97" s="29"/>
      <c r="S97" s="29"/>
      <c r="T97" s="29"/>
      <c r="U97" s="29"/>
      <c r="V97" s="29"/>
      <c r="W97" s="29"/>
    </row>
    <row r="98" spans="1:23" x14ac:dyDescent="0.2">
      <c r="A98" s="35" t="s">
        <v>72</v>
      </c>
      <c r="B98" s="36" t="s">
        <v>59</v>
      </c>
      <c r="C98" s="37">
        <v>42928.717100000002</v>
      </c>
      <c r="D98" s="37">
        <v>4.0000000000000002E-4</v>
      </c>
      <c r="E98" s="11">
        <f t="shared" si="13"/>
        <v>873.9992315341841</v>
      </c>
      <c r="F98" s="29">
        <f t="shared" si="14"/>
        <v>874</v>
      </c>
      <c r="G98" s="29">
        <f t="shared" si="17"/>
        <v>-3.8359999962267466E-3</v>
      </c>
      <c r="H98" s="29"/>
      <c r="I98" s="29"/>
      <c r="J98" s="29"/>
      <c r="K98">
        <f>G98</f>
        <v>-3.8359999962267466E-3</v>
      </c>
      <c r="L98" s="29"/>
      <c r="M98" s="29"/>
      <c r="N98" s="29"/>
      <c r="O98" s="29">
        <f t="shared" ca="1" si="15"/>
        <v>-1.1146639699521739E-2</v>
      </c>
      <c r="P98" s="29"/>
      <c r="Q98" s="30">
        <f t="shared" si="16"/>
        <v>27910.217100000002</v>
      </c>
      <c r="R98" s="29"/>
      <c r="T98" s="29"/>
      <c r="U98" s="29"/>
      <c r="V98" s="29"/>
      <c r="W98" s="29"/>
    </row>
    <row r="99" spans="1:23" x14ac:dyDescent="0.2">
      <c r="A99" s="11" t="s">
        <v>40</v>
      </c>
      <c r="B99" s="31" t="s">
        <v>57</v>
      </c>
      <c r="C99" s="32">
        <v>43275.642999999996</v>
      </c>
      <c r="D99" s="32"/>
      <c r="E99" s="29">
        <f t="shared" si="13"/>
        <v>943.49889137387106</v>
      </c>
      <c r="F99" s="29">
        <f t="shared" si="14"/>
        <v>943.5</v>
      </c>
      <c r="G99" s="29">
        <f t="shared" si="17"/>
        <v>-5.5339999962598085E-3</v>
      </c>
      <c r="H99" s="29"/>
      <c r="I99" s="29">
        <f t="shared" ref="I99:I109" si="18">G99</f>
        <v>-5.5339999962598085E-3</v>
      </c>
      <c r="J99" s="29"/>
      <c r="K99" s="29"/>
      <c r="L99" s="29"/>
      <c r="M99" s="29"/>
      <c r="N99" s="29"/>
      <c r="O99" s="29">
        <f t="shared" ca="1" si="15"/>
        <v>-1.094429912510015E-2</v>
      </c>
      <c r="P99" s="29"/>
      <c r="Q99" s="30">
        <f t="shared" si="16"/>
        <v>28257.142999999996</v>
      </c>
      <c r="R99" s="29"/>
      <c r="S99" s="29"/>
      <c r="T99" s="29"/>
      <c r="U99" s="29"/>
      <c r="V99" s="29"/>
      <c r="W99" s="29"/>
    </row>
    <row r="100" spans="1:23" x14ac:dyDescent="0.2">
      <c r="A100" s="11" t="s">
        <v>41</v>
      </c>
      <c r="B100" s="31"/>
      <c r="C100" s="32">
        <v>43512.766000000003</v>
      </c>
      <c r="D100" s="32"/>
      <c r="E100" s="29">
        <f t="shared" si="13"/>
        <v>991.00173806293867</v>
      </c>
      <c r="F100" s="29">
        <f t="shared" si="14"/>
        <v>991</v>
      </c>
      <c r="G100" s="29">
        <f t="shared" si="17"/>
        <v>8.6760000049252994E-3</v>
      </c>
      <c r="H100" s="29"/>
      <c r="I100" s="29">
        <f t="shared" si="18"/>
        <v>8.6760000049252994E-3</v>
      </c>
      <c r="J100" s="29"/>
      <c r="K100" s="29"/>
      <c r="L100" s="29"/>
      <c r="M100" s="29"/>
      <c r="N100" s="29"/>
      <c r="O100" s="29">
        <f t="shared" ca="1" si="15"/>
        <v>-1.0806008804452302E-2</v>
      </c>
      <c r="P100" s="29"/>
      <c r="Q100" s="30">
        <f t="shared" si="16"/>
        <v>28494.266000000003</v>
      </c>
      <c r="R100" s="29"/>
      <c r="S100" s="29"/>
      <c r="T100" s="29"/>
      <c r="U100" s="29"/>
      <c r="V100" s="29"/>
      <c r="W100" s="29"/>
    </row>
    <row r="101" spans="1:23" x14ac:dyDescent="0.2">
      <c r="A101" s="11" t="s">
        <v>42</v>
      </c>
      <c r="B101" s="31"/>
      <c r="C101" s="32">
        <v>43657.521999999997</v>
      </c>
      <c r="D101" s="32"/>
      <c r="E101" s="29">
        <f t="shared" si="13"/>
        <v>1020.0007051615422</v>
      </c>
      <c r="F101" s="29">
        <f t="shared" si="14"/>
        <v>1020</v>
      </c>
      <c r="G101" s="29">
        <f t="shared" si="17"/>
        <v>3.5199999983888119E-3</v>
      </c>
      <c r="H101" s="29"/>
      <c r="I101" s="29">
        <f t="shared" si="18"/>
        <v>3.5199999983888119E-3</v>
      </c>
      <c r="J101" s="29"/>
      <c r="K101" s="29"/>
      <c r="L101" s="29"/>
      <c r="M101" s="29"/>
      <c r="N101" s="29"/>
      <c r="O101" s="29">
        <f t="shared" ca="1" si="15"/>
        <v>-1.0721578924477828E-2</v>
      </c>
      <c r="P101" s="29"/>
      <c r="Q101" s="30">
        <f t="shared" si="16"/>
        <v>28639.021999999997</v>
      </c>
      <c r="R101" s="29"/>
      <c r="S101" s="29"/>
      <c r="T101" s="29"/>
      <c r="U101" s="29"/>
      <c r="V101" s="29"/>
      <c r="W101" s="29"/>
    </row>
    <row r="102" spans="1:23" x14ac:dyDescent="0.2">
      <c r="A102" s="11" t="s">
        <v>42</v>
      </c>
      <c r="B102" s="31"/>
      <c r="C102" s="32">
        <v>43712.419000000002</v>
      </c>
      <c r="D102" s="32"/>
      <c r="E102" s="29">
        <f t="shared" si="13"/>
        <v>1030.9982202684273</v>
      </c>
      <c r="F102" s="29">
        <f t="shared" si="14"/>
        <v>1031</v>
      </c>
      <c r="G102" s="29">
        <f t="shared" si="17"/>
        <v>-8.8839999953052029E-3</v>
      </c>
      <c r="H102" s="29"/>
      <c r="I102" s="29">
        <f t="shared" si="18"/>
        <v>-8.8839999953052029E-3</v>
      </c>
      <c r="J102" s="29"/>
      <c r="K102" s="29"/>
      <c r="L102" s="29"/>
      <c r="M102" s="29"/>
      <c r="N102" s="29"/>
      <c r="O102" s="29">
        <f t="shared" ca="1" si="15"/>
        <v>-1.0689553797590958E-2</v>
      </c>
      <c r="P102" s="29"/>
      <c r="Q102" s="30">
        <f t="shared" si="16"/>
        <v>28693.919000000002</v>
      </c>
      <c r="R102" s="29"/>
      <c r="S102" s="29"/>
      <c r="T102" s="29"/>
      <c r="U102" s="29"/>
      <c r="V102" s="29"/>
      <c r="W102" s="29"/>
    </row>
    <row r="103" spans="1:23" x14ac:dyDescent="0.2">
      <c r="A103" s="11" t="s">
        <v>42</v>
      </c>
      <c r="B103" s="31"/>
      <c r="C103" s="32">
        <v>43717.404000000002</v>
      </c>
      <c r="D103" s="32"/>
      <c r="E103" s="29">
        <f t="shared" si="13"/>
        <v>1031.9968652364187</v>
      </c>
      <c r="F103" s="29">
        <f t="shared" si="14"/>
        <v>1032</v>
      </c>
      <c r="G103" s="29">
        <f t="shared" si="17"/>
        <v>-1.5647999993234407E-2</v>
      </c>
      <c r="H103" s="29"/>
      <c r="I103" s="29">
        <f t="shared" si="18"/>
        <v>-1.5647999993234407E-2</v>
      </c>
      <c r="J103" s="29"/>
      <c r="K103" s="29"/>
      <c r="L103" s="29"/>
      <c r="M103" s="29"/>
      <c r="N103" s="29"/>
      <c r="O103" s="29">
        <f t="shared" ca="1" si="15"/>
        <v>-1.0686642422419424E-2</v>
      </c>
      <c r="P103" s="29"/>
      <c r="Q103" s="30">
        <f t="shared" si="16"/>
        <v>28698.904000000002</v>
      </c>
      <c r="R103" s="29"/>
      <c r="S103" s="29"/>
      <c r="T103" s="29"/>
      <c r="U103" s="29"/>
      <c r="V103" s="29"/>
      <c r="W103" s="29"/>
    </row>
    <row r="104" spans="1:23" x14ac:dyDescent="0.2">
      <c r="A104" s="11" t="s">
        <v>43</v>
      </c>
      <c r="B104" s="31"/>
      <c r="C104" s="32">
        <v>43722.409</v>
      </c>
      <c r="D104" s="32"/>
      <c r="E104" s="29">
        <f t="shared" si="13"/>
        <v>1032.9995168040803</v>
      </c>
      <c r="F104" s="29">
        <f t="shared" si="14"/>
        <v>1033</v>
      </c>
      <c r="G104" s="29">
        <f t="shared" si="17"/>
        <v>-2.4119999943650328E-3</v>
      </c>
      <c r="H104" s="29"/>
      <c r="I104" s="29">
        <f t="shared" si="18"/>
        <v>-2.4119999943650328E-3</v>
      </c>
      <c r="J104" s="29"/>
      <c r="K104" s="29"/>
      <c r="L104" s="29"/>
      <c r="M104" s="29"/>
      <c r="N104" s="29"/>
      <c r="O104" s="29">
        <f t="shared" ca="1" si="15"/>
        <v>-1.0683731047247891E-2</v>
      </c>
      <c r="P104" s="29"/>
      <c r="Q104" s="30">
        <f t="shared" si="16"/>
        <v>28703.909</v>
      </c>
      <c r="R104" s="29"/>
      <c r="S104" s="29"/>
      <c r="T104" s="29"/>
      <c r="U104" s="29"/>
      <c r="V104" s="29"/>
      <c r="W104" s="29"/>
    </row>
    <row r="105" spans="1:23" x14ac:dyDescent="0.2">
      <c r="A105" s="11" t="s">
        <v>43</v>
      </c>
      <c r="B105" s="31"/>
      <c r="C105" s="32">
        <v>43732.374000000003</v>
      </c>
      <c r="D105" s="32"/>
      <c r="E105" s="29">
        <f t="shared" si="13"/>
        <v>1034.995805090146</v>
      </c>
      <c r="F105" s="29">
        <f t="shared" si="14"/>
        <v>1035</v>
      </c>
      <c r="G105" s="29">
        <f t="shared" si="17"/>
        <v>-2.0939999994880054E-2</v>
      </c>
      <c r="H105" s="29"/>
      <c r="I105" s="29">
        <f t="shared" si="18"/>
        <v>-2.0939999994880054E-2</v>
      </c>
      <c r="J105" s="29"/>
      <c r="K105" s="29"/>
      <c r="L105" s="29"/>
      <c r="M105" s="29"/>
      <c r="N105" s="29"/>
      <c r="O105" s="29">
        <f t="shared" ca="1" si="15"/>
        <v>-1.0677908296904823E-2</v>
      </c>
      <c r="P105" s="29"/>
      <c r="Q105" s="30">
        <f t="shared" si="16"/>
        <v>28713.874000000003</v>
      </c>
      <c r="R105" s="29"/>
      <c r="S105" s="29"/>
      <c r="T105" s="29"/>
      <c r="U105" s="29"/>
      <c r="V105" s="29"/>
      <c r="W105" s="29"/>
    </row>
    <row r="106" spans="1:23" x14ac:dyDescent="0.2">
      <c r="A106" s="11" t="s">
        <v>42</v>
      </c>
      <c r="B106" s="31"/>
      <c r="C106" s="32">
        <v>43742.372000000003</v>
      </c>
      <c r="D106" s="32"/>
      <c r="E106" s="29">
        <f t="shared" si="13"/>
        <v>1036.9987042656678</v>
      </c>
      <c r="F106" s="29">
        <f t="shared" si="14"/>
        <v>1037</v>
      </c>
      <c r="G106" s="29">
        <f t="shared" si="17"/>
        <v>-6.4679999923100695E-3</v>
      </c>
      <c r="H106" s="29"/>
      <c r="I106" s="29">
        <f t="shared" si="18"/>
        <v>-6.4679999923100695E-3</v>
      </c>
      <c r="J106" s="29"/>
      <c r="K106" s="29"/>
      <c r="L106" s="29"/>
      <c r="M106" s="29"/>
      <c r="N106" s="29"/>
      <c r="O106" s="29">
        <f t="shared" ca="1" si="15"/>
        <v>-1.0672085546561755E-2</v>
      </c>
      <c r="P106" s="29"/>
      <c r="Q106" s="30">
        <f t="shared" si="16"/>
        <v>28723.872000000003</v>
      </c>
      <c r="R106" s="29"/>
      <c r="S106" s="29"/>
      <c r="T106" s="29"/>
      <c r="U106" s="29"/>
      <c r="V106" s="29"/>
      <c r="W106" s="29"/>
    </row>
    <row r="107" spans="1:23" x14ac:dyDescent="0.2">
      <c r="A107" s="11" t="s">
        <v>44</v>
      </c>
      <c r="B107" s="31" t="s">
        <v>57</v>
      </c>
      <c r="C107" s="32">
        <v>44009.411</v>
      </c>
      <c r="D107" s="32"/>
      <c r="E107" s="29">
        <f t="shared" si="13"/>
        <v>1090.4946227425824</v>
      </c>
      <c r="F107" s="29">
        <f t="shared" si="14"/>
        <v>1090.5</v>
      </c>
      <c r="G107" s="29">
        <f t="shared" si="17"/>
        <v>-2.6841999999305699E-2</v>
      </c>
      <c r="H107" s="29"/>
      <c r="I107" s="29">
        <f t="shared" si="18"/>
        <v>-2.6841999999305699E-2</v>
      </c>
      <c r="J107" s="29"/>
      <c r="K107" s="29"/>
      <c r="L107" s="29"/>
      <c r="M107" s="29"/>
      <c r="N107" s="29"/>
      <c r="O107" s="29">
        <f t="shared" ca="1" si="15"/>
        <v>-1.0516326974884707E-2</v>
      </c>
      <c r="P107" s="29"/>
      <c r="Q107" s="30">
        <f t="shared" si="16"/>
        <v>28990.911</v>
      </c>
      <c r="R107" s="29"/>
      <c r="S107" s="29"/>
      <c r="T107" s="29"/>
      <c r="U107" s="29"/>
      <c r="V107" s="29"/>
      <c r="W107" s="29"/>
    </row>
    <row r="108" spans="1:23" x14ac:dyDescent="0.2">
      <c r="A108" s="11" t="s">
        <v>44</v>
      </c>
      <c r="B108" s="31" t="s">
        <v>57</v>
      </c>
      <c r="C108" s="32">
        <v>44014.428</v>
      </c>
      <c r="D108" s="32"/>
      <c r="E108" s="29">
        <f t="shared" si="13"/>
        <v>1091.4996782700471</v>
      </c>
      <c r="F108" s="29">
        <f t="shared" si="14"/>
        <v>1091.5</v>
      </c>
      <c r="G108" s="29">
        <f t="shared" si="17"/>
        <v>-1.6059999979916029E-3</v>
      </c>
      <c r="H108" s="29"/>
      <c r="I108" s="29">
        <f t="shared" si="18"/>
        <v>-1.6059999979916029E-3</v>
      </c>
      <c r="J108" s="29"/>
      <c r="K108" s="29"/>
      <c r="L108" s="29"/>
      <c r="M108" s="29"/>
      <c r="N108" s="29"/>
      <c r="O108" s="29">
        <f t="shared" ca="1" si="15"/>
        <v>-1.0513415599713173E-2</v>
      </c>
      <c r="P108" s="29"/>
      <c r="Q108" s="30">
        <f t="shared" si="16"/>
        <v>28995.928</v>
      </c>
      <c r="R108" s="29"/>
      <c r="S108" s="29"/>
      <c r="T108" s="29"/>
      <c r="U108" s="29"/>
      <c r="V108" s="29"/>
      <c r="W108" s="29"/>
    </row>
    <row r="109" spans="1:23" x14ac:dyDescent="0.2">
      <c r="A109" s="11" t="s">
        <v>45</v>
      </c>
      <c r="B109" s="31"/>
      <c r="C109" s="32">
        <v>44341.387999999999</v>
      </c>
      <c r="D109" s="32"/>
      <c r="E109" s="29">
        <f t="shared" si="13"/>
        <v>1156.9995696911958</v>
      </c>
      <c r="F109" s="29">
        <f t="shared" si="14"/>
        <v>1157</v>
      </c>
      <c r="G109" s="29">
        <f t="shared" si="17"/>
        <v>-2.1479999995790422E-3</v>
      </c>
      <c r="H109" s="29"/>
      <c r="I109" s="29">
        <f t="shared" si="18"/>
        <v>-2.1479999995790422E-3</v>
      </c>
      <c r="J109" s="29"/>
      <c r="K109" s="29"/>
      <c r="L109" s="29"/>
      <c r="M109" s="29"/>
      <c r="N109" s="29"/>
      <c r="O109" s="29">
        <f t="shared" ca="1" si="15"/>
        <v>-1.032272052597772E-2</v>
      </c>
      <c r="P109" s="29"/>
      <c r="Q109" s="30">
        <f t="shared" si="16"/>
        <v>29322.887999999999</v>
      </c>
      <c r="R109" s="29"/>
      <c r="S109" s="29"/>
      <c r="T109" s="29"/>
      <c r="U109" s="29"/>
      <c r="V109" s="29"/>
      <c r="W109" s="29"/>
    </row>
    <row r="110" spans="1:23" x14ac:dyDescent="0.2">
      <c r="A110" s="10" t="s">
        <v>46</v>
      </c>
      <c r="B110" s="9" t="s">
        <v>57</v>
      </c>
      <c r="C110" s="33">
        <v>44363.852700000003</v>
      </c>
      <c r="D110" s="33">
        <v>1.6000000000000001E-3</v>
      </c>
      <c r="E110" s="29">
        <f t="shared" si="13"/>
        <v>1161.4999226726277</v>
      </c>
      <c r="F110" s="29">
        <f t="shared" si="14"/>
        <v>1161.5</v>
      </c>
      <c r="G110" s="29">
        <f t="shared" si="17"/>
        <v>-3.859999924316071E-4</v>
      </c>
      <c r="H110" s="29"/>
      <c r="I110" s="29"/>
      <c r="J110">
        <f>G110</f>
        <v>-3.859999924316071E-4</v>
      </c>
      <c r="L110" s="29"/>
      <c r="M110" s="29"/>
      <c r="N110" s="29"/>
      <c r="O110" s="29">
        <f t="shared" ca="1" si="15"/>
        <v>-1.0309619337705819E-2</v>
      </c>
      <c r="P110" s="29"/>
      <c r="Q110" s="30">
        <f t="shared" si="16"/>
        <v>29345.352700000003</v>
      </c>
      <c r="R110" s="29"/>
      <c r="S110" s="29"/>
      <c r="T110" s="29"/>
      <c r="U110" s="29"/>
      <c r="V110" s="29"/>
      <c r="W110" s="29"/>
    </row>
    <row r="111" spans="1:23" x14ac:dyDescent="0.2">
      <c r="A111" s="11" t="s">
        <v>40</v>
      </c>
      <c r="B111" s="31"/>
      <c r="C111" s="32">
        <v>44635.891000000003</v>
      </c>
      <c r="D111" s="32"/>
      <c r="E111" s="29">
        <f t="shared" si="13"/>
        <v>1215.9973508362989</v>
      </c>
      <c r="F111" s="29">
        <f t="shared" si="14"/>
        <v>1216</v>
      </c>
      <c r="G111" s="29">
        <f t="shared" si="17"/>
        <v>-1.3223999994806945E-2</v>
      </c>
      <c r="H111" s="29"/>
      <c r="I111" s="29">
        <f t="shared" ref="I111:I129" si="19">G111</f>
        <v>-1.3223999994806945E-2</v>
      </c>
      <c r="J111" s="29"/>
      <c r="K111" s="29"/>
      <c r="L111" s="29"/>
      <c r="M111" s="29"/>
      <c r="N111" s="29"/>
      <c r="O111" s="29">
        <f t="shared" ca="1" si="15"/>
        <v>-1.0150949390857235E-2</v>
      </c>
      <c r="P111" s="29"/>
      <c r="Q111" s="30">
        <f t="shared" si="16"/>
        <v>29617.391000000003</v>
      </c>
      <c r="R111" s="29"/>
      <c r="S111" s="29"/>
      <c r="T111" s="29"/>
      <c r="U111" s="29"/>
      <c r="V111" s="29"/>
      <c r="W111" s="29"/>
    </row>
    <row r="112" spans="1:23" x14ac:dyDescent="0.2">
      <c r="A112" s="11" t="s">
        <v>40</v>
      </c>
      <c r="B112" s="31"/>
      <c r="C112" s="32">
        <v>44670.834999999999</v>
      </c>
      <c r="D112" s="32"/>
      <c r="E112" s="29">
        <f t="shared" si="13"/>
        <v>1222.9976817814309</v>
      </c>
      <c r="F112" s="29">
        <f t="shared" si="14"/>
        <v>1223</v>
      </c>
      <c r="G112" s="29">
        <f t="shared" si="17"/>
        <v>-1.1571999995794613E-2</v>
      </c>
      <c r="H112" s="29"/>
      <c r="I112" s="29">
        <f t="shared" si="19"/>
        <v>-1.1571999995794613E-2</v>
      </c>
      <c r="J112" s="29"/>
      <c r="K112" s="29"/>
      <c r="L112" s="29"/>
      <c r="M112" s="29"/>
      <c r="N112" s="29"/>
      <c r="O112" s="29">
        <f t="shared" ca="1" si="15"/>
        <v>-1.01305697646565E-2</v>
      </c>
      <c r="P112" s="29"/>
      <c r="Q112" s="30">
        <f t="shared" si="16"/>
        <v>29652.334999999999</v>
      </c>
      <c r="R112" s="29"/>
      <c r="S112" s="29"/>
      <c r="T112" s="29"/>
      <c r="U112" s="29"/>
      <c r="V112" s="29"/>
      <c r="W112" s="29"/>
    </row>
    <row r="113" spans="1:23" x14ac:dyDescent="0.2">
      <c r="A113" s="11" t="s">
        <v>40</v>
      </c>
      <c r="B113" s="31"/>
      <c r="C113" s="32">
        <v>44720.728000000003</v>
      </c>
      <c r="D113" s="32"/>
      <c r="E113" s="29">
        <f t="shared" si="13"/>
        <v>1232.9927456506371</v>
      </c>
      <c r="F113" s="29">
        <f t="shared" si="14"/>
        <v>1233</v>
      </c>
      <c r="G113" s="29">
        <f t="shared" si="17"/>
        <v>-3.6211999991792254E-2</v>
      </c>
      <c r="H113" s="29"/>
      <c r="I113" s="29">
        <f t="shared" si="19"/>
        <v>-3.6211999991792254E-2</v>
      </c>
      <c r="J113" s="29"/>
      <c r="K113" s="29"/>
      <c r="L113" s="29"/>
      <c r="M113" s="29"/>
      <c r="N113" s="29"/>
      <c r="O113" s="29">
        <f t="shared" ca="1" si="15"/>
        <v>-1.0101456012941164E-2</v>
      </c>
      <c r="P113" s="29"/>
      <c r="Q113" s="30">
        <f t="shared" si="16"/>
        <v>29702.228000000003</v>
      </c>
      <c r="R113" s="29"/>
      <c r="S113" s="29"/>
      <c r="T113" s="29"/>
      <c r="U113" s="29"/>
      <c r="V113" s="29"/>
      <c r="W113" s="29"/>
    </row>
    <row r="114" spans="1:23" x14ac:dyDescent="0.2">
      <c r="A114" s="11" t="s">
        <v>40</v>
      </c>
      <c r="B114" s="31"/>
      <c r="C114" s="32">
        <v>44725.722000000002</v>
      </c>
      <c r="D114" s="32"/>
      <c r="E114" s="29">
        <f t="shared" si="13"/>
        <v>1233.9931935884799</v>
      </c>
      <c r="F114" s="29">
        <f t="shared" si="14"/>
        <v>1234</v>
      </c>
      <c r="G114" s="29">
        <f t="shared" si="17"/>
        <v>-3.3975999998801854E-2</v>
      </c>
      <c r="H114" s="29"/>
      <c r="I114" s="29">
        <f t="shared" si="19"/>
        <v>-3.3975999998801854E-2</v>
      </c>
      <c r="J114" s="29"/>
      <c r="K114" s="29"/>
      <c r="L114" s="29"/>
      <c r="M114" s="29"/>
      <c r="N114" s="29"/>
      <c r="O114" s="29">
        <f t="shared" ca="1" si="15"/>
        <v>-1.009854463776963E-2</v>
      </c>
      <c r="P114" s="29"/>
      <c r="Q114" s="30">
        <f t="shared" si="16"/>
        <v>29707.222000000002</v>
      </c>
      <c r="R114" s="29"/>
      <c r="S114" s="29"/>
      <c r="T114" s="29"/>
      <c r="U114" s="29"/>
      <c r="V114" s="29"/>
      <c r="W114" s="29"/>
    </row>
    <row r="115" spans="1:23" x14ac:dyDescent="0.2">
      <c r="A115" s="11" t="s">
        <v>40</v>
      </c>
      <c r="B115" s="31"/>
      <c r="C115" s="32">
        <v>44735.724999999999</v>
      </c>
      <c r="D115" s="32"/>
      <c r="E115" s="29">
        <f t="shared" si="13"/>
        <v>1235.9970944139191</v>
      </c>
      <c r="F115" s="29">
        <f t="shared" si="14"/>
        <v>1236</v>
      </c>
      <c r="G115" s="29">
        <f t="shared" si="17"/>
        <v>-1.4503999998851214E-2</v>
      </c>
      <c r="H115" s="29"/>
      <c r="I115" s="29">
        <f t="shared" si="19"/>
        <v>-1.4503999998851214E-2</v>
      </c>
      <c r="J115" s="29"/>
      <c r="K115" s="29"/>
      <c r="L115" s="29"/>
      <c r="M115" s="29"/>
      <c r="N115" s="29"/>
      <c r="O115" s="29">
        <f t="shared" ca="1" si="15"/>
        <v>-1.0092721887426563E-2</v>
      </c>
      <c r="P115" s="29"/>
      <c r="Q115" s="30">
        <f t="shared" si="16"/>
        <v>29717.224999999999</v>
      </c>
      <c r="R115" s="29"/>
      <c r="S115" s="29"/>
      <c r="T115" s="29"/>
      <c r="U115" s="29"/>
      <c r="V115" s="29"/>
      <c r="W115" s="29"/>
    </row>
    <row r="116" spans="1:23" x14ac:dyDescent="0.2">
      <c r="A116" s="11" t="s">
        <v>40</v>
      </c>
      <c r="B116" s="31"/>
      <c r="C116" s="32">
        <v>44760.709000000003</v>
      </c>
      <c r="D116" s="32"/>
      <c r="E116" s="29">
        <f t="shared" si="13"/>
        <v>1241.0021387229056</v>
      </c>
      <c r="F116" s="29">
        <f t="shared" si="14"/>
        <v>1241</v>
      </c>
      <c r="G116" s="29">
        <f t="shared" si="17"/>
        <v>1.0676000005332753E-2</v>
      </c>
      <c r="H116" s="29"/>
      <c r="I116" s="29">
        <f t="shared" si="19"/>
        <v>1.0676000005332753E-2</v>
      </c>
      <c r="J116" s="29"/>
      <c r="K116" s="29"/>
      <c r="L116" s="29"/>
      <c r="M116" s="29"/>
      <c r="N116" s="29"/>
      <c r="O116" s="29">
        <f t="shared" ca="1" si="15"/>
        <v>-1.0078165011568895E-2</v>
      </c>
      <c r="P116" s="29"/>
      <c r="Q116" s="30">
        <f t="shared" si="16"/>
        <v>29742.209000000003</v>
      </c>
      <c r="R116" s="29"/>
      <c r="S116" s="29"/>
      <c r="T116" s="29"/>
      <c r="U116" s="29"/>
      <c r="V116" s="29"/>
      <c r="W116" s="29"/>
    </row>
    <row r="117" spans="1:23" x14ac:dyDescent="0.2">
      <c r="A117" s="56" t="s">
        <v>403</v>
      </c>
      <c r="B117" s="57" t="s">
        <v>59</v>
      </c>
      <c r="C117" s="56">
        <v>45519.413</v>
      </c>
      <c r="D117" s="56" t="s">
        <v>83</v>
      </c>
      <c r="E117" s="11">
        <f t="shared" ref="E117:E148" si="20">+(C117-C$7)/C$8</f>
        <v>1392.9932985613912</v>
      </c>
      <c r="F117" s="29">
        <f t="shared" ref="F117:F148" si="21">ROUND(2*E117,0)/2</f>
        <v>1393</v>
      </c>
      <c r="G117" s="29">
        <f t="shared" si="17"/>
        <v>-3.34519999960321E-2</v>
      </c>
      <c r="H117" s="29"/>
      <c r="I117" s="29">
        <f t="shared" si="19"/>
        <v>-3.34519999960321E-2</v>
      </c>
      <c r="J117" s="29"/>
      <c r="L117" s="29"/>
      <c r="M117" s="29"/>
      <c r="N117" s="29"/>
      <c r="O117" s="29">
        <f t="shared" ref="O117:O148" ca="1" si="22">+C$11+C$12*F117</f>
        <v>-9.6356359854957822E-3</v>
      </c>
      <c r="P117" s="29"/>
      <c r="Q117" s="30">
        <f t="shared" ref="Q117:Q148" si="23">+C117-15018.5</f>
        <v>30500.913</v>
      </c>
      <c r="R117" s="29"/>
      <c r="S117" s="29"/>
      <c r="T117" s="29"/>
      <c r="U117" s="29"/>
      <c r="V117" s="29"/>
      <c r="W117" s="29"/>
    </row>
    <row r="118" spans="1:23" x14ac:dyDescent="0.2">
      <c r="A118" s="56" t="s">
        <v>403</v>
      </c>
      <c r="B118" s="57" t="s">
        <v>59</v>
      </c>
      <c r="C118" s="56">
        <v>45519.415999999997</v>
      </c>
      <c r="D118" s="56" t="s">
        <v>83</v>
      </c>
      <c r="E118" s="11">
        <f t="shared" si="20"/>
        <v>1392.9938995513412</v>
      </c>
      <c r="F118" s="29">
        <f t="shared" si="21"/>
        <v>1393</v>
      </c>
      <c r="G118" s="29">
        <f t="shared" si="17"/>
        <v>-3.0451999999058899E-2</v>
      </c>
      <c r="H118" s="29"/>
      <c r="I118" s="29">
        <f t="shared" si="19"/>
        <v>-3.0451999999058899E-2</v>
      </c>
      <c r="J118" s="29"/>
      <c r="L118" s="29"/>
      <c r="M118" s="29"/>
      <c r="N118" s="29"/>
      <c r="O118" s="29">
        <f t="shared" ca="1" si="22"/>
        <v>-9.6356359854957822E-3</v>
      </c>
      <c r="P118" s="29"/>
      <c r="Q118" s="30">
        <f t="shared" si="23"/>
        <v>30500.915999999997</v>
      </c>
      <c r="R118" s="29"/>
      <c r="S118" s="29"/>
      <c r="T118" s="29"/>
      <c r="U118" s="29"/>
      <c r="V118" s="29"/>
      <c r="W118" s="29"/>
    </row>
    <row r="119" spans="1:23" x14ac:dyDescent="0.2">
      <c r="A119" s="11" t="s">
        <v>47</v>
      </c>
      <c r="B119" s="31"/>
      <c r="C119" s="32">
        <v>45519.427000000003</v>
      </c>
      <c r="D119" s="32"/>
      <c r="E119" s="29">
        <f t="shared" si="20"/>
        <v>1392.9961031811613</v>
      </c>
      <c r="F119" s="29">
        <f t="shared" si="21"/>
        <v>1393</v>
      </c>
      <c r="G119" s="29">
        <f t="shared" si="17"/>
        <v>-1.9451999993179925E-2</v>
      </c>
      <c r="H119" s="29"/>
      <c r="I119" s="29">
        <f t="shared" si="19"/>
        <v>-1.9451999993179925E-2</v>
      </c>
      <c r="J119" s="29"/>
      <c r="K119" s="29"/>
      <c r="L119" s="29"/>
      <c r="M119" s="29"/>
      <c r="N119" s="29"/>
      <c r="O119" s="29">
        <f t="shared" ca="1" si="22"/>
        <v>-9.6356359854957822E-3</v>
      </c>
      <c r="P119" s="29"/>
      <c r="Q119" s="30">
        <f t="shared" si="23"/>
        <v>30500.927000000003</v>
      </c>
      <c r="R119" s="29"/>
      <c r="S119" s="29"/>
      <c r="T119" s="29"/>
      <c r="U119" s="29"/>
      <c r="V119" s="29"/>
      <c r="W119" s="29"/>
    </row>
    <row r="120" spans="1:23" x14ac:dyDescent="0.2">
      <c r="A120" s="11" t="s">
        <v>48</v>
      </c>
      <c r="B120" s="31" t="s">
        <v>57</v>
      </c>
      <c r="C120" s="32">
        <v>45821.449000000001</v>
      </c>
      <c r="D120" s="32"/>
      <c r="E120" s="29">
        <f t="shared" si="20"/>
        <v>1453.5001654725672</v>
      </c>
      <c r="F120" s="29">
        <f t="shared" si="21"/>
        <v>1453.5</v>
      </c>
      <c r="G120" s="29">
        <f t="shared" si="17"/>
        <v>8.2600000314414501E-4</v>
      </c>
      <c r="H120" s="29"/>
      <c r="I120" s="29">
        <f t="shared" si="19"/>
        <v>8.2600000314414501E-4</v>
      </c>
      <c r="J120" s="29"/>
      <c r="K120" s="29"/>
      <c r="L120" s="29"/>
      <c r="M120" s="29"/>
      <c r="N120" s="29"/>
      <c r="O120" s="29">
        <f t="shared" ca="1" si="22"/>
        <v>-9.4594977876179976E-3</v>
      </c>
      <c r="P120" s="29"/>
      <c r="Q120" s="30">
        <f t="shared" si="23"/>
        <v>30802.949000000001</v>
      </c>
      <c r="R120" s="29"/>
      <c r="S120" s="29"/>
      <c r="T120" s="29"/>
      <c r="U120" s="29"/>
      <c r="V120" s="29"/>
      <c r="W120" s="29"/>
    </row>
    <row r="121" spans="1:23" x14ac:dyDescent="0.2">
      <c r="A121" s="11" t="s">
        <v>48</v>
      </c>
      <c r="B121" s="31" t="s">
        <v>57</v>
      </c>
      <c r="C121" s="32">
        <v>45851.413999999997</v>
      </c>
      <c r="D121" s="32"/>
      <c r="E121" s="29">
        <f t="shared" si="20"/>
        <v>1459.5030534296093</v>
      </c>
      <c r="F121" s="29">
        <f t="shared" si="21"/>
        <v>1459.5</v>
      </c>
      <c r="G121" s="29">
        <f t="shared" si="17"/>
        <v>1.5242000001308043E-2</v>
      </c>
      <c r="H121" s="29"/>
      <c r="I121" s="29">
        <f t="shared" si="19"/>
        <v>1.5242000001308043E-2</v>
      </c>
      <c r="J121" s="29"/>
      <c r="K121" s="29"/>
      <c r="L121" s="29"/>
      <c r="M121" s="29"/>
      <c r="N121" s="29"/>
      <c r="O121" s="29">
        <f t="shared" ca="1" si="22"/>
        <v>-9.4420295365887953E-3</v>
      </c>
      <c r="P121" s="29"/>
      <c r="Q121" s="30">
        <f t="shared" si="23"/>
        <v>30832.913999999997</v>
      </c>
      <c r="R121" s="29"/>
      <c r="S121" s="29"/>
      <c r="T121" s="29"/>
      <c r="U121" s="29"/>
      <c r="V121" s="29"/>
      <c r="W121" s="29"/>
    </row>
    <row r="122" spans="1:23" x14ac:dyDescent="0.2">
      <c r="A122" s="11" t="s">
        <v>40</v>
      </c>
      <c r="B122" s="31" t="s">
        <v>57</v>
      </c>
      <c r="C122" s="32">
        <v>46120.97</v>
      </c>
      <c r="D122" s="32"/>
      <c r="E122" s="29">
        <f t="shared" si="20"/>
        <v>1513.5032024751179</v>
      </c>
      <c r="F122" s="29">
        <f t="shared" si="21"/>
        <v>1513.5</v>
      </c>
      <c r="G122" s="29">
        <f t="shared" si="17"/>
        <v>1.5986000005796086E-2</v>
      </c>
      <c r="H122" s="29"/>
      <c r="I122" s="29">
        <f t="shared" si="19"/>
        <v>1.5986000005796086E-2</v>
      </c>
      <c r="J122" s="29"/>
      <c r="K122" s="29"/>
      <c r="L122" s="29"/>
      <c r="M122" s="29"/>
      <c r="N122" s="29"/>
      <c r="O122" s="29">
        <f t="shared" ca="1" si="22"/>
        <v>-9.28481527732598E-3</v>
      </c>
      <c r="P122" s="29"/>
      <c r="Q122" s="30">
        <f t="shared" si="23"/>
        <v>31102.47</v>
      </c>
      <c r="R122" s="29"/>
      <c r="S122" s="29"/>
      <c r="T122" s="29"/>
      <c r="U122" s="29"/>
      <c r="V122" s="29"/>
      <c r="W122" s="29"/>
    </row>
    <row r="123" spans="1:23" x14ac:dyDescent="0.2">
      <c r="A123" s="11" t="s">
        <v>40</v>
      </c>
      <c r="B123" s="31" t="s">
        <v>57</v>
      </c>
      <c r="C123" s="32">
        <v>46210.813999999998</v>
      </c>
      <c r="D123" s="32"/>
      <c r="E123" s="29">
        <f t="shared" si="20"/>
        <v>1531.5016495170848</v>
      </c>
      <c r="F123" s="29">
        <f t="shared" si="21"/>
        <v>1531.5</v>
      </c>
      <c r="G123" s="29">
        <f t="shared" si="17"/>
        <v>8.2340000008116476E-3</v>
      </c>
      <c r="H123" s="29"/>
      <c r="I123" s="29">
        <f t="shared" si="19"/>
        <v>8.2340000008116476E-3</v>
      </c>
      <c r="J123" s="29"/>
      <c r="K123" s="29"/>
      <c r="L123" s="29"/>
      <c r="M123" s="29"/>
      <c r="N123" s="29"/>
      <c r="O123" s="29">
        <f t="shared" ca="1" si="22"/>
        <v>-9.2324105242383749E-3</v>
      </c>
      <c r="P123" s="29"/>
      <c r="Q123" s="30">
        <f t="shared" si="23"/>
        <v>31192.313999999998</v>
      </c>
      <c r="R123" s="29"/>
      <c r="S123" s="29"/>
      <c r="T123" s="29"/>
      <c r="U123" s="29"/>
      <c r="V123" s="29"/>
      <c r="W123" s="29"/>
    </row>
    <row r="124" spans="1:23" x14ac:dyDescent="0.2">
      <c r="A124" s="11" t="s">
        <v>40</v>
      </c>
      <c r="B124" s="31" t="s">
        <v>57</v>
      </c>
      <c r="C124" s="32">
        <v>46874.703000000001</v>
      </c>
      <c r="D124" s="32"/>
      <c r="E124" s="29">
        <f t="shared" si="20"/>
        <v>1664.4985219653825</v>
      </c>
      <c r="F124" s="29">
        <f t="shared" si="21"/>
        <v>1664.5</v>
      </c>
      <c r="G124" s="29">
        <f t="shared" ref="G124:G155" si="24">+C124-(C$7+F124*C$8)</f>
        <v>-7.3779999947873875E-3</v>
      </c>
      <c r="H124" s="29"/>
      <c r="I124" s="29">
        <f t="shared" si="19"/>
        <v>-7.3779999947873875E-3</v>
      </c>
      <c r="J124" s="29"/>
      <c r="K124" s="29"/>
      <c r="L124" s="29"/>
      <c r="M124" s="29"/>
      <c r="N124" s="29"/>
      <c r="O124" s="29">
        <f t="shared" ca="1" si="22"/>
        <v>-8.845197626424401E-3</v>
      </c>
      <c r="P124" s="29"/>
      <c r="Q124" s="30">
        <f t="shared" si="23"/>
        <v>31856.203000000001</v>
      </c>
      <c r="R124" s="29"/>
      <c r="S124" s="29"/>
      <c r="T124" s="29"/>
      <c r="U124" s="29"/>
      <c r="V124" s="29"/>
      <c r="W124" s="29"/>
    </row>
    <row r="125" spans="1:23" x14ac:dyDescent="0.2">
      <c r="A125" s="11" t="s">
        <v>40</v>
      </c>
      <c r="B125" s="31" t="s">
        <v>57</v>
      </c>
      <c r="C125" s="32">
        <v>46889.682999999997</v>
      </c>
      <c r="D125" s="32"/>
      <c r="E125" s="29">
        <f t="shared" si="20"/>
        <v>1667.499465118944</v>
      </c>
      <c r="F125" s="29">
        <f t="shared" si="21"/>
        <v>1667.5</v>
      </c>
      <c r="G125" s="29">
        <f t="shared" si="24"/>
        <v>-2.670000001671724E-3</v>
      </c>
      <c r="H125" s="29"/>
      <c r="I125" s="29">
        <f t="shared" si="19"/>
        <v>-2.670000001671724E-3</v>
      </c>
      <c r="J125" s="29"/>
      <c r="K125" s="29"/>
      <c r="L125" s="29"/>
      <c r="M125" s="29"/>
      <c r="N125" s="29"/>
      <c r="O125" s="29">
        <f t="shared" ca="1" si="22"/>
        <v>-8.8364635009098007E-3</v>
      </c>
      <c r="P125" s="29"/>
      <c r="Q125" s="30">
        <f t="shared" si="23"/>
        <v>31871.182999999997</v>
      </c>
      <c r="R125" s="29"/>
      <c r="S125" s="29"/>
      <c r="T125" s="29"/>
      <c r="U125" s="29"/>
      <c r="V125" s="29"/>
      <c r="W125" s="29"/>
    </row>
    <row r="126" spans="1:23" x14ac:dyDescent="0.2">
      <c r="A126" s="11" t="s">
        <v>49</v>
      </c>
      <c r="B126" s="31"/>
      <c r="C126" s="32">
        <v>47206.661</v>
      </c>
      <c r="D126" s="32"/>
      <c r="E126" s="29">
        <f t="shared" si="20"/>
        <v>1730.9996626443085</v>
      </c>
      <c r="F126" s="29">
        <f t="shared" si="21"/>
        <v>1731</v>
      </c>
      <c r="G126" s="29">
        <f t="shared" si="24"/>
        <v>-1.6839999952935614E-3</v>
      </c>
      <c r="H126" s="29"/>
      <c r="I126" s="29">
        <f t="shared" si="19"/>
        <v>-1.6839999952935614E-3</v>
      </c>
      <c r="J126" s="29"/>
      <c r="K126" s="29"/>
      <c r="L126" s="29"/>
      <c r="M126" s="29"/>
      <c r="N126" s="29"/>
      <c r="O126" s="29">
        <f t="shared" ca="1" si="22"/>
        <v>-8.6515911775174141E-3</v>
      </c>
      <c r="P126" s="29"/>
      <c r="Q126" s="30">
        <f t="shared" si="23"/>
        <v>32188.161</v>
      </c>
      <c r="R126" s="29"/>
      <c r="S126" s="29"/>
      <c r="T126" s="29"/>
      <c r="U126" s="29"/>
      <c r="V126" s="29"/>
      <c r="W126" s="29"/>
    </row>
    <row r="127" spans="1:23" x14ac:dyDescent="0.2">
      <c r="A127" s="11" t="s">
        <v>50</v>
      </c>
      <c r="B127" s="31"/>
      <c r="C127" s="32">
        <v>47286.499000000003</v>
      </c>
      <c r="D127" s="32"/>
      <c r="E127" s="29">
        <f t="shared" si="20"/>
        <v>1746.9936078708863</v>
      </c>
      <c r="F127" s="29">
        <f t="shared" si="21"/>
        <v>1747</v>
      </c>
      <c r="G127" s="29">
        <f t="shared" si="24"/>
        <v>-3.1907999997201841E-2</v>
      </c>
      <c r="H127" s="29"/>
      <c r="I127" s="29">
        <f t="shared" si="19"/>
        <v>-3.1907999997201841E-2</v>
      </c>
      <c r="J127" s="29"/>
      <c r="K127" s="29"/>
      <c r="L127" s="29"/>
      <c r="M127" s="29"/>
      <c r="N127" s="29"/>
      <c r="O127" s="29">
        <f t="shared" ca="1" si="22"/>
        <v>-8.605009174772877E-3</v>
      </c>
      <c r="P127" s="29"/>
      <c r="Q127" s="30">
        <f t="shared" si="23"/>
        <v>32267.999000000003</v>
      </c>
      <c r="R127" s="29"/>
      <c r="S127" s="29"/>
      <c r="T127" s="29"/>
      <c r="U127" s="29"/>
      <c r="V127" s="29"/>
      <c r="W127" s="29"/>
    </row>
    <row r="128" spans="1:23" x14ac:dyDescent="0.2">
      <c r="A128" s="11" t="s">
        <v>40</v>
      </c>
      <c r="B128" s="31"/>
      <c r="C128" s="32">
        <v>47336.438999999998</v>
      </c>
      <c r="D128" s="32"/>
      <c r="E128" s="29">
        <f t="shared" si="20"/>
        <v>1756.9980872493175</v>
      </c>
      <c r="F128" s="29">
        <f t="shared" si="21"/>
        <v>1757</v>
      </c>
      <c r="G128" s="29">
        <f t="shared" si="24"/>
        <v>-9.5480000018142164E-3</v>
      </c>
      <c r="H128" s="29"/>
      <c r="I128" s="29">
        <f t="shared" si="19"/>
        <v>-9.5480000018142164E-3</v>
      </c>
      <c r="J128" s="29"/>
      <c r="K128" s="29"/>
      <c r="L128" s="29"/>
      <c r="M128" s="29"/>
      <c r="N128" s="29"/>
      <c r="O128" s="29">
        <f t="shared" ca="1" si="22"/>
        <v>-8.5758954230575404E-3</v>
      </c>
      <c r="P128" s="29"/>
      <c r="Q128" s="30">
        <f t="shared" si="23"/>
        <v>32317.938999999998</v>
      </c>
      <c r="R128" s="29"/>
      <c r="S128" s="29"/>
      <c r="T128" s="29"/>
      <c r="U128" s="29"/>
      <c r="V128" s="29"/>
      <c r="W128" s="29"/>
    </row>
    <row r="129" spans="1:23" x14ac:dyDescent="0.2">
      <c r="A129" s="11" t="s">
        <v>40</v>
      </c>
      <c r="B129" s="31"/>
      <c r="C129" s="32">
        <v>47361.394</v>
      </c>
      <c r="D129" s="32"/>
      <c r="E129" s="29">
        <f t="shared" si="20"/>
        <v>1761.9973219887806</v>
      </c>
      <c r="F129" s="29">
        <f t="shared" si="21"/>
        <v>1762</v>
      </c>
      <c r="G129" s="29">
        <f t="shared" si="24"/>
        <v>-1.3367999999900348E-2</v>
      </c>
      <c r="H129" s="29"/>
      <c r="I129" s="29">
        <f t="shared" si="19"/>
        <v>-1.3367999999900348E-2</v>
      </c>
      <c r="J129" s="29"/>
      <c r="K129" s="29"/>
      <c r="L129" s="29"/>
      <c r="M129" s="29"/>
      <c r="N129" s="29"/>
      <c r="O129" s="29">
        <f t="shared" ca="1" si="22"/>
        <v>-8.5613385471998722E-3</v>
      </c>
      <c r="P129" s="29"/>
      <c r="Q129" s="30">
        <f t="shared" si="23"/>
        <v>32342.894</v>
      </c>
      <c r="R129" s="29"/>
      <c r="S129" s="29"/>
      <c r="T129" s="29"/>
      <c r="U129" s="29"/>
      <c r="V129" s="29"/>
      <c r="W129" s="29"/>
    </row>
    <row r="130" spans="1:23" x14ac:dyDescent="0.2">
      <c r="A130" s="56" t="s">
        <v>442</v>
      </c>
      <c r="B130" s="57" t="s">
        <v>57</v>
      </c>
      <c r="C130" s="56">
        <v>47603.505400000002</v>
      </c>
      <c r="D130" s="56" t="s">
        <v>83</v>
      </c>
      <c r="E130" s="11">
        <f t="shared" si="20"/>
        <v>1810.4994947677826</v>
      </c>
      <c r="F130" s="29">
        <f t="shared" si="21"/>
        <v>1810.5</v>
      </c>
      <c r="G130" s="29">
        <f t="shared" si="24"/>
        <v>-2.5219999952241778E-3</v>
      </c>
      <c r="H130" s="29"/>
      <c r="J130" s="29">
        <f>G130</f>
        <v>-2.5219999952241778E-3</v>
      </c>
      <c r="L130" s="29"/>
      <c r="M130" s="29"/>
      <c r="N130" s="29"/>
      <c r="O130" s="29">
        <f t="shared" ca="1" si="22"/>
        <v>-8.4201368513804921E-3</v>
      </c>
      <c r="P130" s="29"/>
      <c r="Q130" s="30">
        <f t="shared" si="23"/>
        <v>32585.005400000002</v>
      </c>
      <c r="R130" s="29"/>
      <c r="S130" s="29"/>
      <c r="T130" s="29"/>
      <c r="U130" s="29"/>
      <c r="V130" s="29"/>
      <c r="W130" s="29"/>
    </row>
    <row r="131" spans="1:23" x14ac:dyDescent="0.2">
      <c r="A131" s="11" t="s">
        <v>40</v>
      </c>
      <c r="B131" s="31" t="s">
        <v>57</v>
      </c>
      <c r="C131" s="32">
        <v>48736.63</v>
      </c>
      <c r="D131" s="32"/>
      <c r="E131" s="29">
        <f t="shared" si="20"/>
        <v>2037.4983272446375</v>
      </c>
      <c r="F131" s="29">
        <f t="shared" si="21"/>
        <v>2037.5</v>
      </c>
      <c r="G131" s="29">
        <f t="shared" si="24"/>
        <v>-8.3499999964260496E-3</v>
      </c>
      <c r="H131" s="29"/>
      <c r="I131" s="29">
        <f>G131</f>
        <v>-8.3499999964260496E-3</v>
      </c>
      <c r="J131" s="29"/>
      <c r="K131" s="29"/>
      <c r="L131" s="29"/>
      <c r="M131" s="29"/>
      <c r="N131" s="29"/>
      <c r="O131" s="29">
        <f t="shared" ca="1" si="22"/>
        <v>-7.7592546874423567E-3</v>
      </c>
      <c r="P131" s="29"/>
      <c r="Q131" s="30">
        <f t="shared" si="23"/>
        <v>33718.129999999997</v>
      </c>
      <c r="R131" s="29"/>
      <c r="S131" s="29"/>
      <c r="T131" s="29"/>
      <c r="U131" s="29"/>
      <c r="V131" s="29"/>
      <c r="W131" s="29"/>
    </row>
    <row r="132" spans="1:23" x14ac:dyDescent="0.2">
      <c r="A132" s="56" t="s">
        <v>449</v>
      </c>
      <c r="B132" s="57" t="s">
        <v>59</v>
      </c>
      <c r="C132" s="56">
        <v>48744.107000000004</v>
      </c>
      <c r="D132" s="56" t="s">
        <v>83</v>
      </c>
      <c r="E132" s="11">
        <f t="shared" si="20"/>
        <v>2038.996194531634</v>
      </c>
      <c r="F132" s="29">
        <f t="shared" si="21"/>
        <v>2039</v>
      </c>
      <c r="G132" s="29">
        <f t="shared" si="24"/>
        <v>-1.899599999160273E-2</v>
      </c>
      <c r="H132" s="29"/>
      <c r="I132" s="29">
        <f>G132</f>
        <v>-1.899599999160273E-2</v>
      </c>
      <c r="J132" s="29"/>
      <c r="L132" s="29"/>
      <c r="M132" s="29"/>
      <c r="N132" s="29"/>
      <c r="O132" s="29">
        <f t="shared" ca="1" si="22"/>
        <v>-7.7548876246850557E-3</v>
      </c>
      <c r="P132" s="29"/>
      <c r="Q132" s="30">
        <f t="shared" si="23"/>
        <v>33725.607000000004</v>
      </c>
      <c r="R132" s="29"/>
      <c r="S132" s="29"/>
      <c r="T132" s="29"/>
      <c r="U132" s="29"/>
      <c r="V132" s="29"/>
      <c r="W132" s="29"/>
    </row>
    <row r="133" spans="1:23" x14ac:dyDescent="0.2">
      <c r="A133" s="11" t="s">
        <v>51</v>
      </c>
      <c r="B133" s="31"/>
      <c r="C133" s="32">
        <v>49003.695699999997</v>
      </c>
      <c r="D133" s="32">
        <v>5.0000000000000001E-4</v>
      </c>
      <c r="E133" s="29">
        <f t="shared" si="20"/>
        <v>2090.9995945321134</v>
      </c>
      <c r="F133" s="29">
        <f t="shared" si="21"/>
        <v>2091</v>
      </c>
      <c r="G133" s="29">
        <f t="shared" si="24"/>
        <v>-2.0240000012563542E-3</v>
      </c>
      <c r="H133" s="29"/>
      <c r="I133" s="29"/>
      <c r="J133" s="29">
        <f>G133</f>
        <v>-2.0240000012563542E-3</v>
      </c>
      <c r="K133" s="29"/>
      <c r="L133" s="29"/>
      <c r="M133" s="29"/>
      <c r="N133" s="29"/>
      <c r="O133" s="29">
        <f t="shared" ca="1" si="22"/>
        <v>-7.6034961157653066E-3</v>
      </c>
      <c r="P133" s="29"/>
      <c r="Q133" s="30">
        <f t="shared" si="23"/>
        <v>33985.195699999997</v>
      </c>
      <c r="R133" s="29"/>
      <c r="S133" s="29"/>
      <c r="T133" s="29"/>
      <c r="U133" s="29"/>
      <c r="V133" s="29"/>
      <c r="W133" s="29"/>
    </row>
    <row r="134" spans="1:23" x14ac:dyDescent="0.2">
      <c r="A134" s="11" t="s">
        <v>51</v>
      </c>
      <c r="B134" s="31"/>
      <c r="C134" s="32">
        <v>49023.661099999998</v>
      </c>
      <c r="D134" s="32">
        <v>1.1999999999999999E-3</v>
      </c>
      <c r="E134" s="29">
        <f t="shared" si="20"/>
        <v>2094.9992627856609</v>
      </c>
      <c r="F134" s="29">
        <f t="shared" si="21"/>
        <v>2095</v>
      </c>
      <c r="G134" s="29">
        <f t="shared" si="24"/>
        <v>-3.679999994346872E-3</v>
      </c>
      <c r="H134" s="29"/>
      <c r="I134" s="29"/>
      <c r="J134" s="29">
        <f>G134</f>
        <v>-3.679999994346872E-3</v>
      </c>
      <c r="K134" s="29"/>
      <c r="L134" s="29"/>
      <c r="M134" s="29"/>
      <c r="N134" s="29"/>
      <c r="O134" s="29">
        <f t="shared" ca="1" si="22"/>
        <v>-7.5918506150791723E-3</v>
      </c>
      <c r="P134" s="29"/>
      <c r="Q134" s="30">
        <f t="shared" si="23"/>
        <v>34005.161099999998</v>
      </c>
      <c r="R134" s="29"/>
      <c r="S134" s="29"/>
      <c r="T134" s="29"/>
      <c r="U134" s="29"/>
      <c r="V134" s="29"/>
      <c r="W134" s="29"/>
    </row>
    <row r="135" spans="1:23" x14ac:dyDescent="0.2">
      <c r="A135" s="11" t="s">
        <v>52</v>
      </c>
      <c r="B135" s="31"/>
      <c r="C135" s="32">
        <v>49113.527000000002</v>
      </c>
      <c r="D135" s="32">
        <v>4.0000000000000001E-3</v>
      </c>
      <c r="E135" s="29">
        <f t="shared" si="20"/>
        <v>2113.0020970542687</v>
      </c>
      <c r="F135" s="29">
        <f t="shared" si="21"/>
        <v>2113</v>
      </c>
      <c r="G135" s="29">
        <f t="shared" si="24"/>
        <v>1.0468000007676892E-2</v>
      </c>
      <c r="H135" s="29"/>
      <c r="I135" s="29"/>
      <c r="J135" s="29">
        <f>G135</f>
        <v>1.0468000007676892E-2</v>
      </c>
      <c r="K135" s="29"/>
      <c r="L135" s="29"/>
      <c r="M135" s="29"/>
      <c r="N135" s="29"/>
      <c r="O135" s="29">
        <f t="shared" ca="1" si="22"/>
        <v>-7.5394458619915672E-3</v>
      </c>
      <c r="P135" s="29"/>
      <c r="Q135" s="30">
        <f t="shared" si="23"/>
        <v>34095.027000000002</v>
      </c>
      <c r="R135" s="29"/>
      <c r="S135" s="29"/>
      <c r="T135" s="29"/>
      <c r="U135" s="29"/>
      <c r="V135" s="29"/>
      <c r="W135" s="29"/>
    </row>
    <row r="136" spans="1:23" x14ac:dyDescent="0.2">
      <c r="A136" s="11" t="s">
        <v>53</v>
      </c>
      <c r="B136" s="31"/>
      <c r="C136" s="32">
        <v>49133.478999999999</v>
      </c>
      <c r="D136" s="32"/>
      <c r="E136" s="29">
        <f t="shared" si="20"/>
        <v>2116.9990808860362</v>
      </c>
      <c r="F136" s="29">
        <f t="shared" si="21"/>
        <v>2117</v>
      </c>
      <c r="G136" s="29">
        <f t="shared" si="24"/>
        <v>-4.5879999961471185E-3</v>
      </c>
      <c r="H136" s="29"/>
      <c r="I136" s="29">
        <f>G136</f>
        <v>-4.5879999961471185E-3</v>
      </c>
      <c r="J136" s="29"/>
      <c r="K136" s="29"/>
      <c r="L136" s="29"/>
      <c r="M136" s="29"/>
      <c r="N136" s="29"/>
      <c r="O136" s="29">
        <f t="shared" ca="1" si="22"/>
        <v>-7.527800361305432E-3</v>
      </c>
      <c r="P136" s="29"/>
      <c r="Q136" s="30">
        <f t="shared" si="23"/>
        <v>34114.978999999999</v>
      </c>
      <c r="R136" s="29"/>
      <c r="S136" s="29"/>
      <c r="T136" s="29"/>
      <c r="U136" s="29"/>
      <c r="V136" s="29"/>
      <c r="W136" s="29"/>
    </row>
    <row r="137" spans="1:23" x14ac:dyDescent="0.2">
      <c r="A137" s="11" t="s">
        <v>53</v>
      </c>
      <c r="B137" s="31"/>
      <c r="C137" s="32">
        <v>49133.481</v>
      </c>
      <c r="D137" s="32"/>
      <c r="E137" s="29">
        <f t="shared" si="20"/>
        <v>2116.9994815460032</v>
      </c>
      <c r="F137" s="29">
        <f t="shared" si="21"/>
        <v>2117</v>
      </c>
      <c r="G137" s="29">
        <f t="shared" si="24"/>
        <v>-2.5879999957396649E-3</v>
      </c>
      <c r="H137" s="29"/>
      <c r="I137" s="29">
        <f>G137</f>
        <v>-2.5879999957396649E-3</v>
      </c>
      <c r="J137" s="29"/>
      <c r="K137" s="29"/>
      <c r="L137" s="29"/>
      <c r="M137" s="29"/>
      <c r="N137" s="29"/>
      <c r="O137" s="29">
        <f t="shared" ca="1" si="22"/>
        <v>-7.527800361305432E-3</v>
      </c>
      <c r="P137" s="29"/>
      <c r="Q137" s="30">
        <f t="shared" si="23"/>
        <v>34114.981</v>
      </c>
      <c r="R137" s="29"/>
      <c r="S137" s="29"/>
      <c r="T137" s="29"/>
      <c r="U137" s="29"/>
      <c r="V137" s="29"/>
      <c r="W137" s="29"/>
    </row>
    <row r="138" spans="1:23" x14ac:dyDescent="0.2">
      <c r="A138" s="11" t="s">
        <v>52</v>
      </c>
      <c r="B138" s="31"/>
      <c r="C138" s="32">
        <v>49173.415300000001</v>
      </c>
      <c r="D138" s="32">
        <v>4.0000000000000002E-4</v>
      </c>
      <c r="E138" s="29">
        <f t="shared" si="20"/>
        <v>2124.9995192080405</v>
      </c>
      <c r="F138" s="29">
        <f t="shared" si="21"/>
        <v>2125</v>
      </c>
      <c r="G138" s="29">
        <f t="shared" si="24"/>
        <v>-2.3999999975785613E-3</v>
      </c>
      <c r="H138" s="29"/>
      <c r="I138" s="29"/>
      <c r="J138" s="29">
        <f>G138</f>
        <v>-2.3999999975785613E-3</v>
      </c>
      <c r="K138" s="29"/>
      <c r="L138" s="29"/>
      <c r="M138" s="29"/>
      <c r="N138" s="29"/>
      <c r="O138" s="29">
        <f t="shared" ca="1" si="22"/>
        <v>-7.5045093599331635E-3</v>
      </c>
      <c r="P138" s="29"/>
      <c r="Q138" s="30">
        <f t="shared" si="23"/>
        <v>34154.915300000001</v>
      </c>
      <c r="R138" s="29"/>
      <c r="S138" s="29"/>
      <c r="T138" s="29"/>
      <c r="U138" s="29"/>
      <c r="V138" s="29"/>
      <c r="W138" s="29"/>
    </row>
    <row r="139" spans="1:23" x14ac:dyDescent="0.2">
      <c r="A139" s="11" t="s">
        <v>54</v>
      </c>
      <c r="B139" s="31"/>
      <c r="C139" s="32">
        <v>49425.5</v>
      </c>
      <c r="D139" s="32"/>
      <c r="E139" s="29">
        <f t="shared" si="20"/>
        <v>2175.49964301197</v>
      </c>
      <c r="F139" s="29">
        <f t="shared" si="21"/>
        <v>2175.5</v>
      </c>
      <c r="G139" s="29">
        <f t="shared" si="24"/>
        <v>-1.7819999920902774E-3</v>
      </c>
      <c r="H139" s="29"/>
      <c r="I139" s="29">
        <f>G139</f>
        <v>-1.7819999920902774E-3</v>
      </c>
      <c r="J139" s="29"/>
      <c r="K139" s="29"/>
      <c r="L139" s="29"/>
      <c r="M139" s="29"/>
      <c r="N139" s="29"/>
      <c r="O139" s="29">
        <f t="shared" ca="1" si="22"/>
        <v>-7.3574849137707145E-3</v>
      </c>
      <c r="P139" s="29"/>
      <c r="Q139" s="30">
        <f t="shared" si="23"/>
        <v>34407</v>
      </c>
      <c r="R139" s="29"/>
      <c r="S139" s="29"/>
      <c r="T139" s="29"/>
      <c r="U139" s="29"/>
      <c r="V139" s="29"/>
      <c r="W139" s="29"/>
    </row>
    <row r="140" spans="1:23" x14ac:dyDescent="0.2">
      <c r="A140" s="11" t="s">
        <v>55</v>
      </c>
      <c r="B140" s="31" t="s">
        <v>57</v>
      </c>
      <c r="C140" s="32">
        <v>49475.417000000001</v>
      </c>
      <c r="D140" s="32"/>
      <c r="E140" s="29">
        <f t="shared" si="20"/>
        <v>2185.4995148007806</v>
      </c>
      <c r="F140" s="29">
        <f t="shared" si="21"/>
        <v>2185.5</v>
      </c>
      <c r="G140" s="29">
        <f t="shared" si="24"/>
        <v>-2.4219999977503903E-3</v>
      </c>
      <c r="H140" s="29"/>
      <c r="I140" s="29"/>
      <c r="J140" s="29">
        <f>G140</f>
        <v>-2.4219999977503903E-3</v>
      </c>
      <c r="K140" s="29"/>
      <c r="L140" s="29"/>
      <c r="M140" s="29"/>
      <c r="N140" s="29"/>
      <c r="O140" s="29">
        <f t="shared" ca="1" si="22"/>
        <v>-7.3283711620553789E-3</v>
      </c>
      <c r="P140" s="29"/>
      <c r="Q140" s="30">
        <f t="shared" si="23"/>
        <v>34456.917000000001</v>
      </c>
      <c r="R140" s="29"/>
      <c r="S140" s="29"/>
      <c r="T140" s="29"/>
      <c r="U140" s="29"/>
      <c r="V140" s="29"/>
      <c r="W140" s="29"/>
    </row>
    <row r="141" spans="1:23" x14ac:dyDescent="0.2">
      <c r="A141" s="11" t="s">
        <v>55</v>
      </c>
      <c r="B141" s="31" t="s">
        <v>57</v>
      </c>
      <c r="C141" s="32">
        <v>49480.409</v>
      </c>
      <c r="D141" s="32"/>
      <c r="E141" s="29">
        <f t="shared" si="20"/>
        <v>2186.4995620786567</v>
      </c>
      <c r="F141" s="29">
        <f t="shared" si="21"/>
        <v>2186.5</v>
      </c>
      <c r="G141" s="29">
        <f t="shared" si="24"/>
        <v>-2.1859999978914857E-3</v>
      </c>
      <c r="H141" s="29"/>
      <c r="I141" s="29"/>
      <c r="J141" s="29">
        <f>G141</f>
        <v>-2.1859999978914857E-3</v>
      </c>
      <c r="K141" s="29"/>
      <c r="L141" s="29"/>
      <c r="M141" s="29"/>
      <c r="N141" s="29"/>
      <c r="O141" s="29">
        <f t="shared" ca="1" si="22"/>
        <v>-7.3254597868838449E-3</v>
      </c>
      <c r="P141" s="29"/>
      <c r="Q141" s="30">
        <f t="shared" si="23"/>
        <v>34461.909</v>
      </c>
      <c r="R141" s="29"/>
      <c r="S141" s="29"/>
      <c r="T141" s="29"/>
      <c r="U141" s="29"/>
      <c r="V141" s="29"/>
      <c r="W141" s="29"/>
    </row>
    <row r="142" spans="1:23" x14ac:dyDescent="0.2">
      <c r="A142" s="11" t="s">
        <v>56</v>
      </c>
      <c r="B142" s="31"/>
      <c r="C142" s="32">
        <v>49797.392999999996</v>
      </c>
      <c r="D142" s="32">
        <v>1.2E-2</v>
      </c>
      <c r="E142" s="29">
        <f t="shared" si="20"/>
        <v>2250.0009615839213</v>
      </c>
      <c r="F142" s="29">
        <f t="shared" si="21"/>
        <v>2250</v>
      </c>
      <c r="G142" s="29">
        <f t="shared" si="24"/>
        <v>4.8000000024330802E-3</v>
      </c>
      <c r="H142" s="29"/>
      <c r="I142" s="29">
        <f t="shared" ref="I142:I150" si="25">G142</f>
        <v>4.8000000024330802E-3</v>
      </c>
      <c r="J142" s="29"/>
      <c r="K142" s="29"/>
      <c r="L142" s="29"/>
      <c r="M142" s="29"/>
      <c r="N142" s="29"/>
      <c r="O142" s="29">
        <f t="shared" ca="1" si="22"/>
        <v>-7.1405874634914591E-3</v>
      </c>
      <c r="P142" s="29"/>
      <c r="Q142" s="30">
        <f t="shared" si="23"/>
        <v>34778.892999999996</v>
      </c>
      <c r="R142" s="29"/>
      <c r="S142" s="29"/>
      <c r="T142" s="29"/>
      <c r="U142" s="29"/>
      <c r="V142" s="29"/>
      <c r="W142" s="29"/>
    </row>
    <row r="143" spans="1:23" x14ac:dyDescent="0.2">
      <c r="A143" s="11" t="s">
        <v>56</v>
      </c>
      <c r="B143" s="31"/>
      <c r="C143" s="32">
        <v>49807.362999999998</v>
      </c>
      <c r="D143" s="32">
        <v>5.0000000000000001E-3</v>
      </c>
      <c r="E143" s="29">
        <f t="shared" si="20"/>
        <v>2251.998251519904</v>
      </c>
      <c r="F143" s="29">
        <f t="shared" si="21"/>
        <v>2252</v>
      </c>
      <c r="G143" s="29">
        <f t="shared" si="24"/>
        <v>-8.7280000007012859E-3</v>
      </c>
      <c r="H143" s="29"/>
      <c r="I143" s="29">
        <f t="shared" si="25"/>
        <v>-8.7280000007012859E-3</v>
      </c>
      <c r="J143" s="29"/>
      <c r="K143" s="29"/>
      <c r="L143" s="29"/>
      <c r="M143" s="29"/>
      <c r="N143" s="29"/>
      <c r="O143" s="29">
        <f t="shared" ca="1" si="22"/>
        <v>-7.1347647131483919E-3</v>
      </c>
      <c r="P143" s="29"/>
      <c r="Q143" s="30">
        <f t="shared" si="23"/>
        <v>34788.862999999998</v>
      </c>
      <c r="R143" s="29"/>
      <c r="S143" s="29"/>
      <c r="T143" s="29"/>
      <c r="U143" s="29"/>
      <c r="V143" s="29"/>
      <c r="W143" s="29"/>
    </row>
    <row r="144" spans="1:23" x14ac:dyDescent="0.2">
      <c r="A144" s="11" t="s">
        <v>40</v>
      </c>
      <c r="B144" s="38" t="s">
        <v>57</v>
      </c>
      <c r="C144" s="39">
        <v>49899.697999999997</v>
      </c>
      <c r="D144" s="39"/>
      <c r="E144" s="11">
        <f t="shared" si="20"/>
        <v>2270.4957205508913</v>
      </c>
      <c r="F144" s="29">
        <f t="shared" si="21"/>
        <v>2270.5</v>
      </c>
      <c r="G144" s="29">
        <f t="shared" si="24"/>
        <v>-2.1361999999498948E-2</v>
      </c>
      <c r="H144" s="29"/>
      <c r="I144" s="29">
        <f t="shared" si="25"/>
        <v>-2.1361999999498948E-2</v>
      </c>
      <c r="J144" s="29"/>
      <c r="K144" s="29"/>
      <c r="L144" s="29"/>
      <c r="M144" s="29"/>
      <c r="N144" s="29"/>
      <c r="O144" s="29">
        <f t="shared" ca="1" si="22"/>
        <v>-7.0809042724750198E-3</v>
      </c>
      <c r="P144" s="29"/>
      <c r="Q144" s="30">
        <f t="shared" si="23"/>
        <v>34881.197999999997</v>
      </c>
      <c r="R144" s="29"/>
      <c r="S144" s="29"/>
      <c r="T144" s="29"/>
      <c r="U144" s="29"/>
      <c r="V144" s="29"/>
      <c r="W144" s="29"/>
    </row>
    <row r="145" spans="1:23" x14ac:dyDescent="0.2">
      <c r="A145" s="11" t="s">
        <v>40</v>
      </c>
      <c r="B145" s="38"/>
      <c r="C145" s="39">
        <v>50166.777999999998</v>
      </c>
      <c r="D145" s="39" t="s">
        <v>32</v>
      </c>
      <c r="E145" s="11">
        <f t="shared" si="20"/>
        <v>2323.9998525571327</v>
      </c>
      <c r="F145" s="29">
        <f t="shared" si="21"/>
        <v>2324</v>
      </c>
      <c r="G145" s="29">
        <f t="shared" si="24"/>
        <v>-7.3599999450379983E-4</v>
      </c>
      <c r="H145" s="29"/>
      <c r="I145" s="29">
        <f t="shared" si="25"/>
        <v>-7.3599999450379983E-4</v>
      </c>
      <c r="J145" s="29"/>
      <c r="K145" s="29"/>
      <c r="L145" s="29"/>
      <c r="M145" s="29"/>
      <c r="N145" s="29"/>
      <c r="O145" s="29">
        <f t="shared" ca="1" si="22"/>
        <v>-6.9251457007979706E-3</v>
      </c>
      <c r="P145" s="29"/>
      <c r="Q145" s="30">
        <f t="shared" si="23"/>
        <v>35148.277999999998</v>
      </c>
      <c r="R145" s="29"/>
      <c r="S145" s="29"/>
      <c r="T145" s="29"/>
      <c r="U145" s="29"/>
      <c r="V145" s="29"/>
      <c r="W145" s="29"/>
    </row>
    <row r="146" spans="1:23" x14ac:dyDescent="0.2">
      <c r="A146" s="11" t="s">
        <v>40</v>
      </c>
      <c r="B146" s="38"/>
      <c r="C146" s="39">
        <v>50201.712</v>
      </c>
      <c r="D146" s="39"/>
      <c r="E146" s="11">
        <f t="shared" si="20"/>
        <v>2330.9981802024299</v>
      </c>
      <c r="F146" s="29">
        <f t="shared" si="21"/>
        <v>2331</v>
      </c>
      <c r="G146" s="29">
        <f t="shared" si="24"/>
        <v>-9.0839999975287355E-3</v>
      </c>
      <c r="H146" s="29"/>
      <c r="I146" s="29">
        <f t="shared" si="25"/>
        <v>-9.0839999975287355E-3</v>
      </c>
      <c r="J146" s="29"/>
      <c r="K146" s="29"/>
      <c r="L146" s="29"/>
      <c r="M146" s="29"/>
      <c r="N146" s="29"/>
      <c r="O146" s="29">
        <f t="shared" ca="1" si="22"/>
        <v>-6.9047660745972352E-3</v>
      </c>
      <c r="P146" s="29"/>
      <c r="Q146" s="30">
        <f t="shared" si="23"/>
        <v>35183.212</v>
      </c>
      <c r="R146" s="29"/>
      <c r="S146" s="29"/>
      <c r="T146" s="29"/>
      <c r="U146" s="29"/>
      <c r="V146" s="29"/>
      <c r="W146" s="29"/>
    </row>
    <row r="147" spans="1:23" x14ac:dyDescent="0.2">
      <c r="A147" s="11" t="s">
        <v>40</v>
      </c>
      <c r="B147" s="38"/>
      <c r="C147" s="39">
        <v>50216.69</v>
      </c>
      <c r="D147" s="39" t="s">
        <v>32</v>
      </c>
      <c r="E147" s="11">
        <f t="shared" si="20"/>
        <v>2333.9987226960261</v>
      </c>
      <c r="F147" s="29">
        <f t="shared" si="21"/>
        <v>2334</v>
      </c>
      <c r="G147" s="29">
        <f t="shared" si="24"/>
        <v>-6.3759999902686104E-3</v>
      </c>
      <c r="H147" s="29"/>
      <c r="I147" s="29">
        <f t="shared" si="25"/>
        <v>-6.3759999902686104E-3</v>
      </c>
      <c r="J147" s="29"/>
      <c r="K147" s="29"/>
      <c r="L147" s="29"/>
      <c r="M147" s="29"/>
      <c r="N147" s="29"/>
      <c r="O147" s="29">
        <f t="shared" ca="1" si="22"/>
        <v>-6.896031949082634E-3</v>
      </c>
      <c r="P147" s="29"/>
      <c r="Q147" s="30">
        <f t="shared" si="23"/>
        <v>35198.19</v>
      </c>
      <c r="R147" s="29"/>
      <c r="S147" s="29"/>
      <c r="T147" s="29"/>
      <c r="U147" s="29"/>
      <c r="V147" s="29"/>
      <c r="W147" s="29"/>
    </row>
    <row r="148" spans="1:23" x14ac:dyDescent="0.2">
      <c r="A148" s="11" t="s">
        <v>40</v>
      </c>
      <c r="B148" s="38"/>
      <c r="C148" s="39">
        <v>50221.656000000003</v>
      </c>
      <c r="D148" s="39"/>
      <c r="E148" s="11">
        <f t="shared" si="20"/>
        <v>2334.9935613943298</v>
      </c>
      <c r="F148" s="29">
        <f t="shared" si="21"/>
        <v>2335</v>
      </c>
      <c r="G148" s="29">
        <f t="shared" si="24"/>
        <v>-3.2139999995706603E-2</v>
      </c>
      <c r="H148" s="29"/>
      <c r="I148" s="29">
        <f t="shared" si="25"/>
        <v>-3.2139999995706603E-2</v>
      </c>
      <c r="J148" s="29"/>
      <c r="K148" s="29"/>
      <c r="L148" s="29"/>
      <c r="M148" s="29"/>
      <c r="N148" s="29"/>
      <c r="O148" s="29">
        <f t="shared" ca="1" si="22"/>
        <v>-6.8931205739111E-3</v>
      </c>
      <c r="P148" s="29"/>
      <c r="Q148" s="30">
        <f t="shared" si="23"/>
        <v>35203.156000000003</v>
      </c>
      <c r="R148" s="29"/>
      <c r="S148" s="29"/>
      <c r="T148" s="29"/>
      <c r="U148" s="29"/>
      <c r="V148" s="29"/>
      <c r="W148" s="29"/>
    </row>
    <row r="149" spans="1:23" x14ac:dyDescent="0.2">
      <c r="A149" s="11" t="s">
        <v>40</v>
      </c>
      <c r="B149" s="38"/>
      <c r="C149" s="39">
        <v>50221.658000000003</v>
      </c>
      <c r="D149" s="39"/>
      <c r="E149" s="11">
        <f t="shared" ref="E149:E174" si="26">+(C149-C$7)/C$8</f>
        <v>2334.9939620542973</v>
      </c>
      <c r="F149" s="29">
        <f t="shared" ref="F149:F174" si="27">ROUND(2*E149,0)/2</f>
        <v>2335</v>
      </c>
      <c r="G149" s="29">
        <f t="shared" si="24"/>
        <v>-3.0139999995299149E-2</v>
      </c>
      <c r="H149" s="29"/>
      <c r="I149" s="29">
        <f t="shared" si="25"/>
        <v>-3.0139999995299149E-2</v>
      </c>
      <c r="J149" s="29"/>
      <c r="K149" s="29"/>
      <c r="L149" s="29"/>
      <c r="M149" s="29"/>
      <c r="N149" s="29"/>
      <c r="O149" s="29">
        <f t="shared" ref="O149:O174" ca="1" si="28">+C$11+C$12*F149</f>
        <v>-6.8931205739111E-3</v>
      </c>
      <c r="P149" s="29"/>
      <c r="Q149" s="30">
        <f t="shared" ref="Q149:Q174" si="29">+C149-15018.5</f>
        <v>35203.158000000003</v>
      </c>
      <c r="R149" s="29"/>
      <c r="S149" s="29"/>
      <c r="T149" s="29"/>
      <c r="U149" s="29"/>
      <c r="V149" s="29"/>
      <c r="W149" s="29"/>
    </row>
    <row r="150" spans="1:23" x14ac:dyDescent="0.2">
      <c r="A150" s="11" t="s">
        <v>40</v>
      </c>
      <c r="B150" s="38"/>
      <c r="C150" s="39">
        <v>50226.644</v>
      </c>
      <c r="D150" s="39"/>
      <c r="E150" s="11">
        <f t="shared" si="26"/>
        <v>2335.9928073522715</v>
      </c>
      <c r="F150" s="29">
        <f t="shared" si="27"/>
        <v>2336</v>
      </c>
      <c r="G150" s="29">
        <f t="shared" si="24"/>
        <v>-3.5903999996662606E-2</v>
      </c>
      <c r="H150" s="29"/>
      <c r="I150" s="29">
        <f t="shared" si="25"/>
        <v>-3.5903999996662606E-2</v>
      </c>
      <c r="J150" s="29"/>
      <c r="K150" s="29"/>
      <c r="L150" s="29"/>
      <c r="M150" s="29"/>
      <c r="N150" s="29"/>
      <c r="O150" s="29">
        <f t="shared" ca="1" si="28"/>
        <v>-6.8902091987395669E-3</v>
      </c>
      <c r="P150" s="29"/>
      <c r="Q150" s="30">
        <f t="shared" si="29"/>
        <v>35208.144</v>
      </c>
      <c r="R150" s="29"/>
      <c r="S150" s="29"/>
      <c r="T150" s="29"/>
      <c r="U150" s="29"/>
      <c r="V150" s="29"/>
      <c r="W150" s="29"/>
    </row>
    <row r="151" spans="1:23" x14ac:dyDescent="0.2">
      <c r="A151" s="56" t="s">
        <v>508</v>
      </c>
      <c r="B151" s="57" t="s">
        <v>59</v>
      </c>
      <c r="C151" s="56">
        <v>50855.6201</v>
      </c>
      <c r="D151" s="56" t="s">
        <v>83</v>
      </c>
      <c r="E151" s="11">
        <f t="shared" si="26"/>
        <v>2461.9955791179236</v>
      </c>
      <c r="F151" s="29">
        <f t="shared" si="27"/>
        <v>2462</v>
      </c>
      <c r="G151" s="29">
        <f t="shared" si="24"/>
        <v>-2.2067999998398591E-2</v>
      </c>
      <c r="H151" s="29"/>
      <c r="J151" s="29">
        <f>G151</f>
        <v>-2.2067999998398591E-2</v>
      </c>
      <c r="L151" s="29"/>
      <c r="M151" s="29"/>
      <c r="N151" s="29"/>
      <c r="O151" s="29">
        <f t="shared" ca="1" si="28"/>
        <v>-6.5233759271263294E-3</v>
      </c>
      <c r="P151" s="29"/>
      <c r="Q151" s="30">
        <f t="shared" si="29"/>
        <v>35837.1201</v>
      </c>
      <c r="R151" s="29"/>
      <c r="S151" s="29"/>
      <c r="T151" s="29"/>
      <c r="U151" s="29"/>
      <c r="V151" s="29"/>
      <c r="W151" s="29"/>
    </row>
    <row r="152" spans="1:23" x14ac:dyDescent="0.2">
      <c r="A152" s="56" t="s">
        <v>512</v>
      </c>
      <c r="B152" s="57" t="s">
        <v>59</v>
      </c>
      <c r="C152" s="56">
        <v>51594.417999999998</v>
      </c>
      <c r="D152" s="56" t="s">
        <v>83</v>
      </c>
      <c r="E152" s="11">
        <f t="shared" si="26"/>
        <v>2609.9989502708863</v>
      </c>
      <c r="F152" s="29">
        <f t="shared" si="27"/>
        <v>2610</v>
      </c>
      <c r="G152" s="29">
        <f t="shared" si="24"/>
        <v>-5.2399999985937029E-3</v>
      </c>
      <c r="H152" s="29"/>
      <c r="I152" s="29">
        <f t="shared" ref="I152:I157" si="30">G152</f>
        <v>-5.2399999985937029E-3</v>
      </c>
      <c r="J152" s="29"/>
      <c r="L152" s="29"/>
      <c r="M152" s="29"/>
      <c r="N152" s="29"/>
      <c r="O152" s="29">
        <f t="shared" ca="1" si="28"/>
        <v>-6.0924924017393516E-3</v>
      </c>
      <c r="P152" s="29"/>
      <c r="Q152" s="30">
        <f t="shared" si="29"/>
        <v>36575.917999999998</v>
      </c>
      <c r="R152" s="29"/>
      <c r="S152" s="29"/>
      <c r="T152" s="29"/>
      <c r="U152" s="29"/>
      <c r="V152" s="29"/>
      <c r="W152" s="29"/>
    </row>
    <row r="153" spans="1:23" x14ac:dyDescent="0.2">
      <c r="A153" s="56" t="s">
        <v>516</v>
      </c>
      <c r="B153" s="57" t="s">
        <v>59</v>
      </c>
      <c r="C153" s="56">
        <v>51599.417000000001</v>
      </c>
      <c r="D153" s="56" t="s">
        <v>83</v>
      </c>
      <c r="E153" s="11">
        <f t="shared" si="26"/>
        <v>2611.0003998586481</v>
      </c>
      <c r="F153" s="29">
        <f t="shared" si="27"/>
        <v>2611</v>
      </c>
      <c r="G153" s="29">
        <f t="shared" si="24"/>
        <v>1.9960000063292682E-3</v>
      </c>
      <c r="H153" s="29"/>
      <c r="I153" s="29">
        <f t="shared" si="30"/>
        <v>1.9960000063292682E-3</v>
      </c>
      <c r="J153" s="29"/>
      <c r="L153" s="29"/>
      <c r="M153" s="29"/>
      <c r="N153" s="29"/>
      <c r="O153" s="29">
        <f t="shared" ca="1" si="28"/>
        <v>-6.0895810265678176E-3</v>
      </c>
      <c r="P153" s="29"/>
      <c r="Q153" s="30">
        <f t="shared" si="29"/>
        <v>36580.917000000001</v>
      </c>
      <c r="R153" s="29"/>
      <c r="S153" s="29"/>
      <c r="T153" s="29"/>
      <c r="U153" s="29"/>
      <c r="V153" s="29"/>
      <c r="W153" s="29"/>
    </row>
    <row r="154" spans="1:23" x14ac:dyDescent="0.2">
      <c r="A154" s="56" t="s">
        <v>516</v>
      </c>
      <c r="B154" s="57" t="s">
        <v>59</v>
      </c>
      <c r="C154" s="56">
        <v>51629.373</v>
      </c>
      <c r="D154" s="56" t="s">
        <v>83</v>
      </c>
      <c r="E154" s="11">
        <f t="shared" si="26"/>
        <v>2617.0014848458386</v>
      </c>
      <c r="F154" s="29">
        <f t="shared" si="27"/>
        <v>2617</v>
      </c>
      <c r="G154" s="29">
        <f t="shared" si="24"/>
        <v>7.4119999990216456E-3</v>
      </c>
      <c r="H154" s="29"/>
      <c r="I154" s="29">
        <f t="shared" si="30"/>
        <v>7.4119999990216456E-3</v>
      </c>
      <c r="J154" s="29"/>
      <c r="L154" s="29"/>
      <c r="M154" s="29"/>
      <c r="N154" s="29"/>
      <c r="O154" s="29">
        <f t="shared" ca="1" si="28"/>
        <v>-6.0721127755386161E-3</v>
      </c>
      <c r="P154" s="29"/>
      <c r="Q154" s="30">
        <f t="shared" si="29"/>
        <v>36610.873</v>
      </c>
      <c r="R154" s="29"/>
      <c r="S154" s="29"/>
      <c r="T154" s="29"/>
      <c r="U154" s="29"/>
      <c r="V154" s="29"/>
      <c r="W154" s="29"/>
    </row>
    <row r="155" spans="1:23" x14ac:dyDescent="0.2">
      <c r="A155" s="56" t="s">
        <v>512</v>
      </c>
      <c r="B155" s="57" t="s">
        <v>57</v>
      </c>
      <c r="C155" s="56">
        <v>51671.781999999999</v>
      </c>
      <c r="D155" s="56" t="s">
        <v>83</v>
      </c>
      <c r="E155" s="11">
        <f t="shared" si="26"/>
        <v>2625.497279118164</v>
      </c>
      <c r="F155" s="29">
        <f t="shared" si="27"/>
        <v>2625.5</v>
      </c>
      <c r="G155" s="29">
        <f t="shared" si="24"/>
        <v>-1.3581999999587424E-2</v>
      </c>
      <c r="H155" s="29"/>
      <c r="I155" s="29">
        <f t="shared" si="30"/>
        <v>-1.3581999999587424E-2</v>
      </c>
      <c r="J155" s="29"/>
      <c r="L155" s="29"/>
      <c r="M155" s="29"/>
      <c r="N155" s="29"/>
      <c r="O155" s="29">
        <f t="shared" ca="1" si="28"/>
        <v>-6.0473660865805797E-3</v>
      </c>
      <c r="P155" s="29"/>
      <c r="Q155" s="30">
        <f t="shared" si="29"/>
        <v>36653.281999999999</v>
      </c>
      <c r="R155" s="29"/>
      <c r="S155" s="29"/>
      <c r="T155" s="29"/>
      <c r="U155" s="29"/>
      <c r="V155" s="29"/>
      <c r="W155" s="29"/>
    </row>
    <row r="156" spans="1:23" x14ac:dyDescent="0.2">
      <c r="A156" s="56" t="s">
        <v>512</v>
      </c>
      <c r="B156" s="57" t="s">
        <v>59</v>
      </c>
      <c r="C156" s="56">
        <v>52048.637999999999</v>
      </c>
      <c r="D156" s="56" t="s">
        <v>83</v>
      </c>
      <c r="E156" s="11">
        <f t="shared" si="26"/>
        <v>2700.9928353984687</v>
      </c>
      <c r="F156" s="29">
        <f t="shared" si="27"/>
        <v>2701</v>
      </c>
      <c r="G156" s="29">
        <f t="shared" ref="G156:G174" si="31">+C156-(C$7+F156*C$8)</f>
        <v>-3.5763999992923345E-2</v>
      </c>
      <c r="H156" s="29"/>
      <c r="I156" s="29">
        <f t="shared" si="30"/>
        <v>-3.5763999992923345E-2</v>
      </c>
      <c r="J156" s="29"/>
      <c r="L156" s="29"/>
      <c r="M156" s="29"/>
      <c r="N156" s="29"/>
      <c r="O156" s="29">
        <f t="shared" ca="1" si="28"/>
        <v>-5.8275572611297902E-3</v>
      </c>
      <c r="P156" s="29"/>
      <c r="Q156" s="30">
        <f t="shared" si="29"/>
        <v>37030.137999999999</v>
      </c>
      <c r="R156" s="29"/>
      <c r="S156" s="29"/>
      <c r="T156" s="29"/>
      <c r="U156" s="29"/>
      <c r="V156" s="29"/>
      <c r="W156" s="29"/>
    </row>
    <row r="157" spans="1:23" x14ac:dyDescent="0.2">
      <c r="A157" s="56" t="s">
        <v>527</v>
      </c>
      <c r="B157" s="57" t="s">
        <v>59</v>
      </c>
      <c r="C157" s="56">
        <v>52697.595999999998</v>
      </c>
      <c r="D157" s="56" t="s">
        <v>83</v>
      </c>
      <c r="E157" s="11">
        <f t="shared" si="26"/>
        <v>2830.9985808623969</v>
      </c>
      <c r="F157" s="29">
        <f t="shared" si="27"/>
        <v>2831</v>
      </c>
      <c r="G157" s="29">
        <f t="shared" si="31"/>
        <v>-7.0839999971212819E-3</v>
      </c>
      <c r="H157" s="29"/>
      <c r="I157" s="29">
        <f t="shared" si="30"/>
        <v>-7.0839999971212819E-3</v>
      </c>
      <c r="J157" s="29"/>
      <c r="L157" s="29"/>
      <c r="M157" s="29"/>
      <c r="N157" s="29"/>
      <c r="O157" s="29">
        <f t="shared" ca="1" si="28"/>
        <v>-5.4490784888304184E-3</v>
      </c>
      <c r="P157" s="29"/>
      <c r="Q157" s="30">
        <f t="shared" si="29"/>
        <v>37679.095999999998</v>
      </c>
      <c r="R157" s="29"/>
      <c r="S157" s="29"/>
      <c r="T157" s="29"/>
      <c r="U157" s="29"/>
      <c r="V157" s="29"/>
      <c r="W157" s="29"/>
    </row>
    <row r="158" spans="1:23" x14ac:dyDescent="0.2">
      <c r="A158" s="11" t="s">
        <v>60</v>
      </c>
      <c r="B158" s="40" t="s">
        <v>59</v>
      </c>
      <c r="C158" s="41">
        <v>52767.4833</v>
      </c>
      <c r="D158" s="41">
        <v>1.6000000000000001E-3</v>
      </c>
      <c r="E158" s="11">
        <f t="shared" si="26"/>
        <v>2844.9991025216746</v>
      </c>
      <c r="F158" s="29">
        <f t="shared" si="27"/>
        <v>2845</v>
      </c>
      <c r="G158" s="29">
        <f t="shared" si="31"/>
        <v>-4.4799999959650449E-3</v>
      </c>
      <c r="H158" s="29"/>
      <c r="I158" s="29"/>
      <c r="J158" s="29"/>
      <c r="K158">
        <f>G158</f>
        <v>-4.4799999959650449E-3</v>
      </c>
      <c r="L158" s="29"/>
      <c r="M158" s="29"/>
      <c r="N158" s="29"/>
      <c r="O158" s="29">
        <f t="shared" ca="1" si="28"/>
        <v>-5.4083192364289476E-3</v>
      </c>
      <c r="P158" s="29"/>
      <c r="Q158" s="30">
        <f t="shared" si="29"/>
        <v>37748.9833</v>
      </c>
      <c r="R158" s="29"/>
      <c r="S158" s="29"/>
      <c r="T158" s="29"/>
      <c r="U158" s="29"/>
      <c r="V158" s="29"/>
      <c r="W158" s="29"/>
    </row>
    <row r="159" spans="1:23" x14ac:dyDescent="0.2">
      <c r="A159" s="56" t="s">
        <v>536</v>
      </c>
      <c r="B159" s="57" t="s">
        <v>59</v>
      </c>
      <c r="C159" s="56">
        <v>52792.455000000002</v>
      </c>
      <c r="D159" s="56" t="s">
        <v>83</v>
      </c>
      <c r="E159" s="11">
        <f t="shared" si="26"/>
        <v>2850.0016827718628</v>
      </c>
      <c r="F159" s="29">
        <f t="shared" si="27"/>
        <v>2850</v>
      </c>
      <c r="G159" s="29">
        <f t="shared" si="31"/>
        <v>8.4000000060768798E-3</v>
      </c>
      <c r="H159" s="29"/>
      <c r="I159" s="29">
        <f>G159</f>
        <v>8.4000000060768798E-3</v>
      </c>
      <c r="J159" s="29"/>
      <c r="L159" s="29"/>
      <c r="M159" s="29"/>
      <c r="N159" s="29"/>
      <c r="O159" s="29">
        <f t="shared" ca="1" si="28"/>
        <v>-5.3937623605712793E-3</v>
      </c>
      <c r="P159" s="29"/>
      <c r="Q159" s="30">
        <f t="shared" si="29"/>
        <v>37773.955000000002</v>
      </c>
      <c r="R159" s="29"/>
      <c r="S159" s="29"/>
      <c r="T159" s="29"/>
      <c r="U159" s="29"/>
      <c r="V159" s="29"/>
      <c r="W159" s="29"/>
    </row>
    <row r="160" spans="1:23" x14ac:dyDescent="0.2">
      <c r="A160" s="56" t="s">
        <v>536</v>
      </c>
      <c r="B160" s="57" t="s">
        <v>57</v>
      </c>
      <c r="C160" s="56">
        <v>53079.478000000003</v>
      </c>
      <c r="D160" s="56" t="s">
        <v>83</v>
      </c>
      <c r="E160" s="11">
        <f t="shared" si="26"/>
        <v>2907.5009956400195</v>
      </c>
      <c r="F160" s="29">
        <f t="shared" si="27"/>
        <v>2907.5</v>
      </c>
      <c r="G160" s="29">
        <f t="shared" si="31"/>
        <v>4.9700000090524554E-3</v>
      </c>
      <c r="H160" s="29"/>
      <c r="I160" s="29">
        <f>G160</f>
        <v>4.9700000090524554E-3</v>
      </c>
      <c r="J160" s="29"/>
      <c r="L160" s="29"/>
      <c r="M160" s="29"/>
      <c r="N160" s="29"/>
      <c r="O160" s="29">
        <f t="shared" ca="1" si="28"/>
        <v>-5.2263582882080949E-3</v>
      </c>
      <c r="P160" s="29"/>
      <c r="Q160" s="30">
        <f t="shared" si="29"/>
        <v>38060.978000000003</v>
      </c>
      <c r="R160" s="29"/>
      <c r="S160" s="29"/>
      <c r="T160" s="29"/>
      <c r="U160" s="29"/>
      <c r="V160" s="29"/>
      <c r="W160" s="29"/>
    </row>
    <row r="161" spans="1:23" x14ac:dyDescent="0.2">
      <c r="A161" s="56" t="s">
        <v>543</v>
      </c>
      <c r="B161" s="57" t="s">
        <v>57</v>
      </c>
      <c r="C161" s="56">
        <v>54946.393100000001</v>
      </c>
      <c r="D161" s="56" t="s">
        <v>83</v>
      </c>
      <c r="E161" s="11">
        <f t="shared" si="26"/>
        <v>3281.5000669102155</v>
      </c>
      <c r="F161" s="29">
        <f t="shared" si="27"/>
        <v>3281.5</v>
      </c>
      <c r="G161" s="29">
        <f t="shared" si="31"/>
        <v>3.3400000393157825E-4</v>
      </c>
      <c r="H161" s="29"/>
      <c r="I161" s="29"/>
      <c r="J161" s="29"/>
      <c r="K161">
        <f t="shared" ref="K161:K171" si="32">G161</f>
        <v>3.3400000393157825E-4</v>
      </c>
      <c r="L161" s="29"/>
      <c r="M161" s="29"/>
      <c r="N161" s="29"/>
      <c r="O161" s="29">
        <f t="shared" ca="1" si="28"/>
        <v>-4.1375039740545166E-3</v>
      </c>
      <c r="P161" s="29"/>
      <c r="Q161" s="30">
        <f t="shared" si="29"/>
        <v>39927.893100000001</v>
      </c>
      <c r="S161" s="29"/>
      <c r="T161" s="29"/>
      <c r="U161" s="29"/>
      <c r="V161" s="29"/>
      <c r="W161" s="29"/>
    </row>
    <row r="162" spans="1:23" x14ac:dyDescent="0.2">
      <c r="A162" s="42" t="s">
        <v>70</v>
      </c>
      <c r="B162" s="38" t="s">
        <v>57</v>
      </c>
      <c r="C162" s="39">
        <v>54946.393190000003</v>
      </c>
      <c r="D162" s="39">
        <v>5.0000000000000001E-4</v>
      </c>
      <c r="E162" s="11">
        <f t="shared" si="26"/>
        <v>3281.5000849399144</v>
      </c>
      <c r="F162" s="29">
        <f t="shared" si="27"/>
        <v>3281.5</v>
      </c>
      <c r="G162" s="29">
        <f t="shared" si="31"/>
        <v>4.2400000529596582E-4</v>
      </c>
      <c r="H162" s="29"/>
      <c r="I162" s="29"/>
      <c r="J162" s="29"/>
      <c r="K162">
        <f t="shared" si="32"/>
        <v>4.2400000529596582E-4</v>
      </c>
      <c r="L162" s="29"/>
      <c r="M162" s="29"/>
      <c r="N162" s="29"/>
      <c r="O162" s="29">
        <f t="shared" ca="1" si="28"/>
        <v>-4.1375039740545166E-3</v>
      </c>
      <c r="P162" s="29"/>
      <c r="Q162" s="30">
        <f t="shared" si="29"/>
        <v>39927.893190000003</v>
      </c>
      <c r="S162" s="29"/>
      <c r="T162" s="29"/>
      <c r="U162" s="29"/>
      <c r="V162" s="29"/>
      <c r="W162" s="29"/>
    </row>
    <row r="163" spans="1:23" x14ac:dyDescent="0.2">
      <c r="A163" s="59" t="s">
        <v>71</v>
      </c>
      <c r="B163" s="60" t="s">
        <v>57</v>
      </c>
      <c r="C163" s="61">
        <v>55305.784099999997</v>
      </c>
      <c r="D163" s="61">
        <v>5.0000000000000001E-4</v>
      </c>
      <c r="E163" s="11">
        <f t="shared" si="26"/>
        <v>3353.496860027838</v>
      </c>
      <c r="F163" s="29">
        <f t="shared" si="27"/>
        <v>3353.5</v>
      </c>
      <c r="G163" s="29">
        <f t="shared" si="31"/>
        <v>-1.5674000002036337E-2</v>
      </c>
      <c r="H163" s="29"/>
      <c r="I163" s="29"/>
      <c r="J163" s="29"/>
      <c r="K163">
        <f t="shared" si="32"/>
        <v>-1.5674000002036337E-2</v>
      </c>
      <c r="L163" s="29"/>
      <c r="M163" s="29"/>
      <c r="N163" s="29"/>
      <c r="O163" s="29">
        <f t="shared" ca="1" si="28"/>
        <v>-3.9278849617040961E-3</v>
      </c>
      <c r="P163" s="29"/>
      <c r="Q163" s="30">
        <f t="shared" si="29"/>
        <v>40287.284099999997</v>
      </c>
      <c r="R163" s="29"/>
      <c r="S163" s="29"/>
      <c r="T163" s="29"/>
      <c r="U163" s="29"/>
      <c r="V163" s="29"/>
      <c r="W163" s="29"/>
    </row>
    <row r="164" spans="1:23" ht="12" customHeight="1" x14ac:dyDescent="0.2">
      <c r="A164" s="59" t="s">
        <v>71</v>
      </c>
      <c r="B164" s="60" t="s">
        <v>57</v>
      </c>
      <c r="C164" s="61">
        <v>55345.732600000003</v>
      </c>
      <c r="D164" s="61">
        <v>6.9999999999999999E-4</v>
      </c>
      <c r="E164" s="11">
        <f t="shared" si="26"/>
        <v>3361.4997423756427</v>
      </c>
      <c r="F164" s="29">
        <f t="shared" si="27"/>
        <v>3361.5</v>
      </c>
      <c r="G164" s="29">
        <f t="shared" si="31"/>
        <v>-1.2859999915235676E-3</v>
      </c>
      <c r="H164" s="29"/>
      <c r="I164" s="29"/>
      <c r="J164" s="29"/>
      <c r="K164">
        <f t="shared" si="32"/>
        <v>-1.2859999915235676E-3</v>
      </c>
      <c r="L164" s="29"/>
      <c r="M164" s="29"/>
      <c r="N164" s="29"/>
      <c r="O164" s="29">
        <f t="shared" ca="1" si="28"/>
        <v>-3.9045939603318258E-3</v>
      </c>
      <c r="P164" s="29"/>
      <c r="Q164" s="30">
        <f t="shared" si="29"/>
        <v>40327.232600000003</v>
      </c>
      <c r="R164" s="29"/>
      <c r="S164" s="29"/>
      <c r="T164" s="29"/>
      <c r="U164" s="29"/>
      <c r="V164" s="29"/>
      <c r="W164" s="29"/>
    </row>
    <row r="165" spans="1:23" ht="12" customHeight="1" x14ac:dyDescent="0.2">
      <c r="A165" s="56" t="s">
        <v>554</v>
      </c>
      <c r="B165" s="57" t="s">
        <v>57</v>
      </c>
      <c r="C165" s="56">
        <v>57087.859499999999</v>
      </c>
      <c r="D165" s="56" t="s">
        <v>83</v>
      </c>
      <c r="E165" s="11">
        <f t="shared" si="26"/>
        <v>3710.499995592741</v>
      </c>
      <c r="F165" s="29">
        <f t="shared" si="27"/>
        <v>3710.5</v>
      </c>
      <c r="G165" s="29">
        <f t="shared" si="31"/>
        <v>-2.2000000171829015E-5</v>
      </c>
      <c r="H165" s="29"/>
      <c r="J165" s="29"/>
      <c r="K165" s="29">
        <f t="shared" si="32"/>
        <v>-2.2000000171829015E-5</v>
      </c>
      <c r="L165" s="29"/>
      <c r="M165" s="29"/>
      <c r="N165" s="29"/>
      <c r="O165" s="29">
        <f t="shared" ca="1" si="28"/>
        <v>-2.8885240254665889E-3</v>
      </c>
      <c r="P165" s="29"/>
      <c r="Q165" s="30">
        <f t="shared" si="29"/>
        <v>42069.359499999999</v>
      </c>
      <c r="R165" s="29"/>
      <c r="S165" s="29"/>
      <c r="T165" s="29"/>
      <c r="U165" s="29"/>
      <c r="V165" s="29"/>
      <c r="W165" s="29"/>
    </row>
    <row r="166" spans="1:23" ht="12" customHeight="1" x14ac:dyDescent="0.2">
      <c r="A166" s="62" t="s">
        <v>561</v>
      </c>
      <c r="B166" s="63" t="s">
        <v>57</v>
      </c>
      <c r="C166" s="64">
        <v>57087.859499999999</v>
      </c>
      <c r="D166" s="64">
        <v>1E-4</v>
      </c>
      <c r="E166" s="11">
        <f t="shared" si="26"/>
        <v>3710.499995592741</v>
      </c>
      <c r="F166" s="29">
        <f t="shared" si="27"/>
        <v>3710.5</v>
      </c>
      <c r="G166" s="29">
        <f t="shared" si="31"/>
        <v>-2.2000000171829015E-5</v>
      </c>
      <c r="H166" s="29"/>
      <c r="J166" s="29"/>
      <c r="K166" s="29">
        <f t="shared" si="32"/>
        <v>-2.2000000171829015E-5</v>
      </c>
      <c r="L166" s="29"/>
      <c r="M166" s="29"/>
      <c r="N166" s="29"/>
      <c r="O166" s="29">
        <f t="shared" ca="1" si="28"/>
        <v>-2.8885240254665889E-3</v>
      </c>
      <c r="P166" s="29"/>
      <c r="Q166" s="30">
        <f t="shared" si="29"/>
        <v>42069.359499999999</v>
      </c>
      <c r="R166" s="29"/>
      <c r="S166" s="29"/>
      <c r="T166" s="29"/>
      <c r="U166" s="29"/>
      <c r="V166" s="29"/>
      <c r="W166" s="29"/>
    </row>
    <row r="167" spans="1:23" ht="12" customHeight="1" x14ac:dyDescent="0.2">
      <c r="A167" s="10" t="s">
        <v>562</v>
      </c>
      <c r="B167" s="65" t="s">
        <v>59</v>
      </c>
      <c r="C167" s="39">
        <v>57494.688099999999</v>
      </c>
      <c r="D167" s="39">
        <v>1E-4</v>
      </c>
      <c r="E167" s="11">
        <f t="shared" si="26"/>
        <v>3791.9999623379636</v>
      </c>
      <c r="F167" s="29">
        <f t="shared" si="27"/>
        <v>3792</v>
      </c>
      <c r="G167" s="29">
        <f t="shared" si="31"/>
        <v>-1.8799999816110358E-4</v>
      </c>
      <c r="H167" s="29"/>
      <c r="J167" s="29"/>
      <c r="K167" s="29">
        <f t="shared" si="32"/>
        <v>-1.8799999816110358E-4</v>
      </c>
      <c r="L167" s="29"/>
      <c r="M167" s="29"/>
      <c r="N167" s="29"/>
      <c r="O167" s="29">
        <f t="shared" ca="1" si="28"/>
        <v>-2.6512469489865971E-3</v>
      </c>
      <c r="P167" s="29"/>
      <c r="Q167" s="30">
        <f t="shared" si="29"/>
        <v>42476.188099999999</v>
      </c>
      <c r="R167" s="29"/>
      <c r="S167" s="29"/>
      <c r="T167" s="29"/>
      <c r="U167" s="29"/>
      <c r="V167" s="29"/>
      <c r="W167" s="29"/>
    </row>
    <row r="168" spans="1:23" ht="12" customHeight="1" x14ac:dyDescent="0.2">
      <c r="A168" s="74" t="s">
        <v>566</v>
      </c>
      <c r="B168" s="75" t="s">
        <v>59</v>
      </c>
      <c r="C168" s="76">
        <v>57494.688199999997</v>
      </c>
      <c r="D168" s="76">
        <v>2.9999999999999997E-4</v>
      </c>
      <c r="E168" s="11">
        <f t="shared" si="26"/>
        <v>3791.9999823709618</v>
      </c>
      <c r="F168" s="29">
        <f t="shared" si="27"/>
        <v>3792</v>
      </c>
      <c r="G168" s="29">
        <f t="shared" si="31"/>
        <v>-8.800000068731606E-5</v>
      </c>
      <c r="H168" s="29"/>
      <c r="J168" s="29"/>
      <c r="K168" s="29">
        <f t="shared" si="32"/>
        <v>-8.800000068731606E-5</v>
      </c>
      <c r="L168" s="29"/>
      <c r="M168" s="29"/>
      <c r="N168" s="29"/>
      <c r="O168" s="29">
        <f t="shared" ca="1" si="28"/>
        <v>-2.6512469489865971E-3</v>
      </c>
      <c r="P168" s="29"/>
      <c r="Q168" s="30">
        <f t="shared" si="29"/>
        <v>42476.188199999997</v>
      </c>
      <c r="R168" s="29"/>
      <c r="S168" s="29"/>
      <c r="T168" s="29"/>
      <c r="U168" s="29"/>
      <c r="V168" s="29"/>
      <c r="W168" s="29"/>
    </row>
    <row r="169" spans="1:23" ht="12" customHeight="1" x14ac:dyDescent="0.2">
      <c r="A169" s="77" t="s">
        <v>567</v>
      </c>
      <c r="B169" s="78" t="s">
        <v>59</v>
      </c>
      <c r="C169" s="83">
        <v>57494.688199999997</v>
      </c>
      <c r="D169" s="84">
        <v>2.9999999999999997E-4</v>
      </c>
      <c r="E169" s="11">
        <f t="shared" si="26"/>
        <v>3791.9999823709618</v>
      </c>
      <c r="F169" s="29">
        <f t="shared" si="27"/>
        <v>3792</v>
      </c>
      <c r="G169" s="29">
        <f t="shared" si="31"/>
        <v>-8.800000068731606E-5</v>
      </c>
      <c r="H169" s="29"/>
      <c r="J169" s="29"/>
      <c r="K169" s="29">
        <f t="shared" si="32"/>
        <v>-8.800000068731606E-5</v>
      </c>
      <c r="L169" s="29"/>
      <c r="M169" s="29"/>
      <c r="N169" s="29"/>
      <c r="O169" s="29">
        <f t="shared" ca="1" si="28"/>
        <v>-2.6512469489865971E-3</v>
      </c>
      <c r="P169" s="29"/>
      <c r="Q169" s="30">
        <f t="shared" si="29"/>
        <v>42476.188199999997</v>
      </c>
      <c r="R169" s="29"/>
      <c r="S169" s="29"/>
      <c r="T169" s="29"/>
      <c r="U169" s="29"/>
      <c r="V169" s="29"/>
      <c r="W169" s="29"/>
    </row>
    <row r="170" spans="1:23" ht="12" customHeight="1" x14ac:dyDescent="0.2">
      <c r="A170" s="11" t="s">
        <v>563</v>
      </c>
      <c r="B170" s="38" t="s">
        <v>59</v>
      </c>
      <c r="C170" s="66">
        <v>57824.144500000002</v>
      </c>
      <c r="D170" s="67" t="s">
        <v>564</v>
      </c>
      <c r="E170" s="11">
        <f t="shared" si="26"/>
        <v>3857.9999575300449</v>
      </c>
      <c r="F170" s="29">
        <f t="shared" si="27"/>
        <v>3858</v>
      </c>
      <c r="G170" s="29">
        <f t="shared" si="31"/>
        <v>-2.1199999173404649E-4</v>
      </c>
      <c r="H170" s="29"/>
      <c r="J170" s="29"/>
      <c r="K170" s="29">
        <f t="shared" si="32"/>
        <v>-2.1199999173404649E-4</v>
      </c>
      <c r="L170" s="29"/>
      <c r="M170" s="29"/>
      <c r="N170" s="29"/>
      <c r="O170" s="29">
        <f t="shared" ca="1" si="28"/>
        <v>-2.4590961876653772E-3</v>
      </c>
      <c r="P170" s="29"/>
      <c r="Q170" s="30">
        <f t="shared" si="29"/>
        <v>42805.644500000002</v>
      </c>
      <c r="R170" s="29"/>
      <c r="S170" s="29"/>
      <c r="T170" s="29"/>
      <c r="U170" s="29"/>
      <c r="V170" s="29"/>
      <c r="W170" s="29"/>
    </row>
    <row r="171" spans="1:23" ht="12" customHeight="1" x14ac:dyDescent="0.2">
      <c r="A171" s="71" t="s">
        <v>0</v>
      </c>
      <c r="B171" s="72" t="s">
        <v>59</v>
      </c>
      <c r="C171" s="73">
        <v>57841.616000000002</v>
      </c>
      <c r="D171" s="73">
        <v>1.1000000000000001E-3</v>
      </c>
      <c r="E171" s="11">
        <f t="shared" si="26"/>
        <v>3861.5000228376193</v>
      </c>
      <c r="F171" s="29">
        <f t="shared" si="27"/>
        <v>3861.5</v>
      </c>
      <c r="G171" s="29">
        <f t="shared" si="31"/>
        <v>1.140000022132881E-4</v>
      </c>
      <c r="H171" s="29"/>
      <c r="J171" s="29"/>
      <c r="K171" s="29">
        <f t="shared" si="32"/>
        <v>1.140000022132881E-4</v>
      </c>
      <c r="L171" s="29"/>
      <c r="M171" s="29"/>
      <c r="N171" s="29"/>
      <c r="O171" s="29">
        <f t="shared" ca="1" si="28"/>
        <v>-2.4489063745650099E-3</v>
      </c>
      <c r="P171" s="29"/>
      <c r="Q171" s="30">
        <f t="shared" si="29"/>
        <v>42823.116000000002</v>
      </c>
      <c r="R171" s="29"/>
      <c r="S171" s="29"/>
      <c r="T171" s="29"/>
      <c r="U171" s="29"/>
      <c r="V171" s="29"/>
      <c r="W171" s="29"/>
    </row>
    <row r="172" spans="1:23" ht="12" customHeight="1" x14ac:dyDescent="0.2">
      <c r="A172" s="70" t="s">
        <v>1</v>
      </c>
      <c r="B172" s="68" t="s">
        <v>57</v>
      </c>
      <c r="C172" s="80">
        <v>57881.548000000003</v>
      </c>
      <c r="D172" s="69">
        <v>0.01</v>
      </c>
      <c r="E172" s="11">
        <f t="shared" si="26"/>
        <v>3869.4995997406941</v>
      </c>
      <c r="F172" s="29">
        <f t="shared" si="27"/>
        <v>3869.5</v>
      </c>
      <c r="G172" s="29">
        <f t="shared" si="31"/>
        <v>-1.9979999924544245E-3</v>
      </c>
      <c r="H172" s="29"/>
      <c r="I172" s="29">
        <f>G172</f>
        <v>-1.9979999924544245E-3</v>
      </c>
      <c r="J172" s="29"/>
      <c r="L172" s="29"/>
      <c r="M172" s="29"/>
      <c r="N172" s="29"/>
      <c r="O172" s="29">
        <f t="shared" ca="1" si="28"/>
        <v>-2.4256153731927414E-3</v>
      </c>
      <c r="P172" s="29"/>
      <c r="Q172" s="30">
        <f t="shared" si="29"/>
        <v>42863.048000000003</v>
      </c>
      <c r="R172" s="29"/>
      <c r="S172" s="29"/>
      <c r="T172" s="29"/>
      <c r="U172" s="29"/>
      <c r="V172" s="29"/>
      <c r="W172" s="29"/>
    </row>
    <row r="173" spans="1:23" ht="12" customHeight="1" x14ac:dyDescent="0.2">
      <c r="A173" s="35" t="s">
        <v>565</v>
      </c>
      <c r="B173" s="36" t="s">
        <v>59</v>
      </c>
      <c r="C173" s="81">
        <v>58597.868999999999</v>
      </c>
      <c r="D173" s="37">
        <v>2.0000000000000001E-4</v>
      </c>
      <c r="E173" s="11">
        <f t="shared" si="26"/>
        <v>4013.0001738864262</v>
      </c>
      <c r="F173" s="29">
        <f t="shared" si="27"/>
        <v>4013</v>
      </c>
      <c r="G173" s="29">
        <f t="shared" si="31"/>
        <v>8.6800000281073153E-4</v>
      </c>
      <c r="H173" s="29"/>
      <c r="J173" s="29"/>
      <c r="K173" s="29">
        <f>G173</f>
        <v>8.6800000281073153E-4</v>
      </c>
      <c r="L173" s="29"/>
      <c r="M173" s="29"/>
      <c r="N173" s="29"/>
      <c r="O173" s="29">
        <f t="shared" ca="1" si="28"/>
        <v>-2.007833036077664E-3</v>
      </c>
      <c r="P173" s="29"/>
      <c r="Q173" s="30">
        <f t="shared" si="29"/>
        <v>43579.368999999999</v>
      </c>
      <c r="R173" s="29"/>
      <c r="S173" s="29"/>
      <c r="T173" s="29"/>
      <c r="U173" s="29"/>
      <c r="V173" s="29"/>
      <c r="W173" s="29"/>
    </row>
    <row r="174" spans="1:23" ht="12" customHeight="1" x14ac:dyDescent="0.2">
      <c r="A174" s="74" t="s">
        <v>566</v>
      </c>
      <c r="B174" s="75" t="s">
        <v>57</v>
      </c>
      <c r="C174" s="82">
        <v>58949.788200000003</v>
      </c>
      <c r="D174" s="76">
        <v>2.9999999999999997E-4</v>
      </c>
      <c r="E174" s="11">
        <f t="shared" si="26"/>
        <v>4083.5001414329695</v>
      </c>
      <c r="F174" s="29">
        <f t="shared" si="27"/>
        <v>4083.5</v>
      </c>
      <c r="G174" s="29">
        <f t="shared" si="31"/>
        <v>7.0600000617559999E-4</v>
      </c>
      <c r="H174" s="29"/>
      <c r="J174" s="29"/>
      <c r="K174" s="29">
        <f>G174</f>
        <v>7.0600000617559999E-4</v>
      </c>
      <c r="L174" s="29"/>
      <c r="M174" s="29"/>
      <c r="N174" s="29"/>
      <c r="O174" s="29">
        <f t="shared" ca="1" si="28"/>
        <v>-1.8025810864845428E-3</v>
      </c>
      <c r="P174" s="29"/>
      <c r="Q174" s="30">
        <f t="shared" si="29"/>
        <v>43931.288200000003</v>
      </c>
      <c r="R174" s="29"/>
      <c r="S174" s="29"/>
      <c r="T174" s="29"/>
      <c r="U174" s="29"/>
      <c r="V174" s="29"/>
      <c r="W174" s="29"/>
    </row>
    <row r="175" spans="1:23" x14ac:dyDescent="0.2">
      <c r="A175" s="79" t="s">
        <v>568</v>
      </c>
      <c r="B175" s="86" t="s">
        <v>57</v>
      </c>
      <c r="C175" s="85">
        <v>59738.486000000034</v>
      </c>
      <c r="D175" s="84">
        <v>2E-3</v>
      </c>
      <c r="E175" s="11">
        <f t="shared" ref="E175" si="33">+(C175-C$7)/C$8</f>
        <v>4241.4999587320308</v>
      </c>
      <c r="F175" s="29">
        <f t="shared" ref="F175" si="34">ROUND(2*E175,0)/2</f>
        <v>4241.5</v>
      </c>
      <c r="G175" s="29">
        <f t="shared" ref="G175" si="35">+C175-(C$7+F175*C$8)</f>
        <v>-2.0599996787495911E-4</v>
      </c>
      <c r="H175" s="29"/>
      <c r="J175" s="29"/>
      <c r="K175" s="29">
        <f>G175</f>
        <v>-2.0599996787495911E-4</v>
      </c>
      <c r="L175" s="29"/>
      <c r="M175" s="29"/>
      <c r="N175" s="29"/>
      <c r="O175" s="29">
        <f t="shared" ref="O175" ca="1" si="36">+C$11+C$12*F175</f>
        <v>-1.3425838093822293E-3</v>
      </c>
      <c r="P175" s="29"/>
      <c r="Q175" s="30">
        <f t="shared" ref="Q175" si="37">+C175-15018.5</f>
        <v>44719.986000000034</v>
      </c>
      <c r="R175" s="29"/>
      <c r="S175" s="29"/>
      <c r="T175" s="29"/>
      <c r="U175" s="29"/>
      <c r="V175" s="29"/>
      <c r="W175" s="29"/>
    </row>
    <row r="176" spans="1:23" x14ac:dyDescent="0.2">
      <c r="A176" s="77" t="s">
        <v>569</v>
      </c>
      <c r="B176" s="87" t="s">
        <v>59</v>
      </c>
      <c r="C176" s="85">
        <v>60454.7984</v>
      </c>
      <c r="D176" s="88">
        <v>5.0000000000000001E-4</v>
      </c>
      <c r="E176" s="11">
        <f t="shared" ref="E176" si="38">+(C176-C$7)/C$8</f>
        <v>4384.9988100398987</v>
      </c>
      <c r="F176" s="29">
        <f t="shared" ref="F176" si="39">ROUND(2*E176,0)/2</f>
        <v>4385</v>
      </c>
      <c r="G176" s="29">
        <f t="shared" ref="G176" si="40">+C176-(C$7+F176*C$8)</f>
        <v>-5.9399999954621308E-3</v>
      </c>
      <c r="H176" s="29"/>
      <c r="J176" s="29"/>
      <c r="K176" s="29">
        <f>G176</f>
        <v>-5.9399999954621308E-3</v>
      </c>
      <c r="L176" s="29"/>
      <c r="M176" s="29"/>
      <c r="N176" s="29"/>
      <c r="O176" s="29">
        <f t="shared" ref="O176" ca="1" si="41">+C$11+C$12*F176</f>
        <v>-9.248014722671536E-4</v>
      </c>
      <c r="P176" s="29"/>
      <c r="Q176" s="30">
        <f t="shared" ref="Q176" si="42">+C176-15018.5</f>
        <v>45436.2984</v>
      </c>
      <c r="R176" s="29"/>
      <c r="S176" s="29"/>
      <c r="T176" s="29"/>
      <c r="U176" s="29"/>
      <c r="V176" s="29"/>
      <c r="W176" s="29"/>
    </row>
    <row r="177" spans="1:23" x14ac:dyDescent="0.2">
      <c r="A177" s="29"/>
      <c r="B177" s="31"/>
      <c r="C177" s="32"/>
      <c r="D177" s="32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</row>
    <row r="178" spans="1:23" x14ac:dyDescent="0.2">
      <c r="A178" s="29"/>
      <c r="B178" s="31"/>
      <c r="C178" s="32"/>
      <c r="D178" s="32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</row>
    <row r="179" spans="1:23" x14ac:dyDescent="0.2">
      <c r="A179" s="29"/>
      <c r="B179" s="31"/>
      <c r="C179" s="32"/>
      <c r="D179" s="32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</row>
    <row r="180" spans="1:23" x14ac:dyDescent="0.2">
      <c r="A180" s="29"/>
      <c r="B180" s="31"/>
      <c r="C180" s="32"/>
      <c r="D180" s="32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</row>
    <row r="181" spans="1:23" x14ac:dyDescent="0.2">
      <c r="A181" s="29"/>
      <c r="B181" s="31"/>
      <c r="C181" s="32"/>
      <c r="D181" s="32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</row>
    <row r="182" spans="1:23" x14ac:dyDescent="0.2">
      <c r="A182" s="29"/>
      <c r="B182" s="31"/>
      <c r="C182" s="32"/>
      <c r="D182" s="32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</row>
    <row r="183" spans="1:23" x14ac:dyDescent="0.2">
      <c r="A183" s="29"/>
      <c r="B183" s="31"/>
      <c r="C183" s="32"/>
      <c r="D183" s="32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</row>
    <row r="184" spans="1:23" x14ac:dyDescent="0.2">
      <c r="A184" s="29"/>
      <c r="B184" s="31"/>
      <c r="C184" s="32"/>
      <c r="D184" s="32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</row>
    <row r="185" spans="1:23" x14ac:dyDescent="0.2">
      <c r="A185" s="29"/>
      <c r="B185" s="31"/>
      <c r="C185" s="32"/>
      <c r="D185" s="32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</row>
    <row r="186" spans="1:23" x14ac:dyDescent="0.2">
      <c r="A186" s="29"/>
      <c r="B186" s="31"/>
      <c r="C186" s="32"/>
      <c r="D186" s="32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</row>
    <row r="187" spans="1:23" x14ac:dyDescent="0.2">
      <c r="A187" s="29"/>
      <c r="B187" s="31"/>
      <c r="C187" s="32"/>
      <c r="D187" s="32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</row>
    <row r="188" spans="1:23" x14ac:dyDescent="0.2">
      <c r="A188" s="29"/>
      <c r="B188" s="31"/>
      <c r="C188" s="32"/>
      <c r="D188" s="32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</row>
    <row r="189" spans="1:23" x14ac:dyDescent="0.2">
      <c r="A189" s="29"/>
      <c r="B189" s="31"/>
      <c r="C189" s="32"/>
      <c r="D189" s="32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</row>
    <row r="190" spans="1:23" x14ac:dyDescent="0.2">
      <c r="A190" s="29"/>
      <c r="B190" s="31"/>
      <c r="C190" s="32"/>
      <c r="D190" s="32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</row>
    <row r="191" spans="1:23" x14ac:dyDescent="0.2">
      <c r="A191" s="29"/>
      <c r="B191" s="31"/>
      <c r="C191" s="32"/>
      <c r="D191" s="32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</row>
    <row r="192" spans="1:23" x14ac:dyDescent="0.2">
      <c r="A192" s="29"/>
      <c r="B192" s="31"/>
      <c r="C192" s="32"/>
      <c r="D192" s="32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</row>
    <row r="193" spans="1:23" x14ac:dyDescent="0.2">
      <c r="A193" s="29"/>
      <c r="B193" s="31"/>
      <c r="C193" s="32"/>
      <c r="D193" s="32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</row>
    <row r="194" spans="1:23" x14ac:dyDescent="0.2">
      <c r="A194" s="29"/>
      <c r="B194" s="31"/>
      <c r="C194" s="32"/>
      <c r="D194" s="32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</row>
    <row r="195" spans="1:23" x14ac:dyDescent="0.2">
      <c r="A195" s="29"/>
      <c r="B195" s="31"/>
      <c r="C195" s="32"/>
      <c r="D195" s="32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</row>
    <row r="196" spans="1:23" x14ac:dyDescent="0.2">
      <c r="A196" s="29"/>
      <c r="B196" s="31"/>
      <c r="C196" s="32"/>
      <c r="D196" s="32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</row>
    <row r="197" spans="1:23" x14ac:dyDescent="0.2">
      <c r="A197" s="29"/>
      <c r="B197" s="31"/>
      <c r="C197" s="32"/>
      <c r="D197" s="32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</row>
    <row r="198" spans="1:23" x14ac:dyDescent="0.2">
      <c r="A198" s="29"/>
      <c r="B198" s="31"/>
      <c r="C198" s="32"/>
      <c r="D198" s="32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</row>
    <row r="199" spans="1:23" x14ac:dyDescent="0.2">
      <c r="A199" s="29"/>
      <c r="B199" s="31"/>
      <c r="C199" s="32"/>
      <c r="D199" s="32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</row>
    <row r="200" spans="1:23" x14ac:dyDescent="0.2">
      <c r="A200" s="29"/>
      <c r="B200" s="31"/>
      <c r="C200" s="32"/>
      <c r="D200" s="32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</row>
    <row r="201" spans="1:23" x14ac:dyDescent="0.2">
      <c r="A201" s="29"/>
      <c r="B201" s="31"/>
      <c r="C201" s="32"/>
      <c r="D201" s="32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</row>
    <row r="202" spans="1:23" x14ac:dyDescent="0.2">
      <c r="A202" s="29"/>
      <c r="B202" s="31"/>
      <c r="C202" s="32"/>
      <c r="D202" s="32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</row>
    <row r="203" spans="1:23" x14ac:dyDescent="0.2">
      <c r="A203" s="29"/>
      <c r="B203" s="31"/>
      <c r="C203" s="32"/>
      <c r="D203" s="32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</row>
    <row r="204" spans="1:23" x14ac:dyDescent="0.2">
      <c r="A204" s="29"/>
      <c r="B204" s="31"/>
      <c r="C204" s="32"/>
      <c r="D204" s="32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</row>
    <row r="205" spans="1:23" x14ac:dyDescent="0.2">
      <c r="A205" s="29"/>
      <c r="B205" s="31"/>
      <c r="C205" s="32"/>
      <c r="D205" s="32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</row>
    <row r="206" spans="1:23" x14ac:dyDescent="0.2">
      <c r="A206" s="29"/>
      <c r="B206" s="31"/>
      <c r="C206" s="32"/>
      <c r="D206" s="32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</row>
    <row r="207" spans="1:23" x14ac:dyDescent="0.2">
      <c r="A207" s="29"/>
      <c r="B207" s="31"/>
      <c r="C207" s="32"/>
      <c r="D207" s="32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</row>
    <row r="208" spans="1:23" x14ac:dyDescent="0.2">
      <c r="A208" s="29"/>
      <c r="B208" s="31"/>
      <c r="C208" s="32"/>
      <c r="D208" s="32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</row>
    <row r="209" spans="1:23" x14ac:dyDescent="0.2">
      <c r="A209" s="29"/>
      <c r="B209" s="31"/>
      <c r="C209" s="32"/>
      <c r="D209" s="32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</row>
    <row r="210" spans="1:23" x14ac:dyDescent="0.2">
      <c r="A210" s="29"/>
      <c r="B210" s="31"/>
      <c r="C210" s="32"/>
      <c r="D210" s="32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</row>
    <row r="211" spans="1:23" x14ac:dyDescent="0.2">
      <c r="A211" s="29"/>
      <c r="B211" s="31"/>
      <c r="C211" s="32"/>
      <c r="D211" s="32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</row>
    <row r="212" spans="1:23" x14ac:dyDescent="0.2">
      <c r="A212" s="29"/>
      <c r="B212" s="31"/>
      <c r="C212" s="32"/>
      <c r="D212" s="32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</row>
    <row r="213" spans="1:23" x14ac:dyDescent="0.2">
      <c r="A213" s="29"/>
      <c r="B213" s="31"/>
      <c r="C213" s="32"/>
      <c r="D213" s="32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</row>
    <row r="214" spans="1:23" x14ac:dyDescent="0.2">
      <c r="A214" s="29"/>
      <c r="B214" s="31"/>
      <c r="C214" s="32"/>
      <c r="D214" s="32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</row>
    <row r="215" spans="1:23" x14ac:dyDescent="0.2">
      <c r="A215" s="29"/>
      <c r="B215" s="31"/>
      <c r="C215" s="32"/>
      <c r="D215" s="32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</row>
    <row r="216" spans="1:23" x14ac:dyDescent="0.2">
      <c r="A216" s="29"/>
      <c r="B216" s="31"/>
      <c r="C216" s="32"/>
      <c r="D216" s="32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</row>
    <row r="217" spans="1:23" x14ac:dyDescent="0.2">
      <c r="A217" s="29"/>
      <c r="B217" s="31"/>
      <c r="C217" s="32"/>
      <c r="D217" s="32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</row>
    <row r="218" spans="1:23" x14ac:dyDescent="0.2">
      <c r="A218" s="29"/>
      <c r="B218" s="31"/>
      <c r="C218" s="32"/>
      <c r="D218" s="32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</row>
    <row r="219" spans="1:23" x14ac:dyDescent="0.2">
      <c r="A219" s="29"/>
      <c r="B219" s="31"/>
      <c r="C219" s="32"/>
      <c r="D219" s="32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</row>
    <row r="220" spans="1:23" x14ac:dyDescent="0.2">
      <c r="A220" s="29"/>
      <c r="B220" s="31"/>
      <c r="C220" s="32"/>
      <c r="D220" s="32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</row>
    <row r="221" spans="1:23" x14ac:dyDescent="0.2">
      <c r="A221" s="29"/>
      <c r="B221" s="31"/>
      <c r="C221" s="32"/>
      <c r="D221" s="32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</row>
    <row r="222" spans="1:23" x14ac:dyDescent="0.2">
      <c r="A222" s="29"/>
      <c r="B222" s="31"/>
      <c r="C222" s="32"/>
      <c r="D222" s="32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</row>
    <row r="223" spans="1:23" x14ac:dyDescent="0.2">
      <c r="A223" s="29"/>
      <c r="B223" s="31"/>
      <c r="C223" s="32"/>
      <c r="D223" s="32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</row>
    <row r="224" spans="1:23" x14ac:dyDescent="0.2">
      <c r="A224" s="29"/>
      <c r="B224" s="31"/>
      <c r="C224" s="32"/>
      <c r="D224" s="32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</row>
    <row r="225" spans="1:23" x14ac:dyDescent="0.2">
      <c r="A225" s="29"/>
      <c r="B225" s="31"/>
      <c r="C225" s="32"/>
      <c r="D225" s="32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</row>
    <row r="226" spans="1:23" x14ac:dyDescent="0.2">
      <c r="A226" s="29"/>
      <c r="B226" s="31"/>
      <c r="C226" s="32"/>
      <c r="D226" s="32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</row>
    <row r="227" spans="1:23" x14ac:dyDescent="0.2">
      <c r="A227" s="29"/>
      <c r="B227" s="31"/>
      <c r="C227" s="32"/>
      <c r="D227" s="32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</row>
    <row r="228" spans="1:23" x14ac:dyDescent="0.2">
      <c r="A228" s="29"/>
      <c r="B228" s="31"/>
      <c r="C228" s="32"/>
      <c r="D228" s="32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</row>
    <row r="229" spans="1:23" x14ac:dyDescent="0.2">
      <c r="A229" s="29"/>
      <c r="B229" s="31"/>
      <c r="C229" s="32"/>
      <c r="D229" s="32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</row>
    <row r="230" spans="1:23" x14ac:dyDescent="0.2">
      <c r="A230" s="29"/>
      <c r="B230" s="31"/>
      <c r="C230" s="32"/>
      <c r="D230" s="32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</row>
    <row r="231" spans="1:23" x14ac:dyDescent="0.2">
      <c r="A231" s="29"/>
      <c r="B231" s="31"/>
      <c r="C231" s="32"/>
      <c r="D231" s="32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</row>
    <row r="232" spans="1:23" x14ac:dyDescent="0.2">
      <c r="A232" s="29"/>
      <c r="B232" s="31"/>
      <c r="C232" s="32"/>
      <c r="D232" s="32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</row>
    <row r="233" spans="1:23" x14ac:dyDescent="0.2">
      <c r="A233" s="29"/>
      <c r="B233" s="31"/>
      <c r="C233" s="32"/>
      <c r="D233" s="32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</row>
    <row r="234" spans="1:23" x14ac:dyDescent="0.2">
      <c r="A234" s="29"/>
      <c r="B234" s="31"/>
      <c r="C234" s="32"/>
      <c r="D234" s="32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</row>
    <row r="235" spans="1:23" x14ac:dyDescent="0.2">
      <c r="A235" s="29"/>
      <c r="B235" s="31"/>
      <c r="C235" s="32"/>
      <c r="D235" s="32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</row>
    <row r="236" spans="1:23" x14ac:dyDescent="0.2">
      <c r="A236" s="29"/>
      <c r="B236" s="31"/>
      <c r="C236" s="32"/>
      <c r="D236" s="32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</row>
    <row r="237" spans="1:23" x14ac:dyDescent="0.2">
      <c r="A237" s="29"/>
      <c r="B237" s="31"/>
      <c r="C237" s="32"/>
      <c r="D237" s="32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</row>
    <row r="238" spans="1:23" x14ac:dyDescent="0.2">
      <c r="A238" s="29"/>
      <c r="B238" s="31"/>
      <c r="C238" s="32"/>
      <c r="D238" s="32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</row>
    <row r="239" spans="1:23" x14ac:dyDescent="0.2">
      <c r="A239" s="29"/>
      <c r="B239" s="31"/>
      <c r="C239" s="32"/>
      <c r="D239" s="32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</row>
    <row r="240" spans="1:23" x14ac:dyDescent="0.2">
      <c r="A240" s="29"/>
      <c r="B240" s="31"/>
      <c r="C240" s="32"/>
      <c r="D240" s="32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</row>
    <row r="241" spans="1:23" x14ac:dyDescent="0.2">
      <c r="A241" s="29"/>
      <c r="B241" s="31"/>
      <c r="C241" s="32"/>
      <c r="D241" s="32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</row>
    <row r="242" spans="1:23" x14ac:dyDescent="0.2">
      <c r="A242" s="29"/>
      <c r="B242" s="31"/>
      <c r="C242" s="32"/>
      <c r="D242" s="32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</row>
    <row r="243" spans="1:23" x14ac:dyDescent="0.2">
      <c r="A243" s="29"/>
      <c r="B243" s="31"/>
      <c r="C243" s="32"/>
      <c r="D243" s="32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</row>
    <row r="244" spans="1:23" x14ac:dyDescent="0.2">
      <c r="A244" s="29"/>
      <c r="B244" s="31"/>
      <c r="C244" s="32"/>
      <c r="D244" s="32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</row>
    <row r="245" spans="1:23" x14ac:dyDescent="0.2">
      <c r="A245" s="29"/>
      <c r="B245" s="31"/>
      <c r="C245" s="32"/>
      <c r="D245" s="32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</row>
    <row r="246" spans="1:23" x14ac:dyDescent="0.2">
      <c r="A246" s="29"/>
      <c r="B246" s="31"/>
      <c r="C246" s="32"/>
      <c r="D246" s="32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</row>
    <row r="247" spans="1:23" x14ac:dyDescent="0.2">
      <c r="A247" s="29"/>
      <c r="B247" s="31"/>
      <c r="C247" s="32"/>
      <c r="D247" s="32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</row>
    <row r="248" spans="1:23" x14ac:dyDescent="0.2">
      <c r="A248" s="29"/>
      <c r="B248" s="31"/>
      <c r="C248" s="32"/>
      <c r="D248" s="32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</row>
    <row r="249" spans="1:23" x14ac:dyDescent="0.2">
      <c r="A249" s="29"/>
      <c r="B249" s="31"/>
      <c r="C249" s="32"/>
      <c r="D249" s="32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</row>
    <row r="250" spans="1:23" x14ac:dyDescent="0.2">
      <c r="A250" s="29"/>
      <c r="B250" s="31"/>
      <c r="C250" s="32"/>
      <c r="D250" s="32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</row>
    <row r="251" spans="1:23" x14ac:dyDescent="0.2">
      <c r="A251" s="29"/>
      <c r="B251" s="31"/>
      <c r="C251" s="32"/>
      <c r="D251" s="32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</row>
    <row r="252" spans="1:23" x14ac:dyDescent="0.2">
      <c r="A252" s="29"/>
      <c r="B252" s="31"/>
      <c r="C252" s="32"/>
      <c r="D252" s="32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</row>
    <row r="253" spans="1:23" x14ac:dyDescent="0.2">
      <c r="A253" s="29"/>
      <c r="B253" s="31"/>
      <c r="C253" s="32"/>
      <c r="D253" s="32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</row>
    <row r="254" spans="1:23" x14ac:dyDescent="0.2">
      <c r="A254" s="29"/>
      <c r="B254" s="31"/>
      <c r="C254" s="32"/>
      <c r="D254" s="32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</row>
    <row r="255" spans="1:23" x14ac:dyDescent="0.2">
      <c r="A255" s="29"/>
      <c r="B255" s="31"/>
      <c r="C255" s="32"/>
      <c r="D255" s="32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</row>
    <row r="256" spans="1:23" x14ac:dyDescent="0.2">
      <c r="A256" s="29"/>
      <c r="B256" s="31"/>
      <c r="C256" s="32"/>
      <c r="D256" s="32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</row>
    <row r="257" spans="1:23" x14ac:dyDescent="0.2">
      <c r="A257" s="29"/>
      <c r="B257" s="31"/>
      <c r="C257" s="32"/>
      <c r="D257" s="32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</row>
    <row r="258" spans="1:23" x14ac:dyDescent="0.2">
      <c r="A258" s="29"/>
      <c r="B258" s="31"/>
      <c r="C258" s="32"/>
      <c r="D258" s="32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</row>
    <row r="259" spans="1:23" x14ac:dyDescent="0.2">
      <c r="A259" s="29"/>
      <c r="B259" s="31"/>
      <c r="C259" s="32"/>
      <c r="D259" s="32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</row>
    <row r="260" spans="1:23" x14ac:dyDescent="0.2">
      <c r="A260" s="29"/>
      <c r="B260" s="31"/>
      <c r="C260" s="32"/>
      <c r="D260" s="32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</row>
    <row r="261" spans="1:23" x14ac:dyDescent="0.2">
      <c r="A261" s="29"/>
      <c r="B261" s="31"/>
      <c r="C261" s="32"/>
      <c r="D261" s="32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</row>
    <row r="262" spans="1:23" x14ac:dyDescent="0.2">
      <c r="A262" s="29"/>
      <c r="B262" s="31"/>
      <c r="C262" s="32"/>
      <c r="D262" s="32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</row>
    <row r="263" spans="1:23" x14ac:dyDescent="0.2">
      <c r="A263" s="29"/>
      <c r="B263" s="31"/>
      <c r="C263" s="32"/>
      <c r="D263" s="32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</row>
    <row r="264" spans="1:23" x14ac:dyDescent="0.2">
      <c r="A264" s="29"/>
      <c r="B264" s="31"/>
      <c r="C264" s="32"/>
      <c r="D264" s="32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</row>
    <row r="265" spans="1:23" x14ac:dyDescent="0.2">
      <c r="A265" s="29"/>
      <c r="B265" s="31"/>
      <c r="C265" s="32"/>
      <c r="D265" s="32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</row>
    <row r="266" spans="1:23" x14ac:dyDescent="0.2">
      <c r="A266" s="29"/>
      <c r="B266" s="31"/>
      <c r="C266" s="32"/>
      <c r="D266" s="32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</row>
    <row r="267" spans="1:23" x14ac:dyDescent="0.2">
      <c r="A267" s="29"/>
      <c r="B267" s="31"/>
      <c r="C267" s="32"/>
      <c r="D267" s="32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</row>
    <row r="268" spans="1:23" x14ac:dyDescent="0.2">
      <c r="A268" s="29"/>
      <c r="B268" s="31"/>
      <c r="C268" s="32"/>
      <c r="D268" s="32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</row>
    <row r="269" spans="1:23" x14ac:dyDescent="0.2">
      <c r="A269" s="29"/>
      <c r="B269" s="31"/>
      <c r="C269" s="32"/>
      <c r="D269" s="32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</row>
    <row r="270" spans="1:23" x14ac:dyDescent="0.2">
      <c r="A270" s="29"/>
      <c r="B270" s="31"/>
      <c r="C270" s="32"/>
      <c r="D270" s="32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</row>
    <row r="271" spans="1:23" x14ac:dyDescent="0.2">
      <c r="A271" s="29"/>
      <c r="B271" s="31"/>
      <c r="C271" s="32"/>
      <c r="D271" s="32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</row>
    <row r="272" spans="1:23" x14ac:dyDescent="0.2">
      <c r="A272" s="29"/>
      <c r="B272" s="31"/>
      <c r="C272" s="32"/>
      <c r="D272" s="32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</row>
    <row r="273" spans="1:23" x14ac:dyDescent="0.2">
      <c r="A273" s="29"/>
      <c r="B273" s="31"/>
      <c r="C273" s="32"/>
      <c r="D273" s="32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</row>
    <row r="274" spans="1:23" x14ac:dyDescent="0.2">
      <c r="A274" s="29"/>
      <c r="B274" s="31"/>
      <c r="C274" s="32"/>
      <c r="D274" s="32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</row>
    <row r="275" spans="1:23" x14ac:dyDescent="0.2">
      <c r="A275" s="29"/>
      <c r="B275" s="31"/>
      <c r="C275" s="32"/>
      <c r="D275" s="32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</row>
    <row r="276" spans="1:23" x14ac:dyDescent="0.2">
      <c r="A276" s="29"/>
      <c r="B276" s="31"/>
      <c r="C276" s="32"/>
      <c r="D276" s="32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</row>
    <row r="277" spans="1:23" x14ac:dyDescent="0.2">
      <c r="A277" s="29"/>
      <c r="B277" s="31"/>
      <c r="C277" s="32"/>
      <c r="D277" s="32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</row>
    <row r="278" spans="1:23" x14ac:dyDescent="0.2">
      <c r="A278" s="29"/>
      <c r="B278" s="31"/>
      <c r="C278" s="32"/>
      <c r="D278" s="32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</row>
    <row r="279" spans="1:23" x14ac:dyDescent="0.2">
      <c r="A279" s="29"/>
      <c r="B279" s="31"/>
      <c r="C279" s="32"/>
      <c r="D279" s="32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</row>
    <row r="280" spans="1:23" x14ac:dyDescent="0.2">
      <c r="A280" s="29"/>
      <c r="B280" s="31"/>
      <c r="C280" s="32"/>
      <c r="D280" s="32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</row>
    <row r="281" spans="1:23" x14ac:dyDescent="0.2">
      <c r="A281" s="29"/>
      <c r="B281" s="31"/>
      <c r="C281" s="32"/>
      <c r="D281" s="32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</row>
    <row r="282" spans="1:23" x14ac:dyDescent="0.2">
      <c r="A282" s="29"/>
      <c r="B282" s="31"/>
      <c r="C282" s="32"/>
      <c r="D282" s="32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</row>
    <row r="283" spans="1:23" x14ac:dyDescent="0.2">
      <c r="A283" s="29"/>
      <c r="B283" s="31"/>
      <c r="C283" s="32"/>
      <c r="D283" s="32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</row>
    <row r="284" spans="1:23" x14ac:dyDescent="0.2">
      <c r="A284" s="29"/>
      <c r="B284" s="31"/>
      <c r="C284" s="32"/>
      <c r="D284" s="32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</row>
    <row r="285" spans="1:23" x14ac:dyDescent="0.2">
      <c r="A285" s="29"/>
      <c r="B285" s="31"/>
      <c r="C285" s="32"/>
      <c r="D285" s="32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</row>
    <row r="286" spans="1:23" x14ac:dyDescent="0.2">
      <c r="A286" s="29"/>
      <c r="B286" s="31"/>
      <c r="C286" s="32"/>
      <c r="D286" s="32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</row>
    <row r="287" spans="1:23" x14ac:dyDescent="0.2">
      <c r="A287" s="29"/>
      <c r="B287" s="31"/>
      <c r="C287" s="32"/>
      <c r="D287" s="32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</row>
    <row r="288" spans="1:23" x14ac:dyDescent="0.2">
      <c r="A288" s="29"/>
      <c r="B288" s="31"/>
      <c r="C288" s="32"/>
      <c r="D288" s="32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</row>
    <row r="289" spans="1:23" x14ac:dyDescent="0.2">
      <c r="A289" s="29"/>
      <c r="B289" s="31"/>
      <c r="C289" s="32"/>
      <c r="D289" s="32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</row>
    <row r="290" spans="1:23" x14ac:dyDescent="0.2">
      <c r="A290" s="29"/>
      <c r="B290" s="31"/>
      <c r="C290" s="32"/>
      <c r="D290" s="32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</row>
    <row r="291" spans="1:23" x14ac:dyDescent="0.2">
      <c r="A291" s="29"/>
      <c r="B291" s="31"/>
      <c r="C291" s="32"/>
      <c r="D291" s="32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</row>
    <row r="292" spans="1:23" x14ac:dyDescent="0.2">
      <c r="A292" s="29"/>
      <c r="B292" s="31"/>
      <c r="C292" s="32"/>
      <c r="D292" s="32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</row>
    <row r="293" spans="1:23" x14ac:dyDescent="0.2">
      <c r="A293" s="29"/>
      <c r="B293" s="31"/>
      <c r="C293" s="32"/>
      <c r="D293" s="32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</row>
    <row r="294" spans="1:23" x14ac:dyDescent="0.2">
      <c r="A294" s="29"/>
      <c r="B294" s="31"/>
      <c r="C294" s="32"/>
      <c r="D294" s="32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</row>
    <row r="295" spans="1:23" x14ac:dyDescent="0.2">
      <c r="A295" s="29"/>
      <c r="B295" s="31"/>
      <c r="C295" s="32"/>
      <c r="D295" s="32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</row>
    <row r="296" spans="1:23" x14ac:dyDescent="0.2">
      <c r="A296" s="29"/>
      <c r="B296" s="31"/>
      <c r="C296" s="32"/>
      <c r="D296" s="32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</row>
    <row r="297" spans="1:23" x14ac:dyDescent="0.2">
      <c r="A297" s="29"/>
      <c r="B297" s="31"/>
      <c r="C297" s="32"/>
      <c r="D297" s="32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</row>
    <row r="298" spans="1:23" x14ac:dyDescent="0.2">
      <c r="A298" s="29"/>
      <c r="B298" s="31"/>
      <c r="C298" s="32"/>
      <c r="D298" s="32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</row>
    <row r="299" spans="1:23" x14ac:dyDescent="0.2">
      <c r="A299" s="29"/>
      <c r="B299" s="31"/>
      <c r="C299" s="32"/>
      <c r="D299" s="32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</row>
    <row r="300" spans="1:23" x14ac:dyDescent="0.2">
      <c r="A300" s="29"/>
      <c r="B300" s="31"/>
      <c r="C300" s="32"/>
      <c r="D300" s="32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</row>
    <row r="301" spans="1:23" x14ac:dyDescent="0.2">
      <c r="A301" s="29"/>
      <c r="B301" s="31"/>
      <c r="C301" s="32"/>
      <c r="D301" s="32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</row>
    <row r="302" spans="1:23" x14ac:dyDescent="0.2">
      <c r="A302" s="29"/>
      <c r="B302" s="31"/>
      <c r="C302" s="32"/>
      <c r="D302" s="32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</row>
    <row r="303" spans="1:23" x14ac:dyDescent="0.2">
      <c r="A303" s="29"/>
      <c r="B303" s="31"/>
      <c r="C303" s="32"/>
      <c r="D303" s="32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</row>
    <row r="304" spans="1:23" x14ac:dyDescent="0.2">
      <c r="A304" s="29"/>
      <c r="B304" s="31"/>
      <c r="C304" s="32"/>
      <c r="D304" s="32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</row>
    <row r="305" spans="1:23" x14ac:dyDescent="0.2">
      <c r="A305" s="29"/>
      <c r="B305" s="31"/>
      <c r="C305" s="32"/>
      <c r="D305" s="32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</row>
    <row r="306" spans="1:23" x14ac:dyDescent="0.2">
      <c r="A306" s="29"/>
      <c r="B306" s="31"/>
      <c r="C306" s="32"/>
      <c r="D306" s="32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</row>
    <row r="307" spans="1:23" x14ac:dyDescent="0.2">
      <c r="A307" s="29"/>
      <c r="B307" s="31"/>
      <c r="C307" s="32"/>
      <c r="D307" s="32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</row>
    <row r="308" spans="1:23" x14ac:dyDescent="0.2">
      <c r="A308" s="29"/>
      <c r="B308" s="31"/>
      <c r="C308" s="32"/>
      <c r="D308" s="32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</row>
    <row r="309" spans="1:23" x14ac:dyDescent="0.2">
      <c r="A309" s="29"/>
      <c r="B309" s="31"/>
      <c r="C309" s="32"/>
      <c r="D309" s="32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</row>
    <row r="310" spans="1:23" x14ac:dyDescent="0.2">
      <c r="A310" s="29"/>
      <c r="B310" s="31"/>
      <c r="C310" s="32"/>
      <c r="D310" s="32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</row>
    <row r="311" spans="1:23" x14ac:dyDescent="0.2">
      <c r="A311" s="29"/>
      <c r="B311" s="31"/>
      <c r="C311" s="32"/>
      <c r="D311" s="32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</row>
    <row r="312" spans="1:23" x14ac:dyDescent="0.2">
      <c r="A312" s="29"/>
      <c r="B312" s="31"/>
      <c r="C312" s="32"/>
      <c r="D312" s="32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</row>
    <row r="313" spans="1:23" x14ac:dyDescent="0.2">
      <c r="A313" s="29"/>
      <c r="B313" s="31"/>
      <c r="C313" s="32"/>
      <c r="D313" s="32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</row>
    <row r="314" spans="1:23" x14ac:dyDescent="0.2">
      <c r="A314" s="29"/>
      <c r="B314" s="31"/>
      <c r="C314" s="32"/>
      <c r="D314" s="32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</row>
    <row r="315" spans="1:23" x14ac:dyDescent="0.2">
      <c r="A315" s="29"/>
      <c r="B315" s="31"/>
      <c r="C315" s="32"/>
      <c r="D315" s="32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</row>
    <row r="316" spans="1:23" x14ac:dyDescent="0.2">
      <c r="A316" s="29"/>
      <c r="B316" s="31"/>
      <c r="C316" s="32"/>
      <c r="D316" s="32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</row>
    <row r="317" spans="1:23" x14ac:dyDescent="0.2">
      <c r="A317" s="29"/>
      <c r="B317" s="31"/>
      <c r="C317" s="32"/>
      <c r="D317" s="32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</row>
    <row r="318" spans="1:23" x14ac:dyDescent="0.2">
      <c r="A318" s="29"/>
      <c r="B318" s="31"/>
      <c r="C318" s="32"/>
      <c r="D318" s="32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</row>
    <row r="319" spans="1:23" x14ac:dyDescent="0.2">
      <c r="A319" s="29"/>
      <c r="B319" s="31"/>
      <c r="C319" s="32"/>
      <c r="D319" s="32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</row>
    <row r="320" spans="1:23" x14ac:dyDescent="0.2">
      <c r="A320" s="29"/>
      <c r="B320" s="31"/>
      <c r="C320" s="32"/>
      <c r="D320" s="32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</row>
    <row r="321" spans="2:4" x14ac:dyDescent="0.2">
      <c r="B321" s="17"/>
      <c r="C321" s="34"/>
      <c r="D321" s="34"/>
    </row>
    <row r="322" spans="2:4" x14ac:dyDescent="0.2">
      <c r="B322" s="17"/>
      <c r="C322" s="34"/>
      <c r="D322" s="34"/>
    </row>
    <row r="323" spans="2:4" x14ac:dyDescent="0.2">
      <c r="B323" s="17"/>
      <c r="C323" s="34"/>
      <c r="D323" s="34"/>
    </row>
    <row r="324" spans="2:4" x14ac:dyDescent="0.2">
      <c r="B324" s="17"/>
      <c r="C324" s="34"/>
      <c r="D324" s="34"/>
    </row>
    <row r="325" spans="2:4" x14ac:dyDescent="0.2">
      <c r="B325" s="17"/>
      <c r="C325" s="34"/>
      <c r="D325" s="34"/>
    </row>
    <row r="326" spans="2:4" x14ac:dyDescent="0.2">
      <c r="B326" s="17"/>
      <c r="C326" s="34"/>
      <c r="D326" s="34"/>
    </row>
    <row r="327" spans="2:4" x14ac:dyDescent="0.2">
      <c r="B327" s="17"/>
      <c r="C327" s="34"/>
      <c r="D327" s="34"/>
    </row>
    <row r="328" spans="2:4" x14ac:dyDescent="0.2">
      <c r="B328" s="17"/>
      <c r="C328" s="34"/>
      <c r="D328" s="34"/>
    </row>
    <row r="329" spans="2:4" x14ac:dyDescent="0.2">
      <c r="B329" s="17"/>
      <c r="C329" s="34"/>
      <c r="D329" s="34"/>
    </row>
    <row r="330" spans="2:4" x14ac:dyDescent="0.2">
      <c r="B330" s="17"/>
      <c r="C330" s="34"/>
      <c r="D330" s="34"/>
    </row>
    <row r="331" spans="2:4" x14ac:dyDescent="0.2">
      <c r="B331" s="17"/>
      <c r="C331" s="34"/>
      <c r="D331" s="34"/>
    </row>
    <row r="332" spans="2:4" x14ac:dyDescent="0.2">
      <c r="B332" s="17"/>
      <c r="C332" s="34"/>
      <c r="D332" s="34"/>
    </row>
    <row r="333" spans="2:4" x14ac:dyDescent="0.2">
      <c r="B333" s="17"/>
      <c r="C333" s="34"/>
      <c r="D333" s="34"/>
    </row>
    <row r="334" spans="2:4" x14ac:dyDescent="0.2">
      <c r="B334" s="17"/>
      <c r="C334" s="34"/>
      <c r="D334" s="34"/>
    </row>
    <row r="335" spans="2:4" x14ac:dyDescent="0.2">
      <c r="B335" s="17"/>
      <c r="C335" s="34"/>
      <c r="D335" s="34"/>
    </row>
    <row r="336" spans="2:4" x14ac:dyDescent="0.2">
      <c r="B336" s="17"/>
      <c r="C336" s="34"/>
      <c r="D336" s="34"/>
    </row>
    <row r="337" spans="2:4" x14ac:dyDescent="0.2">
      <c r="B337" s="17"/>
      <c r="C337" s="34"/>
      <c r="D337" s="34"/>
    </row>
    <row r="338" spans="2:4" x14ac:dyDescent="0.2">
      <c r="B338" s="17"/>
      <c r="C338" s="34"/>
      <c r="D338" s="34"/>
    </row>
    <row r="339" spans="2:4" x14ac:dyDescent="0.2">
      <c r="B339" s="17"/>
      <c r="C339" s="34"/>
      <c r="D339" s="34"/>
    </row>
    <row r="340" spans="2:4" x14ac:dyDescent="0.2">
      <c r="B340" s="17"/>
      <c r="C340" s="34"/>
      <c r="D340" s="34"/>
    </row>
    <row r="341" spans="2:4" x14ac:dyDescent="0.2">
      <c r="B341" s="17"/>
      <c r="C341" s="34"/>
      <c r="D341" s="34"/>
    </row>
    <row r="342" spans="2:4" x14ac:dyDescent="0.2">
      <c r="B342" s="17"/>
      <c r="C342" s="34"/>
      <c r="D342" s="34"/>
    </row>
    <row r="343" spans="2:4" x14ac:dyDescent="0.2">
      <c r="B343" s="17"/>
      <c r="C343" s="34"/>
      <c r="D343" s="34"/>
    </row>
    <row r="344" spans="2:4" x14ac:dyDescent="0.2">
      <c r="B344" s="17"/>
      <c r="C344" s="34"/>
      <c r="D344" s="34"/>
    </row>
    <row r="345" spans="2:4" x14ac:dyDescent="0.2">
      <c r="B345" s="17"/>
      <c r="C345" s="34"/>
      <c r="D345" s="34"/>
    </row>
    <row r="346" spans="2:4" x14ac:dyDescent="0.2">
      <c r="B346" s="17"/>
      <c r="C346" s="34"/>
      <c r="D346" s="34"/>
    </row>
    <row r="347" spans="2:4" x14ac:dyDescent="0.2">
      <c r="B347" s="17"/>
      <c r="C347" s="34"/>
      <c r="D347" s="34"/>
    </row>
    <row r="348" spans="2:4" x14ac:dyDescent="0.2">
      <c r="B348" s="17"/>
      <c r="C348" s="34"/>
      <c r="D348" s="34"/>
    </row>
    <row r="349" spans="2:4" x14ac:dyDescent="0.2">
      <c r="B349" s="17"/>
      <c r="C349" s="34"/>
      <c r="D349" s="34"/>
    </row>
    <row r="350" spans="2:4" x14ac:dyDescent="0.2">
      <c r="B350" s="17"/>
      <c r="C350" s="34"/>
      <c r="D350" s="34"/>
    </row>
    <row r="351" spans="2:4" x14ac:dyDescent="0.2">
      <c r="B351" s="17"/>
      <c r="C351" s="34"/>
      <c r="D351" s="34"/>
    </row>
    <row r="352" spans="2:4" x14ac:dyDescent="0.2">
      <c r="B352" s="17"/>
      <c r="C352" s="34"/>
      <c r="D352" s="34"/>
    </row>
    <row r="353" spans="2:4" x14ac:dyDescent="0.2">
      <c r="B353" s="17"/>
      <c r="C353" s="34"/>
      <c r="D353" s="34"/>
    </row>
    <row r="354" spans="2:4" x14ac:dyDescent="0.2">
      <c r="B354" s="17"/>
      <c r="C354" s="34"/>
      <c r="D354" s="34"/>
    </row>
    <row r="355" spans="2:4" x14ac:dyDescent="0.2">
      <c r="B355" s="17"/>
      <c r="C355" s="34"/>
      <c r="D355" s="34"/>
    </row>
    <row r="356" spans="2:4" x14ac:dyDescent="0.2">
      <c r="B356" s="17"/>
      <c r="C356" s="34"/>
      <c r="D356" s="34"/>
    </row>
    <row r="357" spans="2:4" x14ac:dyDescent="0.2">
      <c r="B357" s="17"/>
      <c r="C357" s="34"/>
      <c r="D357" s="34"/>
    </row>
    <row r="358" spans="2:4" x14ac:dyDescent="0.2">
      <c r="B358" s="17"/>
      <c r="C358" s="34"/>
      <c r="D358" s="34"/>
    </row>
    <row r="359" spans="2:4" x14ac:dyDescent="0.2">
      <c r="B359" s="17"/>
      <c r="C359" s="34"/>
      <c r="D359" s="34"/>
    </row>
    <row r="360" spans="2:4" x14ac:dyDescent="0.2">
      <c r="B360" s="17"/>
      <c r="C360" s="34"/>
      <c r="D360" s="34"/>
    </row>
    <row r="361" spans="2:4" x14ac:dyDescent="0.2">
      <c r="B361" s="17"/>
      <c r="C361" s="34"/>
      <c r="D361" s="34"/>
    </row>
    <row r="362" spans="2:4" x14ac:dyDescent="0.2">
      <c r="B362" s="17"/>
      <c r="C362" s="34"/>
      <c r="D362" s="34"/>
    </row>
    <row r="363" spans="2:4" x14ac:dyDescent="0.2">
      <c r="B363" s="17"/>
      <c r="C363" s="34"/>
      <c r="D363" s="34"/>
    </row>
    <row r="364" spans="2:4" x14ac:dyDescent="0.2">
      <c r="B364" s="17"/>
      <c r="C364" s="34"/>
      <c r="D364" s="34"/>
    </row>
    <row r="365" spans="2:4" x14ac:dyDescent="0.2">
      <c r="B365" s="17"/>
      <c r="C365" s="34"/>
      <c r="D365" s="34"/>
    </row>
    <row r="366" spans="2:4" x14ac:dyDescent="0.2">
      <c r="C366" s="34"/>
      <c r="D366" s="34"/>
    </row>
    <row r="367" spans="2:4" x14ac:dyDescent="0.2">
      <c r="C367" s="34"/>
      <c r="D367" s="34"/>
    </row>
    <row r="368" spans="2:4" x14ac:dyDescent="0.2">
      <c r="C368" s="34"/>
      <c r="D368" s="34"/>
    </row>
    <row r="369" spans="3:4" x14ac:dyDescent="0.2">
      <c r="C369" s="34"/>
      <c r="D369" s="34"/>
    </row>
    <row r="370" spans="3:4" x14ac:dyDescent="0.2">
      <c r="C370" s="34"/>
      <c r="D370" s="34"/>
    </row>
    <row r="371" spans="3:4" x14ac:dyDescent="0.2">
      <c r="C371" s="34"/>
      <c r="D371" s="34"/>
    </row>
    <row r="372" spans="3:4" x14ac:dyDescent="0.2">
      <c r="C372" s="34"/>
      <c r="D372" s="34"/>
    </row>
    <row r="373" spans="3:4" x14ac:dyDescent="0.2">
      <c r="C373" s="34"/>
      <c r="D373" s="34"/>
    </row>
    <row r="374" spans="3:4" x14ac:dyDescent="0.2">
      <c r="C374" s="34"/>
      <c r="D374" s="34"/>
    </row>
    <row r="375" spans="3:4" x14ac:dyDescent="0.2">
      <c r="C375" s="34"/>
      <c r="D375" s="34"/>
    </row>
    <row r="376" spans="3:4" x14ac:dyDescent="0.2">
      <c r="C376" s="34"/>
      <c r="D376" s="34"/>
    </row>
    <row r="377" spans="3:4" x14ac:dyDescent="0.2">
      <c r="C377" s="34"/>
      <c r="D377" s="34"/>
    </row>
    <row r="378" spans="3:4" x14ac:dyDescent="0.2">
      <c r="C378" s="34"/>
      <c r="D378" s="34"/>
    </row>
    <row r="379" spans="3:4" x14ac:dyDescent="0.2">
      <c r="C379" s="34"/>
      <c r="D379" s="34"/>
    </row>
    <row r="380" spans="3:4" x14ac:dyDescent="0.2">
      <c r="C380" s="34"/>
      <c r="D380" s="34"/>
    </row>
    <row r="381" spans="3:4" x14ac:dyDescent="0.2">
      <c r="C381" s="34"/>
      <c r="D381" s="34"/>
    </row>
    <row r="382" spans="3:4" x14ac:dyDescent="0.2">
      <c r="C382" s="34"/>
      <c r="D382" s="34"/>
    </row>
    <row r="383" spans="3:4" x14ac:dyDescent="0.2">
      <c r="C383" s="34"/>
      <c r="D383" s="34"/>
    </row>
    <row r="384" spans="3:4" x14ac:dyDescent="0.2">
      <c r="C384" s="34"/>
      <c r="D384" s="34"/>
    </row>
    <row r="385" spans="3:4" x14ac:dyDescent="0.2">
      <c r="C385" s="34"/>
      <c r="D385" s="34"/>
    </row>
    <row r="386" spans="3:4" x14ac:dyDescent="0.2">
      <c r="C386" s="34"/>
      <c r="D386" s="34"/>
    </row>
    <row r="387" spans="3:4" x14ac:dyDescent="0.2">
      <c r="C387" s="34"/>
      <c r="D387" s="34"/>
    </row>
    <row r="388" spans="3:4" x14ac:dyDescent="0.2">
      <c r="C388" s="34"/>
      <c r="D388" s="34"/>
    </row>
    <row r="389" spans="3:4" x14ac:dyDescent="0.2">
      <c r="C389" s="34"/>
      <c r="D389" s="34"/>
    </row>
  </sheetData>
  <protectedRanges>
    <protectedRange sqref="A171:D173" name="Range1"/>
  </protectedRanges>
  <sortState xmlns:xlrd2="http://schemas.microsoft.com/office/spreadsheetml/2017/richdata2" ref="A21:V174">
    <sortCondition ref="C21:C174"/>
  </sortState>
  <phoneticPr fontId="7" type="noConversion"/>
  <hyperlinks>
    <hyperlink ref="H64793" r:id="rId1" display="http://vsolj.cetus-net.org/bulletin.html" xr:uid="{00000000-0004-0000-0000-000000000000}"/>
    <hyperlink ref="H64786" r:id="rId2" display="https://www.aavso.org/ejaavso" xr:uid="{00000000-0004-0000-0000-000001000000}"/>
    <hyperlink ref="AP1644" r:id="rId3" display="http://cdsbib.u-strasbg.fr/cgi-bin/cdsbib?1990RMxAA..21..381G" xr:uid="{00000000-0004-0000-0000-000002000000}"/>
    <hyperlink ref="AP1641" r:id="rId4" display="http://cdsbib.u-strasbg.fr/cgi-bin/cdsbib?1990RMxAA..21..381G" xr:uid="{00000000-0004-0000-0000-000003000000}"/>
    <hyperlink ref="AP1643" r:id="rId5" display="http://cdsbib.u-strasbg.fr/cgi-bin/cdsbib?1990RMxAA..21..381G" xr:uid="{00000000-0004-0000-0000-000004000000}"/>
    <hyperlink ref="AP1619" r:id="rId6" display="http://cdsbib.u-strasbg.fr/cgi-bin/cdsbib?1990RMxAA..21..381G" xr:uid="{00000000-0004-0000-0000-000005000000}"/>
    <hyperlink ref="I64793" r:id="rId7" display="http://vsolj.cetus-net.org/bulletin.html" xr:uid="{00000000-0004-0000-0000-000006000000}"/>
    <hyperlink ref="AQ1780" r:id="rId8" display="http://cdsbib.u-strasbg.fr/cgi-bin/cdsbib?1990RMxAA..21..381G" xr:uid="{00000000-0004-0000-0000-000007000000}"/>
    <hyperlink ref="AQ3424" r:id="rId9" display="http://cdsbib.u-strasbg.fr/cgi-bin/cdsbib?1990RMxAA..21..381G" xr:uid="{00000000-0004-0000-0000-000008000000}"/>
    <hyperlink ref="AQ1781" r:id="rId10" display="http://cdsbib.u-strasbg.fr/cgi-bin/cdsbib?1990RMxAA..21..381G" xr:uid="{00000000-0004-0000-0000-000009000000}"/>
    <hyperlink ref="H64790" r:id="rId11" display="https://www.aavso.org/ejaavso" xr:uid="{00000000-0004-0000-0000-00000A000000}"/>
    <hyperlink ref="H2631" r:id="rId12" display="http://vsolj.cetus-net.org/bulletin.html" xr:uid="{00000000-0004-0000-0000-00000B000000}"/>
    <hyperlink ref="AP5869" r:id="rId13" display="http://cdsbib.u-strasbg.fr/cgi-bin/cdsbib?1990RMxAA..21..381G" xr:uid="{00000000-0004-0000-0000-00000C000000}"/>
    <hyperlink ref="AP5872" r:id="rId14" display="http://cdsbib.u-strasbg.fr/cgi-bin/cdsbib?1990RMxAA..21..381G" xr:uid="{00000000-0004-0000-0000-00000D000000}"/>
    <hyperlink ref="AP5870" r:id="rId15" display="http://cdsbib.u-strasbg.fr/cgi-bin/cdsbib?1990RMxAA..21..381G" xr:uid="{00000000-0004-0000-0000-00000E000000}"/>
    <hyperlink ref="AP5848" r:id="rId16" display="http://cdsbib.u-strasbg.fr/cgi-bin/cdsbib?1990RMxAA..21..381G" xr:uid="{00000000-0004-0000-0000-00000F000000}"/>
    <hyperlink ref="I2631" r:id="rId17" display="http://vsolj.cetus-net.org/bulletin.html" xr:uid="{00000000-0004-0000-0000-000010000000}"/>
    <hyperlink ref="AQ5982" r:id="rId18" display="http://cdsbib.u-strasbg.fr/cgi-bin/cdsbib?1990RMxAA..21..381G" xr:uid="{00000000-0004-0000-0000-000011000000}"/>
    <hyperlink ref="AQ534" r:id="rId19" display="http://cdsbib.u-strasbg.fr/cgi-bin/cdsbib?1990RMxAA..21..381G" xr:uid="{00000000-0004-0000-0000-000012000000}"/>
    <hyperlink ref="AQ5983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4"/>
  <sheetViews>
    <sheetView topLeftCell="A115" workbookViewId="0">
      <selection activeCell="A87" sqref="A87:D153"/>
    </sheetView>
  </sheetViews>
  <sheetFormatPr defaultRowHeight="12.75" x14ac:dyDescent="0.2"/>
  <cols>
    <col min="1" max="1" width="19.7109375" style="34" customWidth="1"/>
    <col min="2" max="2" width="4.42578125" style="14" customWidth="1"/>
    <col min="3" max="3" width="12.7109375" style="34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34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3" t="s">
        <v>73</v>
      </c>
      <c r="I1" s="44" t="s">
        <v>74</v>
      </c>
      <c r="J1" s="45" t="s">
        <v>75</v>
      </c>
    </row>
    <row r="2" spans="1:16" x14ac:dyDescent="0.2">
      <c r="I2" s="46" t="s">
        <v>76</v>
      </c>
      <c r="J2" s="47" t="s">
        <v>77</v>
      </c>
    </row>
    <row r="3" spans="1:16" x14ac:dyDescent="0.2">
      <c r="A3" s="48" t="s">
        <v>78</v>
      </c>
      <c r="I3" s="46" t="s">
        <v>79</v>
      </c>
      <c r="J3" s="47" t="s">
        <v>80</v>
      </c>
    </row>
    <row r="4" spans="1:16" x14ac:dyDescent="0.2">
      <c r="I4" s="46" t="s">
        <v>81</v>
      </c>
      <c r="J4" s="47" t="s">
        <v>80</v>
      </c>
    </row>
    <row r="5" spans="1:16" ht="13.5" thickBot="1" x14ac:dyDescent="0.25">
      <c r="I5" s="49" t="s">
        <v>82</v>
      </c>
      <c r="J5" s="50" t="s">
        <v>83</v>
      </c>
    </row>
    <row r="10" spans="1:16" ht="13.5" thickBot="1" x14ac:dyDescent="0.25"/>
    <row r="11" spans="1:16" ht="12.75" customHeight="1" thickBot="1" x14ac:dyDescent="0.25">
      <c r="A11" s="34" t="str">
        <f t="shared" ref="A11:A42" si="0">P11</f>
        <v> PASP 83.192 </v>
      </c>
      <c r="B11" s="17" t="str">
        <f t="shared" ref="B11:B42" si="1">IF(H11=INT(H11),"I","II")</f>
        <v>I</v>
      </c>
      <c r="C11" s="34">
        <f t="shared" ref="C11:C42" si="2">1*G11</f>
        <v>38565.919199999997</v>
      </c>
      <c r="D11" s="14" t="str">
        <f t="shared" ref="D11:D42" si="3">VLOOKUP(F11,I$1:J$5,2,FALSE)</f>
        <v>vis</v>
      </c>
      <c r="E11" s="51">
        <f>VLOOKUP(C11,Active!C$21:E$972,3,FALSE)</f>
        <v>0</v>
      </c>
      <c r="F11" s="17" t="s">
        <v>82</v>
      </c>
      <c r="G11" s="14" t="str">
        <f t="shared" ref="G11:G42" si="4">MID(I11,3,LEN(I11)-3)</f>
        <v>38565.9192</v>
      </c>
      <c r="H11" s="34">
        <f t="shared" ref="H11:H42" si="5">1*K11</f>
        <v>-2792</v>
      </c>
      <c r="I11" s="52" t="s">
        <v>240</v>
      </c>
      <c r="J11" s="53" t="s">
        <v>241</v>
      </c>
      <c r="K11" s="52">
        <v>-2792</v>
      </c>
      <c r="L11" s="52" t="s">
        <v>242</v>
      </c>
      <c r="M11" s="53" t="s">
        <v>243</v>
      </c>
      <c r="N11" s="53" t="s">
        <v>244</v>
      </c>
      <c r="O11" s="54" t="s">
        <v>245</v>
      </c>
      <c r="P11" s="54" t="s">
        <v>246</v>
      </c>
    </row>
    <row r="12" spans="1:16" ht="12.75" customHeight="1" thickBot="1" x14ac:dyDescent="0.25">
      <c r="A12" s="34" t="str">
        <f t="shared" si="0"/>
        <v>IBVS 419 </v>
      </c>
      <c r="B12" s="17" t="str">
        <f t="shared" si="1"/>
        <v>II</v>
      </c>
      <c r="C12" s="34">
        <f t="shared" si="2"/>
        <v>40410.375699999997</v>
      </c>
      <c r="D12" s="14" t="str">
        <f t="shared" si="3"/>
        <v>vis</v>
      </c>
      <c r="E12" s="51">
        <f>VLOOKUP(C12,Active!C$21:E$972,3,FALSE)</f>
        <v>369.49994030166494</v>
      </c>
      <c r="F12" s="17" t="s">
        <v>82</v>
      </c>
      <c r="G12" s="14" t="str">
        <f t="shared" si="4"/>
        <v>40410.3757</v>
      </c>
      <c r="H12" s="34">
        <f t="shared" si="5"/>
        <v>-2422.5</v>
      </c>
      <c r="I12" s="52" t="s">
        <v>247</v>
      </c>
      <c r="J12" s="53" t="s">
        <v>248</v>
      </c>
      <c r="K12" s="52">
        <v>-2422.5</v>
      </c>
      <c r="L12" s="52" t="s">
        <v>242</v>
      </c>
      <c r="M12" s="53" t="s">
        <v>243</v>
      </c>
      <c r="N12" s="53" t="s">
        <v>244</v>
      </c>
      <c r="O12" s="54" t="s">
        <v>249</v>
      </c>
      <c r="P12" s="55" t="s">
        <v>250</v>
      </c>
    </row>
    <row r="13" spans="1:16" ht="12.75" customHeight="1" thickBot="1" x14ac:dyDescent="0.25">
      <c r="A13" s="34" t="str">
        <f t="shared" si="0"/>
        <v> ORI 124 </v>
      </c>
      <c r="B13" s="17" t="str">
        <f t="shared" si="1"/>
        <v>II</v>
      </c>
      <c r="C13" s="34">
        <f t="shared" si="2"/>
        <v>41024.356</v>
      </c>
      <c r="D13" s="14" t="str">
        <f t="shared" si="3"/>
        <v>vis</v>
      </c>
      <c r="E13" s="51">
        <f>VLOOKUP(C13,Active!C$21:E$972,3,FALSE)</f>
        <v>492.49860370001528</v>
      </c>
      <c r="F13" s="17" t="s">
        <v>82</v>
      </c>
      <c r="G13" s="14" t="str">
        <f t="shared" si="4"/>
        <v>41024.356</v>
      </c>
      <c r="H13" s="34">
        <f t="shared" si="5"/>
        <v>-2299.5</v>
      </c>
      <c r="I13" s="52" t="s">
        <v>251</v>
      </c>
      <c r="J13" s="53" t="s">
        <v>252</v>
      </c>
      <c r="K13" s="52">
        <v>-2299.5</v>
      </c>
      <c r="L13" s="52" t="s">
        <v>253</v>
      </c>
      <c r="M13" s="53" t="s">
        <v>229</v>
      </c>
      <c r="N13" s="53"/>
      <c r="O13" s="54" t="s">
        <v>254</v>
      </c>
      <c r="P13" s="54" t="s">
        <v>255</v>
      </c>
    </row>
    <row r="14" spans="1:16" ht="12.75" customHeight="1" thickBot="1" x14ac:dyDescent="0.25">
      <c r="A14" s="34" t="str">
        <f t="shared" si="0"/>
        <v> BBS 8 </v>
      </c>
      <c r="B14" s="17" t="str">
        <f t="shared" si="1"/>
        <v>I</v>
      </c>
      <c r="C14" s="34">
        <f t="shared" si="2"/>
        <v>41765.623</v>
      </c>
      <c r="D14" s="14" t="str">
        <f t="shared" si="3"/>
        <v>vis</v>
      </c>
      <c r="E14" s="51">
        <f>VLOOKUP(C14,Active!C$21:E$972,3,FALSE)</f>
        <v>640.99660961535903</v>
      </c>
      <c r="F14" s="17" t="s">
        <v>82</v>
      </c>
      <c r="G14" s="14" t="str">
        <f t="shared" si="4"/>
        <v>41765.623</v>
      </c>
      <c r="H14" s="34">
        <f t="shared" si="5"/>
        <v>-2151</v>
      </c>
      <c r="I14" s="52" t="s">
        <v>256</v>
      </c>
      <c r="J14" s="53" t="s">
        <v>257</v>
      </c>
      <c r="K14" s="52">
        <v>-2151</v>
      </c>
      <c r="L14" s="52" t="s">
        <v>258</v>
      </c>
      <c r="M14" s="53" t="s">
        <v>229</v>
      </c>
      <c r="N14" s="53"/>
      <c r="O14" s="54" t="s">
        <v>259</v>
      </c>
      <c r="P14" s="54" t="s">
        <v>260</v>
      </c>
    </row>
    <row r="15" spans="1:16" ht="12.75" customHeight="1" thickBot="1" x14ac:dyDescent="0.25">
      <c r="A15" s="34" t="str">
        <f t="shared" si="0"/>
        <v> BBS 9 </v>
      </c>
      <c r="B15" s="17" t="str">
        <f t="shared" si="1"/>
        <v>I</v>
      </c>
      <c r="C15" s="34">
        <f t="shared" si="2"/>
        <v>41815.523999999998</v>
      </c>
      <c r="D15" s="14" t="str">
        <f t="shared" si="3"/>
        <v>vis</v>
      </c>
      <c r="E15" s="51">
        <f>VLOOKUP(C15,Active!C$21:E$972,3,FALSE)</f>
        <v>650.99327612443233</v>
      </c>
      <c r="F15" s="17" t="s">
        <v>82</v>
      </c>
      <c r="G15" s="14" t="str">
        <f t="shared" si="4"/>
        <v>41815.524</v>
      </c>
      <c r="H15" s="34">
        <f t="shared" si="5"/>
        <v>-2141</v>
      </c>
      <c r="I15" s="52" t="s">
        <v>261</v>
      </c>
      <c r="J15" s="53" t="s">
        <v>262</v>
      </c>
      <c r="K15" s="52">
        <v>-2141</v>
      </c>
      <c r="L15" s="52" t="s">
        <v>186</v>
      </c>
      <c r="M15" s="53" t="s">
        <v>229</v>
      </c>
      <c r="N15" s="53"/>
      <c r="O15" s="54" t="s">
        <v>259</v>
      </c>
      <c r="P15" s="54" t="s">
        <v>263</v>
      </c>
    </row>
    <row r="16" spans="1:16" ht="12.75" customHeight="1" thickBot="1" x14ac:dyDescent="0.25">
      <c r="A16" s="34" t="str">
        <f t="shared" si="0"/>
        <v> BBS 10 </v>
      </c>
      <c r="B16" s="17" t="str">
        <f t="shared" si="1"/>
        <v>I</v>
      </c>
      <c r="C16" s="34">
        <f t="shared" si="2"/>
        <v>41850.476999999999</v>
      </c>
      <c r="D16" s="14" t="str">
        <f t="shared" si="3"/>
        <v>vis</v>
      </c>
      <c r="E16" s="51">
        <f>VLOOKUP(C16,Active!C$21:E$972,3,FALSE)</f>
        <v>657.99541003941738</v>
      </c>
      <c r="F16" s="17" t="s">
        <v>82</v>
      </c>
      <c r="G16" s="14" t="str">
        <f t="shared" si="4"/>
        <v>41850.477</v>
      </c>
      <c r="H16" s="34">
        <f t="shared" si="5"/>
        <v>-2134</v>
      </c>
      <c r="I16" s="52" t="s">
        <v>264</v>
      </c>
      <c r="J16" s="53" t="s">
        <v>265</v>
      </c>
      <c r="K16" s="52">
        <v>-2134</v>
      </c>
      <c r="L16" s="52" t="s">
        <v>266</v>
      </c>
      <c r="M16" s="53" t="s">
        <v>229</v>
      </c>
      <c r="N16" s="53"/>
      <c r="O16" s="54" t="s">
        <v>259</v>
      </c>
      <c r="P16" s="54" t="s">
        <v>267</v>
      </c>
    </row>
    <row r="17" spans="1:16" ht="12.75" customHeight="1" thickBot="1" x14ac:dyDescent="0.25">
      <c r="A17" s="34" t="str">
        <f t="shared" si="0"/>
        <v> BBS 10 </v>
      </c>
      <c r="B17" s="17" t="str">
        <f t="shared" si="1"/>
        <v>I</v>
      </c>
      <c r="C17" s="34">
        <f t="shared" si="2"/>
        <v>41860.476999999999</v>
      </c>
      <c r="D17" s="14" t="str">
        <f t="shared" si="3"/>
        <v>vis</v>
      </c>
      <c r="E17" s="51">
        <f>VLOOKUP(C17,Active!C$21:E$972,3,FALSE)</f>
        <v>659.99870987490647</v>
      </c>
      <c r="F17" s="17" t="s">
        <v>82</v>
      </c>
      <c r="G17" s="14" t="str">
        <f t="shared" si="4"/>
        <v>41860.477</v>
      </c>
      <c r="H17" s="34">
        <f t="shared" si="5"/>
        <v>-2132</v>
      </c>
      <c r="I17" s="52" t="s">
        <v>268</v>
      </c>
      <c r="J17" s="53" t="s">
        <v>269</v>
      </c>
      <c r="K17" s="52">
        <v>-2132</v>
      </c>
      <c r="L17" s="52" t="s">
        <v>253</v>
      </c>
      <c r="M17" s="53" t="s">
        <v>229</v>
      </c>
      <c r="N17" s="53"/>
      <c r="O17" s="54" t="s">
        <v>259</v>
      </c>
      <c r="P17" s="54" t="s">
        <v>267</v>
      </c>
    </row>
    <row r="18" spans="1:16" ht="12.75" customHeight="1" thickBot="1" x14ac:dyDescent="0.25">
      <c r="A18" s="34" t="str">
        <f t="shared" si="0"/>
        <v> BBS 10 </v>
      </c>
      <c r="B18" s="17" t="str">
        <f t="shared" si="1"/>
        <v>I</v>
      </c>
      <c r="C18" s="34">
        <f t="shared" si="2"/>
        <v>41865.468999999997</v>
      </c>
      <c r="D18" s="14" t="str">
        <f t="shared" si="3"/>
        <v>vis</v>
      </c>
      <c r="E18" s="51">
        <f>VLOOKUP(C18,Active!C$21:E$972,3,FALSE)</f>
        <v>660.99875715278222</v>
      </c>
      <c r="F18" s="17" t="s">
        <v>82</v>
      </c>
      <c r="G18" s="14" t="str">
        <f t="shared" si="4"/>
        <v>41865.469</v>
      </c>
      <c r="H18" s="34">
        <f t="shared" si="5"/>
        <v>-2131</v>
      </c>
      <c r="I18" s="52" t="s">
        <v>270</v>
      </c>
      <c r="J18" s="53" t="s">
        <v>271</v>
      </c>
      <c r="K18" s="52">
        <v>-2131</v>
      </c>
      <c r="L18" s="52" t="s">
        <v>253</v>
      </c>
      <c r="M18" s="53" t="s">
        <v>229</v>
      </c>
      <c r="N18" s="53"/>
      <c r="O18" s="54" t="s">
        <v>259</v>
      </c>
      <c r="P18" s="54" t="s">
        <v>267</v>
      </c>
    </row>
    <row r="19" spans="1:16" ht="12.75" customHeight="1" thickBot="1" x14ac:dyDescent="0.25">
      <c r="A19" s="34" t="str">
        <f t="shared" si="0"/>
        <v> BBS 10 </v>
      </c>
      <c r="B19" s="17" t="str">
        <f t="shared" si="1"/>
        <v>I</v>
      </c>
      <c r="C19" s="34">
        <f t="shared" si="2"/>
        <v>41895.43</v>
      </c>
      <c r="D19" s="14" t="str">
        <f t="shared" si="3"/>
        <v>vis</v>
      </c>
      <c r="E19" s="51">
        <f>VLOOKUP(C19,Active!C$21:E$972,3,FALSE)</f>
        <v>667.00084378989141</v>
      </c>
      <c r="F19" s="17" t="s">
        <v>82</v>
      </c>
      <c r="G19" s="14" t="str">
        <f t="shared" si="4"/>
        <v>41895.430</v>
      </c>
      <c r="H19" s="34">
        <f t="shared" si="5"/>
        <v>-2125</v>
      </c>
      <c r="I19" s="52" t="s">
        <v>272</v>
      </c>
      <c r="J19" s="53" t="s">
        <v>273</v>
      </c>
      <c r="K19" s="52">
        <v>-2125</v>
      </c>
      <c r="L19" s="52" t="s">
        <v>274</v>
      </c>
      <c r="M19" s="53" t="s">
        <v>229</v>
      </c>
      <c r="N19" s="53"/>
      <c r="O19" s="54" t="s">
        <v>259</v>
      </c>
      <c r="P19" s="54" t="s">
        <v>267</v>
      </c>
    </row>
    <row r="20" spans="1:16" ht="12.75" customHeight="1" thickBot="1" x14ac:dyDescent="0.25">
      <c r="A20" s="34" t="str">
        <f t="shared" si="0"/>
        <v> BBS 11 </v>
      </c>
      <c r="B20" s="17" t="str">
        <f t="shared" si="1"/>
        <v>I</v>
      </c>
      <c r="C20" s="34">
        <f t="shared" si="2"/>
        <v>41900.381999999998</v>
      </c>
      <c r="D20" s="14" t="str">
        <f t="shared" si="3"/>
        <v>vis</v>
      </c>
      <c r="E20" s="51">
        <f>VLOOKUP(C20,Active!C$21:E$972,3,FALSE)</f>
        <v>667.99287786842513</v>
      </c>
      <c r="F20" s="17" t="s">
        <v>82</v>
      </c>
      <c r="G20" s="14" t="str">
        <f t="shared" si="4"/>
        <v>41900.382</v>
      </c>
      <c r="H20" s="34">
        <f t="shared" si="5"/>
        <v>-2124</v>
      </c>
      <c r="I20" s="52" t="s">
        <v>275</v>
      </c>
      <c r="J20" s="53" t="s">
        <v>276</v>
      </c>
      <c r="K20" s="52">
        <v>-2124</v>
      </c>
      <c r="L20" s="52" t="s">
        <v>277</v>
      </c>
      <c r="M20" s="53" t="s">
        <v>229</v>
      </c>
      <c r="N20" s="53"/>
      <c r="O20" s="54" t="s">
        <v>278</v>
      </c>
      <c r="P20" s="54" t="s">
        <v>279</v>
      </c>
    </row>
    <row r="21" spans="1:16" ht="12.75" customHeight="1" thickBot="1" x14ac:dyDescent="0.25">
      <c r="A21" s="34" t="str">
        <f t="shared" si="0"/>
        <v> BBS 11 </v>
      </c>
      <c r="B21" s="17" t="str">
        <f t="shared" si="1"/>
        <v>I</v>
      </c>
      <c r="C21" s="34">
        <f t="shared" si="2"/>
        <v>41900.419000000002</v>
      </c>
      <c r="D21" s="14" t="str">
        <f t="shared" si="3"/>
        <v>vis</v>
      </c>
      <c r="E21" s="51">
        <f>VLOOKUP(C21,Active!C$21:E$972,3,FALSE)</f>
        <v>668.00029007781723</v>
      </c>
      <c r="F21" s="17" t="s">
        <v>82</v>
      </c>
      <c r="G21" s="14" t="str">
        <f t="shared" si="4"/>
        <v>41900.419</v>
      </c>
      <c r="H21" s="34">
        <f t="shared" si="5"/>
        <v>-2124</v>
      </c>
      <c r="I21" s="52" t="s">
        <v>280</v>
      </c>
      <c r="J21" s="53" t="s">
        <v>281</v>
      </c>
      <c r="K21" s="52">
        <v>-2124</v>
      </c>
      <c r="L21" s="52" t="s">
        <v>128</v>
      </c>
      <c r="M21" s="53" t="s">
        <v>229</v>
      </c>
      <c r="N21" s="53"/>
      <c r="O21" s="54" t="s">
        <v>259</v>
      </c>
      <c r="P21" s="54" t="s">
        <v>279</v>
      </c>
    </row>
    <row r="22" spans="1:16" ht="12.75" customHeight="1" thickBot="1" x14ac:dyDescent="0.25">
      <c r="A22" s="34" t="str">
        <f t="shared" si="0"/>
        <v> BBS 11 </v>
      </c>
      <c r="B22" s="17" t="str">
        <f t="shared" si="1"/>
        <v>I</v>
      </c>
      <c r="C22" s="34">
        <f t="shared" si="2"/>
        <v>41905.364999999998</v>
      </c>
      <c r="D22" s="14" t="str">
        <f t="shared" si="3"/>
        <v>vis</v>
      </c>
      <c r="E22" s="51">
        <f>VLOOKUP(C22,Active!C$21:E$972,3,FALSE)</f>
        <v>668.99112217644938</v>
      </c>
      <c r="F22" s="17" t="s">
        <v>82</v>
      </c>
      <c r="G22" s="14" t="str">
        <f t="shared" si="4"/>
        <v>41905.365</v>
      </c>
      <c r="H22" s="34">
        <f t="shared" si="5"/>
        <v>-2123</v>
      </c>
      <c r="I22" s="52" t="s">
        <v>282</v>
      </c>
      <c r="J22" s="53" t="s">
        <v>283</v>
      </c>
      <c r="K22" s="52">
        <v>-2123</v>
      </c>
      <c r="L22" s="52" t="s">
        <v>284</v>
      </c>
      <c r="M22" s="53" t="s">
        <v>229</v>
      </c>
      <c r="N22" s="53"/>
      <c r="O22" s="54" t="s">
        <v>278</v>
      </c>
      <c r="P22" s="54" t="s">
        <v>279</v>
      </c>
    </row>
    <row r="23" spans="1:16" ht="12.75" customHeight="1" thickBot="1" x14ac:dyDescent="0.25">
      <c r="A23" s="34" t="str">
        <f t="shared" si="0"/>
        <v> BBS 11 </v>
      </c>
      <c r="B23" s="17" t="str">
        <f t="shared" si="1"/>
        <v>I</v>
      </c>
      <c r="C23" s="34">
        <f t="shared" si="2"/>
        <v>41910.366000000002</v>
      </c>
      <c r="D23" s="14" t="str">
        <f t="shared" si="3"/>
        <v>vis</v>
      </c>
      <c r="E23" s="51">
        <f>VLOOKUP(C23,Active!C$21:E$972,3,FALSE)</f>
        <v>669.99297242417811</v>
      </c>
      <c r="F23" s="17" t="s">
        <v>82</v>
      </c>
      <c r="G23" s="14" t="str">
        <f t="shared" si="4"/>
        <v>41910.366</v>
      </c>
      <c r="H23" s="34">
        <f t="shared" si="5"/>
        <v>-2122</v>
      </c>
      <c r="I23" s="52" t="s">
        <v>285</v>
      </c>
      <c r="J23" s="53" t="s">
        <v>286</v>
      </c>
      <c r="K23" s="52">
        <v>-2122</v>
      </c>
      <c r="L23" s="52" t="s">
        <v>287</v>
      </c>
      <c r="M23" s="53" t="s">
        <v>229</v>
      </c>
      <c r="N23" s="53"/>
      <c r="O23" s="54" t="s">
        <v>278</v>
      </c>
      <c r="P23" s="54" t="s">
        <v>279</v>
      </c>
    </row>
    <row r="24" spans="1:16" ht="12.75" customHeight="1" thickBot="1" x14ac:dyDescent="0.25">
      <c r="A24" s="34" t="str">
        <f t="shared" si="0"/>
        <v> BBS 13 </v>
      </c>
      <c r="B24" s="17" t="str">
        <f t="shared" si="1"/>
        <v>II</v>
      </c>
      <c r="C24" s="34">
        <f t="shared" si="2"/>
        <v>42022.690999999999</v>
      </c>
      <c r="D24" s="14" t="str">
        <f t="shared" si="3"/>
        <v>vis</v>
      </c>
      <c r="E24" s="51">
        <f>VLOOKUP(C24,Active!C$21:E$972,3,FALSE)</f>
        <v>692.49503782630802</v>
      </c>
      <c r="F24" s="17" t="s">
        <v>82</v>
      </c>
      <c r="G24" s="14" t="str">
        <f t="shared" si="4"/>
        <v>42022.691</v>
      </c>
      <c r="H24" s="34">
        <f t="shared" si="5"/>
        <v>-2099.5</v>
      </c>
      <c r="I24" s="52" t="s">
        <v>288</v>
      </c>
      <c r="J24" s="53" t="s">
        <v>289</v>
      </c>
      <c r="K24" s="52">
        <v>-2099.5</v>
      </c>
      <c r="L24" s="52" t="s">
        <v>290</v>
      </c>
      <c r="M24" s="53" t="s">
        <v>229</v>
      </c>
      <c r="N24" s="53"/>
      <c r="O24" s="54" t="s">
        <v>259</v>
      </c>
      <c r="P24" s="54" t="s">
        <v>291</v>
      </c>
    </row>
    <row r="25" spans="1:16" ht="12.75" customHeight="1" thickBot="1" x14ac:dyDescent="0.25">
      <c r="A25" s="34" t="str">
        <f t="shared" si="0"/>
        <v> BBS 15 </v>
      </c>
      <c r="B25" s="17" t="str">
        <f t="shared" si="1"/>
        <v>II</v>
      </c>
      <c r="C25" s="34">
        <f t="shared" si="2"/>
        <v>42177.432000000001</v>
      </c>
      <c r="D25" s="14" t="str">
        <f t="shared" si="3"/>
        <v>vis</v>
      </c>
      <c r="E25" s="51">
        <f>VLOOKUP(C25,Active!C$21:E$972,3,FALSE)</f>
        <v>723.49429981064895</v>
      </c>
      <c r="F25" s="17" t="s">
        <v>82</v>
      </c>
      <c r="G25" s="14" t="str">
        <f t="shared" si="4"/>
        <v>42177.432</v>
      </c>
      <c r="H25" s="34">
        <f t="shared" si="5"/>
        <v>-2068.5</v>
      </c>
      <c r="I25" s="52" t="s">
        <v>296</v>
      </c>
      <c r="J25" s="53" t="s">
        <v>297</v>
      </c>
      <c r="K25" s="52">
        <v>-2068.5</v>
      </c>
      <c r="L25" s="52" t="s">
        <v>298</v>
      </c>
      <c r="M25" s="53" t="s">
        <v>229</v>
      </c>
      <c r="N25" s="53"/>
      <c r="O25" s="54" t="s">
        <v>259</v>
      </c>
      <c r="P25" s="54" t="s">
        <v>299</v>
      </c>
    </row>
    <row r="26" spans="1:16" ht="12.75" customHeight="1" thickBot="1" x14ac:dyDescent="0.25">
      <c r="A26" s="34" t="str">
        <f t="shared" si="0"/>
        <v> BBS 16 </v>
      </c>
      <c r="B26" s="17" t="str">
        <f t="shared" si="1"/>
        <v>II</v>
      </c>
      <c r="C26" s="34">
        <f t="shared" si="2"/>
        <v>42202.392</v>
      </c>
      <c r="D26" s="14" t="str">
        <f t="shared" si="3"/>
        <v>vis</v>
      </c>
      <c r="E26" s="51">
        <f>VLOOKUP(C26,Active!C$21:E$972,3,FALSE)</f>
        <v>728.4945362000293</v>
      </c>
      <c r="F26" s="17" t="str">
        <f>LEFT(M26,1)</f>
        <v>V</v>
      </c>
      <c r="G26" s="14" t="str">
        <f t="shared" si="4"/>
        <v>42202.392</v>
      </c>
      <c r="H26" s="34">
        <f t="shared" si="5"/>
        <v>-2063.5</v>
      </c>
      <c r="I26" s="52" t="s">
        <v>300</v>
      </c>
      <c r="J26" s="53" t="s">
        <v>301</v>
      </c>
      <c r="K26" s="52">
        <v>-2063.5</v>
      </c>
      <c r="L26" s="52" t="s">
        <v>166</v>
      </c>
      <c r="M26" s="53" t="s">
        <v>229</v>
      </c>
      <c r="N26" s="53"/>
      <c r="O26" s="54" t="s">
        <v>254</v>
      </c>
      <c r="P26" s="54" t="s">
        <v>302</v>
      </c>
    </row>
    <row r="27" spans="1:16" ht="12.75" customHeight="1" thickBot="1" x14ac:dyDescent="0.25">
      <c r="A27" s="34" t="str">
        <f t="shared" si="0"/>
        <v> BBS 21 </v>
      </c>
      <c r="B27" s="17" t="str">
        <f t="shared" si="1"/>
        <v>I</v>
      </c>
      <c r="C27" s="34">
        <f t="shared" si="2"/>
        <v>42449.502999999997</v>
      </c>
      <c r="D27" s="14" t="str">
        <f t="shared" si="3"/>
        <v>vis</v>
      </c>
      <c r="E27" s="51">
        <f>VLOOKUP(C27,Active!C$21:E$972,3,FALSE)</f>
        <v>777.99827876478139</v>
      </c>
      <c r="F27" s="17" t="str">
        <f>LEFT(M27,1)</f>
        <v>V</v>
      </c>
      <c r="G27" s="14" t="str">
        <f t="shared" si="4"/>
        <v>42449.503</v>
      </c>
      <c r="H27" s="34">
        <f t="shared" si="5"/>
        <v>-2014</v>
      </c>
      <c r="I27" s="52" t="s">
        <v>303</v>
      </c>
      <c r="J27" s="53" t="s">
        <v>304</v>
      </c>
      <c r="K27" s="52">
        <v>-2014</v>
      </c>
      <c r="L27" s="52" t="s">
        <v>305</v>
      </c>
      <c r="M27" s="53" t="s">
        <v>229</v>
      </c>
      <c r="N27" s="53"/>
      <c r="O27" s="54" t="s">
        <v>259</v>
      </c>
      <c r="P27" s="54" t="s">
        <v>306</v>
      </c>
    </row>
    <row r="28" spans="1:16" ht="12.75" customHeight="1" thickBot="1" x14ac:dyDescent="0.25">
      <c r="A28" s="34" t="str">
        <f t="shared" si="0"/>
        <v> BBS 22 </v>
      </c>
      <c r="B28" s="17" t="str">
        <f t="shared" si="1"/>
        <v>I</v>
      </c>
      <c r="C28" s="34">
        <f t="shared" si="2"/>
        <v>42524.385999999999</v>
      </c>
      <c r="D28" s="14" t="str">
        <f t="shared" si="3"/>
        <v>vis</v>
      </c>
      <c r="E28" s="51">
        <f>VLOOKUP(C28,Active!C$21:E$972,3,FALSE)</f>
        <v>792.99958892287418</v>
      </c>
      <c r="F28" s="17" t="str">
        <f>LEFT(M28,1)</f>
        <v>V</v>
      </c>
      <c r="G28" s="14" t="str">
        <f t="shared" si="4"/>
        <v>42524.386</v>
      </c>
      <c r="H28" s="34">
        <f t="shared" si="5"/>
        <v>-1999</v>
      </c>
      <c r="I28" s="52" t="s">
        <v>307</v>
      </c>
      <c r="J28" s="53" t="s">
        <v>308</v>
      </c>
      <c r="K28" s="52">
        <v>-1999</v>
      </c>
      <c r="L28" s="52" t="s">
        <v>309</v>
      </c>
      <c r="M28" s="53" t="s">
        <v>229</v>
      </c>
      <c r="N28" s="53"/>
      <c r="O28" s="54" t="s">
        <v>310</v>
      </c>
      <c r="P28" s="54" t="s">
        <v>311</v>
      </c>
    </row>
    <row r="29" spans="1:16" ht="12.75" customHeight="1" thickBot="1" x14ac:dyDescent="0.25">
      <c r="A29" s="34" t="str">
        <f t="shared" si="0"/>
        <v> BBS 22 </v>
      </c>
      <c r="B29" s="17" t="str">
        <f t="shared" si="1"/>
        <v>I</v>
      </c>
      <c r="C29" s="34">
        <f t="shared" si="2"/>
        <v>42529.35</v>
      </c>
      <c r="D29" s="14" t="str">
        <f t="shared" si="3"/>
        <v>vis</v>
      </c>
      <c r="E29" s="51">
        <f>VLOOKUP(C29,Active!C$21:E$972,3,FALSE)</f>
        <v>793.99402696121092</v>
      </c>
      <c r="F29" s="17" t="str">
        <f>LEFT(M29,1)</f>
        <v>V</v>
      </c>
      <c r="G29" s="14" t="str">
        <f t="shared" si="4"/>
        <v>42529.350</v>
      </c>
      <c r="H29" s="34">
        <f t="shared" si="5"/>
        <v>-1998</v>
      </c>
      <c r="I29" s="52" t="s">
        <v>312</v>
      </c>
      <c r="J29" s="53" t="s">
        <v>313</v>
      </c>
      <c r="K29" s="52">
        <v>-1998</v>
      </c>
      <c r="L29" s="52" t="s">
        <v>314</v>
      </c>
      <c r="M29" s="53" t="s">
        <v>229</v>
      </c>
      <c r="N29" s="53"/>
      <c r="O29" s="54" t="s">
        <v>278</v>
      </c>
      <c r="P29" s="54" t="s">
        <v>311</v>
      </c>
    </row>
    <row r="30" spans="1:16" ht="12.75" customHeight="1" thickBot="1" x14ac:dyDescent="0.25">
      <c r="A30" s="34" t="str">
        <f t="shared" si="0"/>
        <v> BBS 22 </v>
      </c>
      <c r="B30" s="17" t="str">
        <f t="shared" si="1"/>
        <v>I</v>
      </c>
      <c r="C30" s="34">
        <f t="shared" si="2"/>
        <v>42534.332999999999</v>
      </c>
      <c r="D30" s="14" t="str">
        <f t="shared" si="3"/>
        <v>vis</v>
      </c>
      <c r="E30" s="51">
        <f>VLOOKUP(C30,Active!C$21:E$972,3,FALSE)</f>
        <v>794.99227126923518</v>
      </c>
      <c r="F30" s="17" t="str">
        <f>LEFT(M30,1)</f>
        <v>V</v>
      </c>
      <c r="G30" s="14" t="str">
        <f t="shared" si="4"/>
        <v>42534.333</v>
      </c>
      <c r="H30" s="34">
        <f t="shared" si="5"/>
        <v>-1997</v>
      </c>
      <c r="I30" s="52" t="s">
        <v>315</v>
      </c>
      <c r="J30" s="53" t="s">
        <v>316</v>
      </c>
      <c r="K30" s="52">
        <v>-1997</v>
      </c>
      <c r="L30" s="52" t="s">
        <v>317</v>
      </c>
      <c r="M30" s="53" t="s">
        <v>229</v>
      </c>
      <c r="N30" s="53"/>
      <c r="O30" s="54" t="s">
        <v>278</v>
      </c>
      <c r="P30" s="54" t="s">
        <v>311</v>
      </c>
    </row>
    <row r="31" spans="1:16" ht="12.75" customHeight="1" thickBot="1" x14ac:dyDescent="0.25">
      <c r="A31" s="34" t="str">
        <f t="shared" si="0"/>
        <v>IBVS 1379 </v>
      </c>
      <c r="B31" s="17" t="str">
        <f t="shared" si="1"/>
        <v>II</v>
      </c>
      <c r="C31" s="34">
        <f t="shared" si="2"/>
        <v>42551.838400000001</v>
      </c>
      <c r="D31" s="14" t="str">
        <f t="shared" si="3"/>
        <v>vis</v>
      </c>
      <c r="E31" s="51">
        <f>VLOOKUP(C31,Active!C$21:E$972,3,FALSE)</f>
        <v>798.49912776325243</v>
      </c>
      <c r="F31" s="17" t="s">
        <v>82</v>
      </c>
      <c r="G31" s="14" t="str">
        <f t="shared" si="4"/>
        <v>42551.8384</v>
      </c>
      <c r="H31" s="34">
        <f t="shared" si="5"/>
        <v>-1993.5</v>
      </c>
      <c r="I31" s="52" t="s">
        <v>318</v>
      </c>
      <c r="J31" s="53" t="s">
        <v>319</v>
      </c>
      <c r="K31" s="52">
        <v>-1993.5</v>
      </c>
      <c r="L31" s="52" t="s">
        <v>320</v>
      </c>
      <c r="M31" s="53" t="s">
        <v>243</v>
      </c>
      <c r="N31" s="53" t="s">
        <v>244</v>
      </c>
      <c r="O31" s="54" t="s">
        <v>321</v>
      </c>
      <c r="P31" s="55" t="s">
        <v>322</v>
      </c>
    </row>
    <row r="32" spans="1:16" ht="12.75" customHeight="1" thickBot="1" x14ac:dyDescent="0.25">
      <c r="A32" s="34" t="str">
        <f t="shared" si="0"/>
        <v> AOEB 4 </v>
      </c>
      <c r="B32" s="17" t="str">
        <f t="shared" si="1"/>
        <v>I</v>
      </c>
      <c r="C32" s="34">
        <f t="shared" si="2"/>
        <v>42843.847000000002</v>
      </c>
      <c r="D32" s="14" t="str">
        <f t="shared" si="3"/>
        <v>vis</v>
      </c>
      <c r="E32" s="51">
        <f>VLOOKUP(C32,Active!C$21:E$972,3,FALSE)</f>
        <v>856.99720579739051</v>
      </c>
      <c r="F32" s="17" t="s">
        <v>82</v>
      </c>
      <c r="G32" s="14" t="str">
        <f t="shared" si="4"/>
        <v>42843.847</v>
      </c>
      <c r="H32" s="34">
        <f t="shared" si="5"/>
        <v>-1935</v>
      </c>
      <c r="I32" s="52" t="s">
        <v>323</v>
      </c>
      <c r="J32" s="53" t="s">
        <v>324</v>
      </c>
      <c r="K32" s="52">
        <v>-1935</v>
      </c>
      <c r="L32" s="52" t="s">
        <v>95</v>
      </c>
      <c r="M32" s="53" t="s">
        <v>229</v>
      </c>
      <c r="N32" s="53"/>
      <c r="O32" s="54" t="s">
        <v>325</v>
      </c>
      <c r="P32" s="54" t="s">
        <v>326</v>
      </c>
    </row>
    <row r="33" spans="1:16" ht="12.75" customHeight="1" thickBot="1" x14ac:dyDescent="0.25">
      <c r="A33" s="34" t="str">
        <f t="shared" si="0"/>
        <v> AOEB 4 </v>
      </c>
      <c r="B33" s="17" t="str">
        <f t="shared" si="1"/>
        <v>I</v>
      </c>
      <c r="C33" s="34">
        <f t="shared" si="2"/>
        <v>42843.851999999999</v>
      </c>
      <c r="D33" s="14" t="str">
        <f t="shared" si="3"/>
        <v>vis</v>
      </c>
      <c r="E33" s="51">
        <f>VLOOKUP(C33,Active!C$21:E$972,3,FALSE)</f>
        <v>856.99820744730766</v>
      </c>
      <c r="F33" s="17" t="s">
        <v>82</v>
      </c>
      <c r="G33" s="14" t="str">
        <f t="shared" si="4"/>
        <v>42843.852</v>
      </c>
      <c r="H33" s="34">
        <f t="shared" si="5"/>
        <v>-1935</v>
      </c>
      <c r="I33" s="52" t="s">
        <v>327</v>
      </c>
      <c r="J33" s="53" t="s">
        <v>328</v>
      </c>
      <c r="K33" s="52">
        <v>-1935</v>
      </c>
      <c r="L33" s="52" t="s">
        <v>305</v>
      </c>
      <c r="M33" s="53" t="s">
        <v>229</v>
      </c>
      <c r="N33" s="53"/>
      <c r="O33" s="54" t="s">
        <v>329</v>
      </c>
      <c r="P33" s="54" t="s">
        <v>326</v>
      </c>
    </row>
    <row r="34" spans="1:16" ht="12.75" customHeight="1" thickBot="1" x14ac:dyDescent="0.25">
      <c r="A34" s="34" t="str">
        <f t="shared" si="0"/>
        <v> AOEB 4 </v>
      </c>
      <c r="B34" s="17" t="str">
        <f t="shared" si="1"/>
        <v>I</v>
      </c>
      <c r="C34" s="34">
        <f t="shared" si="2"/>
        <v>42908.735999999997</v>
      </c>
      <c r="D34" s="14" t="str">
        <f t="shared" si="3"/>
        <v>vis</v>
      </c>
      <c r="E34" s="51">
        <f>VLOOKUP(C34,Active!C$21:E$972,3,FALSE)</f>
        <v>869.9964180998943</v>
      </c>
      <c r="F34" s="17" t="s">
        <v>82</v>
      </c>
      <c r="G34" s="14" t="str">
        <f t="shared" si="4"/>
        <v>42908.736</v>
      </c>
      <c r="H34" s="34">
        <f t="shared" si="5"/>
        <v>-1922</v>
      </c>
      <c r="I34" s="52" t="s">
        <v>330</v>
      </c>
      <c r="J34" s="53" t="s">
        <v>331</v>
      </c>
      <c r="K34" s="52">
        <v>-1922</v>
      </c>
      <c r="L34" s="52" t="s">
        <v>332</v>
      </c>
      <c r="M34" s="53" t="s">
        <v>229</v>
      </c>
      <c r="N34" s="53"/>
      <c r="O34" s="54" t="s">
        <v>329</v>
      </c>
      <c r="P34" s="54" t="s">
        <v>326</v>
      </c>
    </row>
    <row r="35" spans="1:16" ht="12.75" customHeight="1" thickBot="1" x14ac:dyDescent="0.25">
      <c r="A35" s="34" t="str">
        <f t="shared" si="0"/>
        <v> AOEB 4 </v>
      </c>
      <c r="B35" s="17" t="str">
        <f t="shared" si="1"/>
        <v>I</v>
      </c>
      <c r="C35" s="34">
        <f t="shared" si="2"/>
        <v>42923.737000000001</v>
      </c>
      <c r="D35" s="14" t="str">
        <f t="shared" si="3"/>
        <v>vis</v>
      </c>
      <c r="E35" s="51">
        <f>VLOOKUP(C35,Active!C$21:E$972,3,FALSE)</f>
        <v>873.00156818311211</v>
      </c>
      <c r="F35" s="17" t="s">
        <v>82</v>
      </c>
      <c r="G35" s="14" t="str">
        <f t="shared" si="4"/>
        <v>42923.737</v>
      </c>
      <c r="H35" s="34">
        <f t="shared" si="5"/>
        <v>-1919</v>
      </c>
      <c r="I35" s="52" t="s">
        <v>333</v>
      </c>
      <c r="J35" s="53" t="s">
        <v>334</v>
      </c>
      <c r="K35" s="52">
        <v>-1919</v>
      </c>
      <c r="L35" s="52" t="s">
        <v>119</v>
      </c>
      <c r="M35" s="53" t="s">
        <v>229</v>
      </c>
      <c r="N35" s="53"/>
      <c r="O35" s="54" t="s">
        <v>329</v>
      </c>
      <c r="P35" s="54" t="s">
        <v>326</v>
      </c>
    </row>
    <row r="36" spans="1:16" ht="12.75" customHeight="1" thickBot="1" x14ac:dyDescent="0.25">
      <c r="A36" s="34" t="str">
        <f t="shared" si="0"/>
        <v> JAAVSO 37;44 </v>
      </c>
      <c r="B36" s="17" t="str">
        <f t="shared" si="1"/>
        <v>I</v>
      </c>
      <c r="C36" s="34">
        <f t="shared" si="2"/>
        <v>42928.717100000002</v>
      </c>
      <c r="D36" s="14" t="str">
        <f t="shared" si="3"/>
        <v>vis</v>
      </c>
      <c r="E36" s="51">
        <f>VLOOKUP(C36,Active!C$21:E$972,3,FALSE)</f>
        <v>873.9992315341841</v>
      </c>
      <c r="F36" s="17" t="s">
        <v>82</v>
      </c>
      <c r="G36" s="14" t="str">
        <f t="shared" si="4"/>
        <v>42928.7171</v>
      </c>
      <c r="H36" s="34">
        <f t="shared" si="5"/>
        <v>-1918</v>
      </c>
      <c r="I36" s="52" t="s">
        <v>335</v>
      </c>
      <c r="J36" s="53" t="s">
        <v>336</v>
      </c>
      <c r="K36" s="52">
        <v>-1918</v>
      </c>
      <c r="L36" s="52" t="s">
        <v>337</v>
      </c>
      <c r="M36" s="53" t="s">
        <v>243</v>
      </c>
      <c r="N36" s="53" t="s">
        <v>338</v>
      </c>
      <c r="O36" s="54" t="s">
        <v>339</v>
      </c>
      <c r="P36" s="54" t="s">
        <v>340</v>
      </c>
    </row>
    <row r="37" spans="1:16" ht="12.75" customHeight="1" thickBot="1" x14ac:dyDescent="0.25">
      <c r="A37" s="34" t="str">
        <f t="shared" si="0"/>
        <v> AOEB 4 </v>
      </c>
      <c r="B37" s="17" t="str">
        <f t="shared" si="1"/>
        <v>II</v>
      </c>
      <c r="C37" s="34">
        <f t="shared" si="2"/>
        <v>43275.642999999996</v>
      </c>
      <c r="D37" s="14" t="str">
        <f t="shared" si="3"/>
        <v>vis</v>
      </c>
      <c r="E37" s="51">
        <f>VLOOKUP(C37,Active!C$21:E$972,3,FALSE)</f>
        <v>943.49889137387106</v>
      </c>
      <c r="F37" s="17" t="s">
        <v>82</v>
      </c>
      <c r="G37" s="14" t="str">
        <f t="shared" si="4"/>
        <v>43275.643</v>
      </c>
      <c r="H37" s="34">
        <f t="shared" si="5"/>
        <v>-1848.5</v>
      </c>
      <c r="I37" s="52" t="s">
        <v>341</v>
      </c>
      <c r="J37" s="53" t="s">
        <v>342</v>
      </c>
      <c r="K37" s="52">
        <v>-1848.5</v>
      </c>
      <c r="L37" s="52" t="s">
        <v>343</v>
      </c>
      <c r="M37" s="53" t="s">
        <v>229</v>
      </c>
      <c r="N37" s="53"/>
      <c r="O37" s="54" t="s">
        <v>329</v>
      </c>
      <c r="P37" s="54" t="s">
        <v>326</v>
      </c>
    </row>
    <row r="38" spans="1:16" ht="12.75" customHeight="1" thickBot="1" x14ac:dyDescent="0.25">
      <c r="A38" s="34" t="str">
        <f t="shared" si="0"/>
        <v> VSSC 58.13 </v>
      </c>
      <c r="B38" s="17" t="str">
        <f t="shared" si="1"/>
        <v>I</v>
      </c>
      <c r="C38" s="34">
        <f t="shared" si="2"/>
        <v>43512.766000000003</v>
      </c>
      <c r="D38" s="14" t="str">
        <f t="shared" si="3"/>
        <v>vis</v>
      </c>
      <c r="E38" s="51">
        <f>VLOOKUP(C38,Active!C$21:E$972,3,FALSE)</f>
        <v>991.00173806293867</v>
      </c>
      <c r="F38" s="17" t="s">
        <v>82</v>
      </c>
      <c r="G38" s="14" t="str">
        <f t="shared" si="4"/>
        <v>43512.766</v>
      </c>
      <c r="H38" s="34">
        <f t="shared" si="5"/>
        <v>-1801</v>
      </c>
      <c r="I38" s="52" t="s">
        <v>344</v>
      </c>
      <c r="J38" s="53" t="s">
        <v>345</v>
      </c>
      <c r="K38" s="52">
        <v>-1801</v>
      </c>
      <c r="L38" s="52" t="s">
        <v>346</v>
      </c>
      <c r="M38" s="53" t="s">
        <v>229</v>
      </c>
      <c r="N38" s="53"/>
      <c r="O38" s="54" t="s">
        <v>347</v>
      </c>
      <c r="P38" s="54" t="s">
        <v>348</v>
      </c>
    </row>
    <row r="39" spans="1:16" ht="12.75" customHeight="1" thickBot="1" x14ac:dyDescent="0.25">
      <c r="A39" s="34" t="str">
        <f t="shared" si="0"/>
        <v> BBS 38 </v>
      </c>
      <c r="B39" s="17" t="str">
        <f t="shared" si="1"/>
        <v>I</v>
      </c>
      <c r="C39" s="34">
        <f t="shared" si="2"/>
        <v>43657.521999999997</v>
      </c>
      <c r="D39" s="14" t="str">
        <f t="shared" si="3"/>
        <v>vis</v>
      </c>
      <c r="E39" s="51">
        <f>VLOOKUP(C39,Active!C$21:E$972,3,FALSE)</f>
        <v>1020.0007051615422</v>
      </c>
      <c r="F39" s="17" t="s">
        <v>82</v>
      </c>
      <c r="G39" s="14" t="str">
        <f t="shared" si="4"/>
        <v>43657.522</v>
      </c>
      <c r="H39" s="34">
        <f t="shared" si="5"/>
        <v>-1772</v>
      </c>
      <c r="I39" s="52" t="s">
        <v>349</v>
      </c>
      <c r="J39" s="53" t="s">
        <v>350</v>
      </c>
      <c r="K39" s="52">
        <v>-1772</v>
      </c>
      <c r="L39" s="52" t="s">
        <v>113</v>
      </c>
      <c r="M39" s="53" t="s">
        <v>229</v>
      </c>
      <c r="N39" s="53"/>
      <c r="O39" s="54" t="s">
        <v>351</v>
      </c>
      <c r="P39" s="54" t="s">
        <v>352</v>
      </c>
    </row>
    <row r="40" spans="1:16" ht="12.75" customHeight="1" thickBot="1" x14ac:dyDescent="0.25">
      <c r="A40" s="34" t="str">
        <f t="shared" si="0"/>
        <v> BBS 38 </v>
      </c>
      <c r="B40" s="17" t="str">
        <f t="shared" si="1"/>
        <v>I</v>
      </c>
      <c r="C40" s="34">
        <f t="shared" si="2"/>
        <v>43712.419000000002</v>
      </c>
      <c r="D40" s="14" t="str">
        <f t="shared" si="3"/>
        <v>vis</v>
      </c>
      <c r="E40" s="51">
        <f>VLOOKUP(C40,Active!C$21:E$972,3,FALSE)</f>
        <v>1030.9982202684273</v>
      </c>
      <c r="F40" s="17" t="s">
        <v>82</v>
      </c>
      <c r="G40" s="14" t="str">
        <f t="shared" si="4"/>
        <v>43712.419</v>
      </c>
      <c r="H40" s="34">
        <f t="shared" si="5"/>
        <v>-1761</v>
      </c>
      <c r="I40" s="52" t="s">
        <v>353</v>
      </c>
      <c r="J40" s="53" t="s">
        <v>354</v>
      </c>
      <c r="K40" s="52">
        <v>-1761</v>
      </c>
      <c r="L40" s="52" t="s">
        <v>305</v>
      </c>
      <c r="M40" s="53" t="s">
        <v>229</v>
      </c>
      <c r="N40" s="53"/>
      <c r="O40" s="54" t="s">
        <v>259</v>
      </c>
      <c r="P40" s="54" t="s">
        <v>352</v>
      </c>
    </row>
    <row r="41" spans="1:16" ht="12.75" customHeight="1" thickBot="1" x14ac:dyDescent="0.25">
      <c r="A41" s="34" t="str">
        <f t="shared" si="0"/>
        <v> BBS 38 </v>
      </c>
      <c r="B41" s="17" t="str">
        <f t="shared" si="1"/>
        <v>I</v>
      </c>
      <c r="C41" s="34">
        <f t="shared" si="2"/>
        <v>43717.404000000002</v>
      </c>
      <c r="D41" s="14" t="str">
        <f t="shared" si="3"/>
        <v>vis</v>
      </c>
      <c r="E41" s="51">
        <f>VLOOKUP(C41,Active!C$21:E$972,3,FALSE)</f>
        <v>1031.9968652364187</v>
      </c>
      <c r="F41" s="17" t="s">
        <v>82</v>
      </c>
      <c r="G41" s="14" t="str">
        <f t="shared" si="4"/>
        <v>43717.404</v>
      </c>
      <c r="H41" s="34">
        <f t="shared" si="5"/>
        <v>-1760</v>
      </c>
      <c r="I41" s="52" t="s">
        <v>355</v>
      </c>
      <c r="J41" s="53" t="s">
        <v>356</v>
      </c>
      <c r="K41" s="52">
        <v>-1760</v>
      </c>
      <c r="L41" s="52" t="s">
        <v>357</v>
      </c>
      <c r="M41" s="53" t="s">
        <v>229</v>
      </c>
      <c r="N41" s="53"/>
      <c r="O41" s="54" t="s">
        <v>259</v>
      </c>
      <c r="P41" s="54" t="s">
        <v>352</v>
      </c>
    </row>
    <row r="42" spans="1:16" ht="12.75" customHeight="1" thickBot="1" x14ac:dyDescent="0.25">
      <c r="A42" s="34" t="str">
        <f t="shared" si="0"/>
        <v> BBS 39 </v>
      </c>
      <c r="B42" s="17" t="str">
        <f t="shared" si="1"/>
        <v>I</v>
      </c>
      <c r="C42" s="34">
        <f t="shared" si="2"/>
        <v>43722.409</v>
      </c>
      <c r="D42" s="14" t="str">
        <f t="shared" si="3"/>
        <v>vis</v>
      </c>
      <c r="E42" s="51">
        <f>VLOOKUP(C42,Active!C$21:E$972,3,FALSE)</f>
        <v>1032.9995168040803</v>
      </c>
      <c r="F42" s="17" t="s">
        <v>82</v>
      </c>
      <c r="G42" s="14" t="str">
        <f t="shared" si="4"/>
        <v>43722.409</v>
      </c>
      <c r="H42" s="34">
        <f t="shared" si="5"/>
        <v>-1759</v>
      </c>
      <c r="I42" s="52" t="s">
        <v>358</v>
      </c>
      <c r="J42" s="53" t="s">
        <v>359</v>
      </c>
      <c r="K42" s="52">
        <v>-1759</v>
      </c>
      <c r="L42" s="52" t="s">
        <v>360</v>
      </c>
      <c r="M42" s="53" t="s">
        <v>229</v>
      </c>
      <c r="N42" s="53"/>
      <c r="O42" s="54" t="s">
        <v>351</v>
      </c>
      <c r="P42" s="54" t="s">
        <v>361</v>
      </c>
    </row>
    <row r="43" spans="1:16" ht="12.75" customHeight="1" thickBot="1" x14ac:dyDescent="0.25">
      <c r="A43" s="34" t="str">
        <f t="shared" ref="A43:A74" si="6">P43</f>
        <v> BBS 39 </v>
      </c>
      <c r="B43" s="17" t="str">
        <f t="shared" ref="B43:B74" si="7">IF(H43=INT(H43),"I","II")</f>
        <v>I</v>
      </c>
      <c r="C43" s="34">
        <f t="shared" ref="C43:C74" si="8">1*G43</f>
        <v>43732.374000000003</v>
      </c>
      <c r="D43" s="14" t="str">
        <f t="shared" ref="D43:D74" si="9">VLOOKUP(F43,I$1:J$5,2,FALSE)</f>
        <v>vis</v>
      </c>
      <c r="E43" s="51">
        <f>VLOOKUP(C43,Active!C$21:E$972,3,FALSE)</f>
        <v>1034.995805090146</v>
      </c>
      <c r="F43" s="17" t="s">
        <v>82</v>
      </c>
      <c r="G43" s="14" t="str">
        <f t="shared" ref="G43:G74" si="10">MID(I43,3,LEN(I43)-3)</f>
        <v>43732.374</v>
      </c>
      <c r="H43" s="34">
        <f t="shared" ref="H43:H74" si="11">1*K43</f>
        <v>-1757</v>
      </c>
      <c r="I43" s="52" t="s">
        <v>362</v>
      </c>
      <c r="J43" s="53" t="s">
        <v>363</v>
      </c>
      <c r="K43" s="52">
        <v>-1757</v>
      </c>
      <c r="L43" s="52" t="s">
        <v>110</v>
      </c>
      <c r="M43" s="53" t="s">
        <v>229</v>
      </c>
      <c r="N43" s="53"/>
      <c r="O43" s="54" t="s">
        <v>364</v>
      </c>
      <c r="P43" s="54" t="s">
        <v>361</v>
      </c>
    </row>
    <row r="44" spans="1:16" ht="12.75" customHeight="1" thickBot="1" x14ac:dyDescent="0.25">
      <c r="A44" s="34" t="str">
        <f t="shared" si="6"/>
        <v> BBS 38 </v>
      </c>
      <c r="B44" s="17" t="str">
        <f t="shared" si="7"/>
        <v>I</v>
      </c>
      <c r="C44" s="34">
        <f t="shared" si="8"/>
        <v>43742.372000000003</v>
      </c>
      <c r="D44" s="14" t="str">
        <f t="shared" si="9"/>
        <v>vis</v>
      </c>
      <c r="E44" s="51">
        <f>VLOOKUP(C44,Active!C$21:E$972,3,FALSE)</f>
        <v>1036.9987042656678</v>
      </c>
      <c r="F44" s="17" t="s">
        <v>82</v>
      </c>
      <c r="G44" s="14" t="str">
        <f t="shared" si="10"/>
        <v>43742.372</v>
      </c>
      <c r="H44" s="34">
        <f t="shared" si="11"/>
        <v>-1755</v>
      </c>
      <c r="I44" s="52" t="s">
        <v>365</v>
      </c>
      <c r="J44" s="53" t="s">
        <v>366</v>
      </c>
      <c r="K44" s="52">
        <v>-1755</v>
      </c>
      <c r="L44" s="52" t="s">
        <v>253</v>
      </c>
      <c r="M44" s="53" t="s">
        <v>229</v>
      </c>
      <c r="N44" s="53"/>
      <c r="O44" s="54" t="s">
        <v>259</v>
      </c>
      <c r="P44" s="54" t="s">
        <v>352</v>
      </c>
    </row>
    <row r="45" spans="1:16" ht="12.75" customHeight="1" thickBot="1" x14ac:dyDescent="0.25">
      <c r="A45" s="34" t="str">
        <f t="shared" si="6"/>
        <v> BBS 44 </v>
      </c>
      <c r="B45" s="17" t="str">
        <f t="shared" si="7"/>
        <v>II</v>
      </c>
      <c r="C45" s="34">
        <f t="shared" si="8"/>
        <v>44009.411</v>
      </c>
      <c r="D45" s="14" t="str">
        <f t="shared" si="9"/>
        <v>vis</v>
      </c>
      <c r="E45" s="51">
        <f>VLOOKUP(C45,Active!C$21:E$972,3,FALSE)</f>
        <v>1090.4946227425824</v>
      </c>
      <c r="F45" s="17" t="s">
        <v>82</v>
      </c>
      <c r="G45" s="14" t="str">
        <f t="shared" si="10"/>
        <v>44009.411</v>
      </c>
      <c r="H45" s="34">
        <f t="shared" si="11"/>
        <v>-1701.5</v>
      </c>
      <c r="I45" s="52" t="s">
        <v>367</v>
      </c>
      <c r="J45" s="53" t="s">
        <v>368</v>
      </c>
      <c r="K45" s="52">
        <v>-1701.5</v>
      </c>
      <c r="L45" s="52" t="s">
        <v>369</v>
      </c>
      <c r="M45" s="53" t="s">
        <v>229</v>
      </c>
      <c r="N45" s="53"/>
      <c r="O45" s="54" t="s">
        <v>364</v>
      </c>
      <c r="P45" s="54" t="s">
        <v>370</v>
      </c>
    </row>
    <row r="46" spans="1:16" ht="12.75" customHeight="1" thickBot="1" x14ac:dyDescent="0.25">
      <c r="A46" s="34" t="str">
        <f t="shared" si="6"/>
        <v> BBS 44 </v>
      </c>
      <c r="B46" s="17" t="str">
        <f t="shared" si="7"/>
        <v>II</v>
      </c>
      <c r="C46" s="34">
        <f t="shared" si="8"/>
        <v>44014.428</v>
      </c>
      <c r="D46" s="14" t="str">
        <f t="shared" si="9"/>
        <v>vis</v>
      </c>
      <c r="E46" s="51">
        <f>VLOOKUP(C46,Active!C$21:E$972,3,FALSE)</f>
        <v>1091.4996782700471</v>
      </c>
      <c r="F46" s="17" t="s">
        <v>82</v>
      </c>
      <c r="G46" s="14" t="str">
        <f t="shared" si="10"/>
        <v>44014.428</v>
      </c>
      <c r="H46" s="34">
        <f t="shared" si="11"/>
        <v>-1700.5</v>
      </c>
      <c r="I46" s="52" t="s">
        <v>371</v>
      </c>
      <c r="J46" s="53" t="s">
        <v>372</v>
      </c>
      <c r="K46" s="52">
        <v>-1700.5</v>
      </c>
      <c r="L46" s="52" t="s">
        <v>373</v>
      </c>
      <c r="M46" s="53" t="s">
        <v>229</v>
      </c>
      <c r="N46" s="53"/>
      <c r="O46" s="54" t="s">
        <v>351</v>
      </c>
      <c r="P46" s="54" t="s">
        <v>370</v>
      </c>
    </row>
    <row r="47" spans="1:16" ht="12.75" customHeight="1" thickBot="1" x14ac:dyDescent="0.25">
      <c r="A47" s="34" t="str">
        <f t="shared" si="6"/>
        <v> BBS 51 </v>
      </c>
      <c r="B47" s="17" t="str">
        <f t="shared" si="7"/>
        <v>I</v>
      </c>
      <c r="C47" s="34">
        <f t="shared" si="8"/>
        <v>44341.387999999999</v>
      </c>
      <c r="D47" s="14" t="str">
        <f t="shared" si="9"/>
        <v>vis</v>
      </c>
      <c r="E47" s="51">
        <f>VLOOKUP(C47,Active!C$21:E$972,3,FALSE)</f>
        <v>1156.9995696911958</v>
      </c>
      <c r="F47" s="17" t="s">
        <v>82</v>
      </c>
      <c r="G47" s="14" t="str">
        <f t="shared" si="10"/>
        <v>44341.388</v>
      </c>
      <c r="H47" s="34">
        <f t="shared" si="11"/>
        <v>-1635</v>
      </c>
      <c r="I47" s="52" t="s">
        <v>374</v>
      </c>
      <c r="J47" s="53" t="s">
        <v>375</v>
      </c>
      <c r="K47" s="52">
        <v>-1635</v>
      </c>
      <c r="L47" s="52" t="s">
        <v>309</v>
      </c>
      <c r="M47" s="53" t="s">
        <v>229</v>
      </c>
      <c r="N47" s="53"/>
      <c r="O47" s="54" t="s">
        <v>364</v>
      </c>
      <c r="P47" s="54" t="s">
        <v>376</v>
      </c>
    </row>
    <row r="48" spans="1:16" ht="12.75" customHeight="1" thickBot="1" x14ac:dyDescent="0.25">
      <c r="A48" s="34" t="str">
        <f t="shared" si="6"/>
        <v>IBVS 2545 </v>
      </c>
      <c r="B48" s="17" t="str">
        <f t="shared" si="7"/>
        <v>II</v>
      </c>
      <c r="C48" s="34">
        <f t="shared" si="8"/>
        <v>44363.852700000003</v>
      </c>
      <c r="D48" s="14" t="str">
        <f t="shared" si="9"/>
        <v>vis</v>
      </c>
      <c r="E48" s="51">
        <f>VLOOKUP(C48,Active!C$21:E$972,3,FALSE)</f>
        <v>1161.4999226726277</v>
      </c>
      <c r="F48" s="17" t="s">
        <v>82</v>
      </c>
      <c r="G48" s="14" t="str">
        <f t="shared" si="10"/>
        <v>44363.8527</v>
      </c>
      <c r="H48" s="34">
        <f t="shared" si="11"/>
        <v>-1630.5</v>
      </c>
      <c r="I48" s="52" t="s">
        <v>377</v>
      </c>
      <c r="J48" s="53" t="s">
        <v>378</v>
      </c>
      <c r="K48" s="52">
        <v>-1630.5</v>
      </c>
      <c r="L48" s="52" t="s">
        <v>379</v>
      </c>
      <c r="M48" s="53" t="s">
        <v>243</v>
      </c>
      <c r="N48" s="53" t="s">
        <v>244</v>
      </c>
      <c r="O48" s="54" t="s">
        <v>321</v>
      </c>
      <c r="P48" s="55" t="s">
        <v>380</v>
      </c>
    </row>
    <row r="49" spans="1:16" ht="12.75" customHeight="1" thickBot="1" x14ac:dyDescent="0.25">
      <c r="A49" s="34" t="str">
        <f t="shared" si="6"/>
        <v> AOEB 4 </v>
      </c>
      <c r="B49" s="17" t="str">
        <f t="shared" si="7"/>
        <v>I</v>
      </c>
      <c r="C49" s="34">
        <f t="shared" si="8"/>
        <v>44635.891000000003</v>
      </c>
      <c r="D49" s="14" t="str">
        <f t="shared" si="9"/>
        <v>vis</v>
      </c>
      <c r="E49" s="51">
        <f>VLOOKUP(C49,Active!C$21:E$972,3,FALSE)</f>
        <v>1215.9973508362989</v>
      </c>
      <c r="F49" s="17" t="s">
        <v>82</v>
      </c>
      <c r="G49" s="14" t="str">
        <f t="shared" si="10"/>
        <v>44635.891</v>
      </c>
      <c r="H49" s="34">
        <f t="shared" si="11"/>
        <v>-1576</v>
      </c>
      <c r="I49" s="52" t="s">
        <v>381</v>
      </c>
      <c r="J49" s="53" t="s">
        <v>382</v>
      </c>
      <c r="K49" s="52">
        <v>-1576</v>
      </c>
      <c r="L49" s="52" t="s">
        <v>383</v>
      </c>
      <c r="M49" s="53" t="s">
        <v>229</v>
      </c>
      <c r="N49" s="53"/>
      <c r="O49" s="54" t="s">
        <v>329</v>
      </c>
      <c r="P49" s="54" t="s">
        <v>326</v>
      </c>
    </row>
    <row r="50" spans="1:16" ht="12.75" customHeight="1" thickBot="1" x14ac:dyDescent="0.25">
      <c r="A50" s="34" t="str">
        <f t="shared" si="6"/>
        <v> AOEB 4 </v>
      </c>
      <c r="B50" s="17" t="str">
        <f t="shared" si="7"/>
        <v>I</v>
      </c>
      <c r="C50" s="34">
        <f t="shared" si="8"/>
        <v>44670.834999999999</v>
      </c>
      <c r="D50" s="14" t="str">
        <f t="shared" si="9"/>
        <v>vis</v>
      </c>
      <c r="E50" s="51">
        <f>VLOOKUP(C50,Active!C$21:E$972,3,FALSE)</f>
        <v>1222.9976817814309</v>
      </c>
      <c r="F50" s="17" t="s">
        <v>82</v>
      </c>
      <c r="G50" s="14" t="str">
        <f t="shared" si="10"/>
        <v>44670.835</v>
      </c>
      <c r="H50" s="34">
        <f t="shared" si="11"/>
        <v>-1569</v>
      </c>
      <c r="I50" s="52" t="s">
        <v>384</v>
      </c>
      <c r="J50" s="53" t="s">
        <v>385</v>
      </c>
      <c r="K50" s="52">
        <v>-1569</v>
      </c>
      <c r="L50" s="52" t="s">
        <v>386</v>
      </c>
      <c r="M50" s="53" t="s">
        <v>229</v>
      </c>
      <c r="N50" s="53"/>
      <c r="O50" s="54" t="s">
        <v>329</v>
      </c>
      <c r="P50" s="54" t="s">
        <v>326</v>
      </c>
    </row>
    <row r="51" spans="1:16" ht="12.75" customHeight="1" thickBot="1" x14ac:dyDescent="0.25">
      <c r="A51" s="34" t="str">
        <f t="shared" si="6"/>
        <v> AOEB 4 </v>
      </c>
      <c r="B51" s="17" t="str">
        <f t="shared" si="7"/>
        <v>I</v>
      </c>
      <c r="C51" s="34">
        <f t="shared" si="8"/>
        <v>44720.728000000003</v>
      </c>
      <c r="D51" s="14" t="str">
        <f t="shared" si="9"/>
        <v>vis</v>
      </c>
      <c r="E51" s="51">
        <f>VLOOKUP(C51,Active!C$21:E$972,3,FALSE)</f>
        <v>1232.9927456506371</v>
      </c>
      <c r="F51" s="17" t="s">
        <v>82</v>
      </c>
      <c r="G51" s="14" t="str">
        <f t="shared" si="10"/>
        <v>44720.728</v>
      </c>
      <c r="H51" s="34">
        <f t="shared" si="11"/>
        <v>-1559</v>
      </c>
      <c r="I51" s="52" t="s">
        <v>387</v>
      </c>
      <c r="J51" s="53" t="s">
        <v>388</v>
      </c>
      <c r="K51" s="52">
        <v>-1559</v>
      </c>
      <c r="L51" s="52" t="s">
        <v>277</v>
      </c>
      <c r="M51" s="53" t="s">
        <v>229</v>
      </c>
      <c r="N51" s="53"/>
      <c r="O51" s="54" t="s">
        <v>389</v>
      </c>
      <c r="P51" s="54" t="s">
        <v>326</v>
      </c>
    </row>
    <row r="52" spans="1:16" ht="12.75" customHeight="1" thickBot="1" x14ac:dyDescent="0.25">
      <c r="A52" s="34" t="str">
        <f t="shared" si="6"/>
        <v> AOEB 4 </v>
      </c>
      <c r="B52" s="17" t="str">
        <f t="shared" si="7"/>
        <v>I</v>
      </c>
      <c r="C52" s="34">
        <f t="shared" si="8"/>
        <v>44725.722000000002</v>
      </c>
      <c r="D52" s="14" t="str">
        <f t="shared" si="9"/>
        <v>vis</v>
      </c>
      <c r="E52" s="51">
        <f>VLOOKUP(C52,Active!C$21:E$972,3,FALSE)</f>
        <v>1233.9931935884799</v>
      </c>
      <c r="F52" s="17" t="s">
        <v>82</v>
      </c>
      <c r="G52" s="14" t="str">
        <f t="shared" si="10"/>
        <v>44725.722</v>
      </c>
      <c r="H52" s="34">
        <f t="shared" si="11"/>
        <v>-1558</v>
      </c>
      <c r="I52" s="52" t="s">
        <v>390</v>
      </c>
      <c r="J52" s="53" t="s">
        <v>391</v>
      </c>
      <c r="K52" s="52">
        <v>-1558</v>
      </c>
      <c r="L52" s="52" t="s">
        <v>186</v>
      </c>
      <c r="M52" s="53" t="s">
        <v>229</v>
      </c>
      <c r="N52" s="53"/>
      <c r="O52" s="54" t="s">
        <v>389</v>
      </c>
      <c r="P52" s="54" t="s">
        <v>326</v>
      </c>
    </row>
    <row r="53" spans="1:16" ht="12.75" customHeight="1" thickBot="1" x14ac:dyDescent="0.25">
      <c r="A53" s="34" t="str">
        <f t="shared" si="6"/>
        <v> AOEB 4 </v>
      </c>
      <c r="B53" s="17" t="str">
        <f t="shared" si="7"/>
        <v>I</v>
      </c>
      <c r="C53" s="34">
        <f t="shared" si="8"/>
        <v>44735.724999999999</v>
      </c>
      <c r="D53" s="14" t="str">
        <f t="shared" si="9"/>
        <v>vis</v>
      </c>
      <c r="E53" s="51">
        <f>VLOOKUP(C53,Active!C$21:E$972,3,FALSE)</f>
        <v>1235.9970944139191</v>
      </c>
      <c r="F53" s="17" t="s">
        <v>82</v>
      </c>
      <c r="G53" s="14" t="str">
        <f t="shared" si="10"/>
        <v>44735.725</v>
      </c>
      <c r="H53" s="34">
        <f t="shared" si="11"/>
        <v>-1556</v>
      </c>
      <c r="I53" s="52" t="s">
        <v>392</v>
      </c>
      <c r="J53" s="53" t="s">
        <v>393</v>
      </c>
      <c r="K53" s="52">
        <v>-1556</v>
      </c>
      <c r="L53" s="52" t="s">
        <v>207</v>
      </c>
      <c r="M53" s="53" t="s">
        <v>229</v>
      </c>
      <c r="N53" s="53"/>
      <c r="O53" s="54" t="s">
        <v>394</v>
      </c>
      <c r="P53" s="54" t="s">
        <v>326</v>
      </c>
    </row>
    <row r="54" spans="1:16" ht="12.75" customHeight="1" thickBot="1" x14ac:dyDescent="0.25">
      <c r="A54" s="34" t="str">
        <f t="shared" si="6"/>
        <v> AOEB 4 </v>
      </c>
      <c r="B54" s="17" t="str">
        <f t="shared" si="7"/>
        <v>I</v>
      </c>
      <c r="C54" s="34">
        <f t="shared" si="8"/>
        <v>44760.709000000003</v>
      </c>
      <c r="D54" s="14" t="str">
        <f t="shared" si="9"/>
        <v>vis</v>
      </c>
      <c r="E54" s="51">
        <f>VLOOKUP(C54,Active!C$21:E$972,3,FALSE)</f>
        <v>1241.0021387229056</v>
      </c>
      <c r="F54" s="17" t="s">
        <v>82</v>
      </c>
      <c r="G54" s="14" t="str">
        <f t="shared" si="10"/>
        <v>44760.709</v>
      </c>
      <c r="H54" s="34">
        <f t="shared" si="11"/>
        <v>-1551</v>
      </c>
      <c r="I54" s="52" t="s">
        <v>395</v>
      </c>
      <c r="J54" s="53" t="s">
        <v>396</v>
      </c>
      <c r="K54" s="52">
        <v>-1551</v>
      </c>
      <c r="L54" s="52" t="s">
        <v>397</v>
      </c>
      <c r="M54" s="53" t="s">
        <v>229</v>
      </c>
      <c r="N54" s="53"/>
      <c r="O54" s="54" t="s">
        <v>398</v>
      </c>
      <c r="P54" s="54" t="s">
        <v>326</v>
      </c>
    </row>
    <row r="55" spans="1:16" ht="12.75" customHeight="1" thickBot="1" x14ac:dyDescent="0.25">
      <c r="A55" s="34" t="str">
        <f t="shared" si="6"/>
        <v> BBS 68 </v>
      </c>
      <c r="B55" s="17" t="str">
        <f t="shared" si="7"/>
        <v>I</v>
      </c>
      <c r="C55" s="34">
        <f t="shared" si="8"/>
        <v>45519.427000000003</v>
      </c>
      <c r="D55" s="14" t="str">
        <f t="shared" si="9"/>
        <v>vis</v>
      </c>
      <c r="E55" s="51">
        <f>VLOOKUP(C55,Active!C$21:E$972,3,FALSE)</f>
        <v>1392.9961031811613</v>
      </c>
      <c r="F55" s="17" t="s">
        <v>82</v>
      </c>
      <c r="G55" s="14" t="str">
        <f t="shared" si="10"/>
        <v>45519.427</v>
      </c>
      <c r="H55" s="34">
        <f t="shared" si="11"/>
        <v>-1399</v>
      </c>
      <c r="I55" s="52" t="s">
        <v>407</v>
      </c>
      <c r="J55" s="53" t="s">
        <v>408</v>
      </c>
      <c r="K55" s="52">
        <v>-1399</v>
      </c>
      <c r="L55" s="52" t="s">
        <v>131</v>
      </c>
      <c r="M55" s="53" t="s">
        <v>229</v>
      </c>
      <c r="N55" s="53"/>
      <c r="O55" s="54" t="s">
        <v>254</v>
      </c>
      <c r="P55" s="54" t="s">
        <v>409</v>
      </c>
    </row>
    <row r="56" spans="1:16" ht="12.75" customHeight="1" thickBot="1" x14ac:dyDescent="0.25">
      <c r="A56" s="34" t="str">
        <f t="shared" si="6"/>
        <v> BBS 73 </v>
      </c>
      <c r="B56" s="17" t="str">
        <f t="shared" si="7"/>
        <v>II</v>
      </c>
      <c r="C56" s="34">
        <f t="shared" si="8"/>
        <v>45821.449000000001</v>
      </c>
      <c r="D56" s="14" t="str">
        <f t="shared" si="9"/>
        <v>vis</v>
      </c>
      <c r="E56" s="51">
        <f>VLOOKUP(C56,Active!C$21:E$972,3,FALSE)</f>
        <v>1453.5001654725672</v>
      </c>
      <c r="F56" s="17" t="s">
        <v>82</v>
      </c>
      <c r="G56" s="14" t="str">
        <f t="shared" si="10"/>
        <v>45821.449</v>
      </c>
      <c r="H56" s="34">
        <f t="shared" si="11"/>
        <v>-1338.5</v>
      </c>
      <c r="I56" s="52" t="s">
        <v>410</v>
      </c>
      <c r="J56" s="53" t="s">
        <v>411</v>
      </c>
      <c r="K56" s="52">
        <v>-1338.5</v>
      </c>
      <c r="L56" s="52" t="s">
        <v>128</v>
      </c>
      <c r="M56" s="53" t="s">
        <v>229</v>
      </c>
      <c r="N56" s="53"/>
      <c r="O56" s="54" t="s">
        <v>412</v>
      </c>
      <c r="P56" s="54" t="s">
        <v>413</v>
      </c>
    </row>
    <row r="57" spans="1:16" ht="12.75" customHeight="1" thickBot="1" x14ac:dyDescent="0.25">
      <c r="A57" s="34" t="str">
        <f t="shared" si="6"/>
        <v> BBS 73 </v>
      </c>
      <c r="B57" s="17" t="str">
        <f t="shared" si="7"/>
        <v>II</v>
      </c>
      <c r="C57" s="34">
        <f t="shared" si="8"/>
        <v>45851.413999999997</v>
      </c>
      <c r="D57" s="14" t="str">
        <f t="shared" si="9"/>
        <v>vis</v>
      </c>
      <c r="E57" s="51">
        <f>VLOOKUP(C57,Active!C$21:E$972,3,FALSE)</f>
        <v>1459.5030534296093</v>
      </c>
      <c r="F57" s="17" t="s">
        <v>82</v>
      </c>
      <c r="G57" s="14" t="str">
        <f t="shared" si="10"/>
        <v>45851.414</v>
      </c>
      <c r="H57" s="34">
        <f t="shared" si="11"/>
        <v>-1332.5</v>
      </c>
      <c r="I57" s="52" t="s">
        <v>414</v>
      </c>
      <c r="J57" s="53" t="s">
        <v>415</v>
      </c>
      <c r="K57" s="52">
        <v>-1332.5</v>
      </c>
      <c r="L57" s="52" t="s">
        <v>134</v>
      </c>
      <c r="M57" s="53" t="s">
        <v>229</v>
      </c>
      <c r="N57" s="53"/>
      <c r="O57" s="54" t="s">
        <v>412</v>
      </c>
      <c r="P57" s="54" t="s">
        <v>413</v>
      </c>
    </row>
    <row r="58" spans="1:16" ht="12.75" customHeight="1" thickBot="1" x14ac:dyDescent="0.25">
      <c r="A58" s="34" t="str">
        <f t="shared" si="6"/>
        <v> AOEB 4 </v>
      </c>
      <c r="B58" s="17" t="str">
        <f t="shared" si="7"/>
        <v>II</v>
      </c>
      <c r="C58" s="34">
        <f t="shared" si="8"/>
        <v>46120.97</v>
      </c>
      <c r="D58" s="14" t="str">
        <f t="shared" si="9"/>
        <v>vis</v>
      </c>
      <c r="E58" s="51">
        <f>VLOOKUP(C58,Active!C$21:E$972,3,FALSE)</f>
        <v>1513.5032024751179</v>
      </c>
      <c r="F58" s="17" t="s">
        <v>82</v>
      </c>
      <c r="G58" s="14" t="str">
        <f t="shared" si="10"/>
        <v>46120.970</v>
      </c>
      <c r="H58" s="34">
        <f t="shared" si="11"/>
        <v>-1278.5</v>
      </c>
      <c r="I58" s="52" t="s">
        <v>416</v>
      </c>
      <c r="J58" s="53" t="s">
        <v>417</v>
      </c>
      <c r="K58" s="52">
        <v>-1278.5</v>
      </c>
      <c r="L58" s="52" t="s">
        <v>418</v>
      </c>
      <c r="M58" s="53" t="s">
        <v>229</v>
      </c>
      <c r="N58" s="53"/>
      <c r="O58" s="54" t="s">
        <v>419</v>
      </c>
      <c r="P58" s="54" t="s">
        <v>326</v>
      </c>
    </row>
    <row r="59" spans="1:16" ht="12.75" customHeight="1" thickBot="1" x14ac:dyDescent="0.25">
      <c r="A59" s="34" t="str">
        <f t="shared" si="6"/>
        <v> AOEB 4 </v>
      </c>
      <c r="B59" s="17" t="str">
        <f t="shared" si="7"/>
        <v>II</v>
      </c>
      <c r="C59" s="34">
        <f t="shared" si="8"/>
        <v>46210.813999999998</v>
      </c>
      <c r="D59" s="14" t="str">
        <f t="shared" si="9"/>
        <v>vis</v>
      </c>
      <c r="E59" s="51">
        <f>VLOOKUP(C59,Active!C$21:E$972,3,FALSE)</f>
        <v>1531.5016495170848</v>
      </c>
      <c r="F59" s="17" t="s">
        <v>82</v>
      </c>
      <c r="G59" s="14" t="str">
        <f t="shared" si="10"/>
        <v>46210.814</v>
      </c>
      <c r="H59" s="34">
        <f t="shared" si="11"/>
        <v>-1260.5</v>
      </c>
      <c r="I59" s="52" t="s">
        <v>420</v>
      </c>
      <c r="J59" s="53" t="s">
        <v>421</v>
      </c>
      <c r="K59" s="52">
        <v>-1260.5</v>
      </c>
      <c r="L59" s="52" t="s">
        <v>119</v>
      </c>
      <c r="M59" s="53" t="s">
        <v>229</v>
      </c>
      <c r="N59" s="53"/>
      <c r="O59" s="54" t="s">
        <v>419</v>
      </c>
      <c r="P59" s="54" t="s">
        <v>326</v>
      </c>
    </row>
    <row r="60" spans="1:16" ht="12.75" customHeight="1" thickBot="1" x14ac:dyDescent="0.25">
      <c r="A60" s="34" t="str">
        <f t="shared" si="6"/>
        <v> AOEB 4 </v>
      </c>
      <c r="B60" s="17" t="str">
        <f t="shared" si="7"/>
        <v>II</v>
      </c>
      <c r="C60" s="34">
        <f t="shared" si="8"/>
        <v>46874.703000000001</v>
      </c>
      <c r="D60" s="14" t="str">
        <f t="shared" si="9"/>
        <v>vis</v>
      </c>
      <c r="E60" s="51">
        <f>VLOOKUP(C60,Active!C$21:E$972,3,FALSE)</f>
        <v>1664.4985219653825</v>
      </c>
      <c r="F60" s="17" t="s">
        <v>82</v>
      </c>
      <c r="G60" s="14" t="str">
        <f t="shared" si="10"/>
        <v>46874.703</v>
      </c>
      <c r="H60" s="34">
        <f t="shared" si="11"/>
        <v>-1127.5</v>
      </c>
      <c r="I60" s="52" t="s">
        <v>422</v>
      </c>
      <c r="J60" s="53" t="s">
        <v>423</v>
      </c>
      <c r="K60" s="52">
        <v>-1127.5</v>
      </c>
      <c r="L60" s="52" t="s">
        <v>253</v>
      </c>
      <c r="M60" s="53" t="s">
        <v>229</v>
      </c>
      <c r="N60" s="53"/>
      <c r="O60" s="54" t="s">
        <v>424</v>
      </c>
      <c r="P60" s="54" t="s">
        <v>326</v>
      </c>
    </row>
    <row r="61" spans="1:16" ht="12.75" customHeight="1" thickBot="1" x14ac:dyDescent="0.25">
      <c r="A61" s="34" t="str">
        <f t="shared" si="6"/>
        <v> AOEB 4 </v>
      </c>
      <c r="B61" s="17" t="str">
        <f t="shared" si="7"/>
        <v>II</v>
      </c>
      <c r="C61" s="34">
        <f t="shared" si="8"/>
        <v>46889.682999999997</v>
      </c>
      <c r="D61" s="14" t="str">
        <f t="shared" si="9"/>
        <v>vis</v>
      </c>
      <c r="E61" s="51">
        <f>VLOOKUP(C61,Active!C$21:E$972,3,FALSE)</f>
        <v>1667.499465118944</v>
      </c>
      <c r="F61" s="17" t="s">
        <v>82</v>
      </c>
      <c r="G61" s="14" t="str">
        <f t="shared" si="10"/>
        <v>46889.683</v>
      </c>
      <c r="H61" s="34">
        <f t="shared" si="11"/>
        <v>-1124.5</v>
      </c>
      <c r="I61" s="52" t="s">
        <v>425</v>
      </c>
      <c r="J61" s="53" t="s">
        <v>426</v>
      </c>
      <c r="K61" s="52">
        <v>-1124.5</v>
      </c>
      <c r="L61" s="52" t="s">
        <v>309</v>
      </c>
      <c r="M61" s="53" t="s">
        <v>229</v>
      </c>
      <c r="N61" s="53"/>
      <c r="O61" s="54" t="s">
        <v>329</v>
      </c>
      <c r="P61" s="54" t="s">
        <v>326</v>
      </c>
    </row>
    <row r="62" spans="1:16" ht="12.75" customHeight="1" thickBot="1" x14ac:dyDescent="0.25">
      <c r="A62" s="34" t="str">
        <f t="shared" si="6"/>
        <v> BBS 87 </v>
      </c>
      <c r="B62" s="17" t="str">
        <f t="shared" si="7"/>
        <v>I</v>
      </c>
      <c r="C62" s="34">
        <f t="shared" si="8"/>
        <v>47206.661</v>
      </c>
      <c r="D62" s="14" t="str">
        <f t="shared" si="9"/>
        <v>vis</v>
      </c>
      <c r="E62" s="51">
        <f>VLOOKUP(C62,Active!C$21:E$972,3,FALSE)</f>
        <v>1730.9996626443085</v>
      </c>
      <c r="F62" s="17" t="s">
        <v>82</v>
      </c>
      <c r="G62" s="14" t="str">
        <f t="shared" si="10"/>
        <v>47206.661</v>
      </c>
      <c r="H62" s="34">
        <f t="shared" si="11"/>
        <v>-1061</v>
      </c>
      <c r="I62" s="52" t="s">
        <v>427</v>
      </c>
      <c r="J62" s="53" t="s">
        <v>428</v>
      </c>
      <c r="K62" s="52">
        <v>-1061</v>
      </c>
      <c r="L62" s="52" t="s">
        <v>228</v>
      </c>
      <c r="M62" s="53" t="s">
        <v>243</v>
      </c>
      <c r="N62" s="53" t="s">
        <v>244</v>
      </c>
      <c r="O62" s="54" t="s">
        <v>254</v>
      </c>
      <c r="P62" s="54" t="s">
        <v>429</v>
      </c>
    </row>
    <row r="63" spans="1:16" ht="12.75" customHeight="1" thickBot="1" x14ac:dyDescent="0.25">
      <c r="A63" s="34" t="str">
        <f t="shared" si="6"/>
        <v> BBS 89 </v>
      </c>
      <c r="B63" s="17" t="str">
        <f t="shared" si="7"/>
        <v>I</v>
      </c>
      <c r="C63" s="34">
        <f t="shared" si="8"/>
        <v>47286.499000000003</v>
      </c>
      <c r="D63" s="14" t="str">
        <f t="shared" si="9"/>
        <v>vis</v>
      </c>
      <c r="E63" s="51">
        <f>VLOOKUP(C63,Active!C$21:E$972,3,FALSE)</f>
        <v>1746.9936078708863</v>
      </c>
      <c r="F63" s="17" t="s">
        <v>82</v>
      </c>
      <c r="G63" s="14" t="str">
        <f t="shared" si="10"/>
        <v>47286.499</v>
      </c>
      <c r="H63" s="34">
        <f t="shared" si="11"/>
        <v>-1045</v>
      </c>
      <c r="I63" s="52" t="s">
        <v>430</v>
      </c>
      <c r="J63" s="53" t="s">
        <v>431</v>
      </c>
      <c r="K63" s="52">
        <v>-1045</v>
      </c>
      <c r="L63" s="52" t="s">
        <v>163</v>
      </c>
      <c r="M63" s="53" t="s">
        <v>229</v>
      </c>
      <c r="N63" s="53"/>
      <c r="O63" s="54" t="s">
        <v>432</v>
      </c>
      <c r="P63" s="54" t="s">
        <v>433</v>
      </c>
    </row>
    <row r="64" spans="1:16" ht="12.75" customHeight="1" thickBot="1" x14ac:dyDescent="0.25">
      <c r="A64" s="34" t="str">
        <f t="shared" si="6"/>
        <v> AOEB 4 </v>
      </c>
      <c r="B64" s="17" t="str">
        <f t="shared" si="7"/>
        <v>I</v>
      </c>
      <c r="C64" s="34">
        <f t="shared" si="8"/>
        <v>47336.438999999998</v>
      </c>
      <c r="D64" s="14" t="str">
        <f t="shared" si="9"/>
        <v>vis</v>
      </c>
      <c r="E64" s="51">
        <f>VLOOKUP(C64,Active!C$21:E$972,3,FALSE)</f>
        <v>1756.9980872493175</v>
      </c>
      <c r="F64" s="17" t="s">
        <v>82</v>
      </c>
      <c r="G64" s="14" t="str">
        <f t="shared" si="10"/>
        <v>47336.439</v>
      </c>
      <c r="H64" s="34">
        <f t="shared" si="11"/>
        <v>-1035</v>
      </c>
      <c r="I64" s="52" t="s">
        <v>434</v>
      </c>
      <c r="J64" s="53" t="s">
        <v>435</v>
      </c>
      <c r="K64" s="52">
        <v>-1035</v>
      </c>
      <c r="L64" s="52" t="s">
        <v>305</v>
      </c>
      <c r="M64" s="53" t="s">
        <v>229</v>
      </c>
      <c r="N64" s="53"/>
      <c r="O64" s="54" t="s">
        <v>329</v>
      </c>
      <c r="P64" s="54" t="s">
        <v>326</v>
      </c>
    </row>
    <row r="65" spans="1:16" ht="12.75" customHeight="1" thickBot="1" x14ac:dyDescent="0.25">
      <c r="A65" s="34" t="str">
        <f t="shared" si="6"/>
        <v> AOEB 4 </v>
      </c>
      <c r="B65" s="17" t="str">
        <f t="shared" si="7"/>
        <v>I</v>
      </c>
      <c r="C65" s="34">
        <f t="shared" si="8"/>
        <v>47361.394</v>
      </c>
      <c r="D65" s="14" t="str">
        <f t="shared" si="9"/>
        <v>vis</v>
      </c>
      <c r="E65" s="51">
        <f>VLOOKUP(C65,Active!C$21:E$972,3,FALSE)</f>
        <v>1761.9973219887806</v>
      </c>
      <c r="F65" s="17" t="s">
        <v>82</v>
      </c>
      <c r="G65" s="14" t="str">
        <f t="shared" si="10"/>
        <v>47361.394</v>
      </c>
      <c r="H65" s="34">
        <f t="shared" si="11"/>
        <v>-1030</v>
      </c>
      <c r="I65" s="52" t="s">
        <v>436</v>
      </c>
      <c r="J65" s="53" t="s">
        <v>437</v>
      </c>
      <c r="K65" s="52">
        <v>-1030</v>
      </c>
      <c r="L65" s="52" t="s">
        <v>383</v>
      </c>
      <c r="M65" s="53" t="s">
        <v>229</v>
      </c>
      <c r="N65" s="53"/>
      <c r="O65" s="54" t="s">
        <v>329</v>
      </c>
      <c r="P65" s="54" t="s">
        <v>326</v>
      </c>
    </row>
    <row r="66" spans="1:16" ht="12.75" customHeight="1" thickBot="1" x14ac:dyDescent="0.25">
      <c r="A66" s="34" t="str">
        <f t="shared" si="6"/>
        <v> AOEB 4 </v>
      </c>
      <c r="B66" s="17" t="str">
        <f t="shared" si="7"/>
        <v>II</v>
      </c>
      <c r="C66" s="34">
        <f t="shared" si="8"/>
        <v>48736.63</v>
      </c>
      <c r="D66" s="14" t="str">
        <f t="shared" si="9"/>
        <v>vis</v>
      </c>
      <c r="E66" s="51">
        <f>VLOOKUP(C66,Active!C$21:E$972,3,FALSE)</f>
        <v>2037.4983272446375</v>
      </c>
      <c r="F66" s="17" t="s">
        <v>82</v>
      </c>
      <c r="G66" s="14" t="str">
        <f t="shared" si="10"/>
        <v>48736.630</v>
      </c>
      <c r="H66" s="34">
        <f t="shared" si="11"/>
        <v>-754.5</v>
      </c>
      <c r="I66" s="52" t="s">
        <v>443</v>
      </c>
      <c r="J66" s="53" t="s">
        <v>444</v>
      </c>
      <c r="K66" s="52">
        <v>-754.5</v>
      </c>
      <c r="L66" s="52" t="s">
        <v>157</v>
      </c>
      <c r="M66" s="53" t="s">
        <v>229</v>
      </c>
      <c r="N66" s="53"/>
      <c r="O66" s="54" t="s">
        <v>445</v>
      </c>
      <c r="P66" s="54" t="s">
        <v>326</v>
      </c>
    </row>
    <row r="67" spans="1:16" ht="12.75" customHeight="1" thickBot="1" x14ac:dyDescent="0.25">
      <c r="A67" s="34" t="str">
        <f t="shared" si="6"/>
        <v> BBS 103 </v>
      </c>
      <c r="B67" s="17" t="str">
        <f t="shared" si="7"/>
        <v>I</v>
      </c>
      <c r="C67" s="34">
        <f t="shared" si="8"/>
        <v>49003.695699999997</v>
      </c>
      <c r="D67" s="14" t="str">
        <f t="shared" si="9"/>
        <v>vis</v>
      </c>
      <c r="E67" s="51">
        <f>VLOOKUP(C67,Active!C$21:E$972,3,FALSE)</f>
        <v>2090.9995945321134</v>
      </c>
      <c r="F67" s="17" t="s">
        <v>82</v>
      </c>
      <c r="G67" s="14" t="str">
        <f t="shared" si="10"/>
        <v>49003.6957</v>
      </c>
      <c r="H67" s="34">
        <f t="shared" si="11"/>
        <v>-701</v>
      </c>
      <c r="I67" s="52" t="s">
        <v>450</v>
      </c>
      <c r="J67" s="53" t="s">
        <v>451</v>
      </c>
      <c r="K67" s="52">
        <v>-701</v>
      </c>
      <c r="L67" s="52" t="s">
        <v>452</v>
      </c>
      <c r="M67" s="53" t="s">
        <v>243</v>
      </c>
      <c r="N67" s="53" t="s">
        <v>28</v>
      </c>
      <c r="O67" s="54" t="s">
        <v>453</v>
      </c>
      <c r="P67" s="54" t="s">
        <v>454</v>
      </c>
    </row>
    <row r="68" spans="1:16" ht="12.75" customHeight="1" thickBot="1" x14ac:dyDescent="0.25">
      <c r="A68" s="34" t="str">
        <f t="shared" si="6"/>
        <v> BBS 103 </v>
      </c>
      <c r="B68" s="17" t="str">
        <f t="shared" si="7"/>
        <v>I</v>
      </c>
      <c r="C68" s="34">
        <f t="shared" si="8"/>
        <v>49023.661099999998</v>
      </c>
      <c r="D68" s="14" t="str">
        <f t="shared" si="9"/>
        <v>vis</v>
      </c>
      <c r="E68" s="51">
        <f>VLOOKUP(C68,Active!C$21:E$972,3,FALSE)</f>
        <v>2094.9992627856609</v>
      </c>
      <c r="F68" s="17" t="s">
        <v>82</v>
      </c>
      <c r="G68" s="14" t="str">
        <f t="shared" si="10"/>
        <v>49023.6611</v>
      </c>
      <c r="H68" s="34">
        <f t="shared" si="11"/>
        <v>-697</v>
      </c>
      <c r="I68" s="52" t="s">
        <v>455</v>
      </c>
      <c r="J68" s="53" t="s">
        <v>456</v>
      </c>
      <c r="K68" s="52">
        <v>-697</v>
      </c>
      <c r="L68" s="52" t="s">
        <v>457</v>
      </c>
      <c r="M68" s="53" t="s">
        <v>243</v>
      </c>
      <c r="N68" s="53" t="s">
        <v>28</v>
      </c>
      <c r="O68" s="54" t="s">
        <v>453</v>
      </c>
      <c r="P68" s="54" t="s">
        <v>454</v>
      </c>
    </row>
    <row r="69" spans="1:16" ht="12.75" customHeight="1" thickBot="1" x14ac:dyDescent="0.25">
      <c r="A69" s="34" t="str">
        <f t="shared" si="6"/>
        <v> BBS 104 </v>
      </c>
      <c r="B69" s="17" t="str">
        <f t="shared" si="7"/>
        <v>I</v>
      </c>
      <c r="C69" s="34">
        <f t="shared" si="8"/>
        <v>49113.527000000002</v>
      </c>
      <c r="D69" s="14" t="str">
        <f t="shared" si="9"/>
        <v>vis</v>
      </c>
      <c r="E69" s="51">
        <f>VLOOKUP(C69,Active!C$21:E$972,3,FALSE)</f>
        <v>2113.0020970542687</v>
      </c>
      <c r="F69" s="17" t="s">
        <v>82</v>
      </c>
      <c r="G69" s="14" t="str">
        <f t="shared" si="10"/>
        <v>49113.527</v>
      </c>
      <c r="H69" s="34">
        <f t="shared" si="11"/>
        <v>-679</v>
      </c>
      <c r="I69" s="52" t="s">
        <v>458</v>
      </c>
      <c r="J69" s="53" t="s">
        <v>459</v>
      </c>
      <c r="K69" s="52">
        <v>-679</v>
      </c>
      <c r="L69" s="52" t="s">
        <v>397</v>
      </c>
      <c r="M69" s="53" t="s">
        <v>229</v>
      </c>
      <c r="N69" s="53"/>
      <c r="O69" s="54" t="s">
        <v>460</v>
      </c>
      <c r="P69" s="54" t="s">
        <v>461</v>
      </c>
    </row>
    <row r="70" spans="1:16" ht="12.75" customHeight="1" thickBot="1" x14ac:dyDescent="0.25">
      <c r="A70" s="34" t="str">
        <f t="shared" si="6"/>
        <v>BAVM 62 </v>
      </c>
      <c r="B70" s="17" t="str">
        <f t="shared" si="7"/>
        <v>I</v>
      </c>
      <c r="C70" s="34">
        <f t="shared" si="8"/>
        <v>49133.478999999999</v>
      </c>
      <c r="D70" s="14" t="str">
        <f t="shared" si="9"/>
        <v>vis</v>
      </c>
      <c r="E70" s="51">
        <f>VLOOKUP(C70,Active!C$21:E$972,3,FALSE)</f>
        <v>2116.9990808860362</v>
      </c>
      <c r="F70" s="17" t="s">
        <v>82</v>
      </c>
      <c r="G70" s="14" t="str">
        <f t="shared" si="10"/>
        <v>49133.479</v>
      </c>
      <c r="H70" s="34">
        <f t="shared" si="11"/>
        <v>-675</v>
      </c>
      <c r="I70" s="52" t="s">
        <v>462</v>
      </c>
      <c r="J70" s="53" t="s">
        <v>463</v>
      </c>
      <c r="K70" s="52">
        <v>-675</v>
      </c>
      <c r="L70" s="52" t="s">
        <v>198</v>
      </c>
      <c r="M70" s="53" t="s">
        <v>243</v>
      </c>
      <c r="N70" s="53" t="s">
        <v>464</v>
      </c>
      <c r="O70" s="54" t="s">
        <v>465</v>
      </c>
      <c r="P70" s="55" t="s">
        <v>466</v>
      </c>
    </row>
    <row r="71" spans="1:16" ht="12.75" customHeight="1" thickBot="1" x14ac:dyDescent="0.25">
      <c r="A71" s="34" t="str">
        <f t="shared" si="6"/>
        <v>BAVM 62 </v>
      </c>
      <c r="B71" s="17" t="str">
        <f t="shared" si="7"/>
        <v>I</v>
      </c>
      <c r="C71" s="34">
        <f t="shared" si="8"/>
        <v>49133.481</v>
      </c>
      <c r="D71" s="14" t="str">
        <f t="shared" si="9"/>
        <v>vis</v>
      </c>
      <c r="E71" s="51">
        <f>VLOOKUP(C71,Active!C$21:E$972,3,FALSE)</f>
        <v>2116.9994815460032</v>
      </c>
      <c r="F71" s="17" t="s">
        <v>82</v>
      </c>
      <c r="G71" s="14" t="str">
        <f t="shared" si="10"/>
        <v>49133.481</v>
      </c>
      <c r="H71" s="34">
        <f t="shared" si="11"/>
        <v>-675</v>
      </c>
      <c r="I71" s="52" t="s">
        <v>467</v>
      </c>
      <c r="J71" s="53" t="s">
        <v>468</v>
      </c>
      <c r="K71" s="52">
        <v>-675</v>
      </c>
      <c r="L71" s="52" t="s">
        <v>373</v>
      </c>
      <c r="M71" s="53" t="s">
        <v>243</v>
      </c>
      <c r="N71" s="53" t="s">
        <v>469</v>
      </c>
      <c r="O71" s="54" t="s">
        <v>465</v>
      </c>
      <c r="P71" s="55" t="s">
        <v>466</v>
      </c>
    </row>
    <row r="72" spans="1:16" ht="12.75" customHeight="1" thickBot="1" x14ac:dyDescent="0.25">
      <c r="A72" s="34" t="str">
        <f t="shared" si="6"/>
        <v> BBS 104 </v>
      </c>
      <c r="B72" s="17" t="str">
        <f t="shared" si="7"/>
        <v>I</v>
      </c>
      <c r="C72" s="34">
        <f t="shared" si="8"/>
        <v>49173.415300000001</v>
      </c>
      <c r="D72" s="14" t="str">
        <f t="shared" si="9"/>
        <v>vis</v>
      </c>
      <c r="E72" s="51">
        <f>VLOOKUP(C72,Active!C$21:E$972,3,FALSE)</f>
        <v>2124.9995192080405</v>
      </c>
      <c r="F72" s="17" t="s">
        <v>82</v>
      </c>
      <c r="G72" s="14" t="str">
        <f t="shared" si="10"/>
        <v>49173.4153</v>
      </c>
      <c r="H72" s="34">
        <f t="shared" si="11"/>
        <v>-667</v>
      </c>
      <c r="I72" s="52" t="s">
        <v>470</v>
      </c>
      <c r="J72" s="53" t="s">
        <v>471</v>
      </c>
      <c r="K72" s="52">
        <v>-667</v>
      </c>
      <c r="L72" s="52" t="s">
        <v>472</v>
      </c>
      <c r="M72" s="53" t="s">
        <v>243</v>
      </c>
      <c r="N72" s="53" t="s">
        <v>28</v>
      </c>
      <c r="O72" s="54" t="s">
        <v>453</v>
      </c>
      <c r="P72" s="54" t="s">
        <v>461</v>
      </c>
    </row>
    <row r="73" spans="1:16" ht="12.75" customHeight="1" thickBot="1" x14ac:dyDescent="0.25">
      <c r="A73" s="34" t="str">
        <f t="shared" si="6"/>
        <v> BBS 106 </v>
      </c>
      <c r="B73" s="17" t="str">
        <f t="shared" si="7"/>
        <v>II</v>
      </c>
      <c r="C73" s="34">
        <f t="shared" si="8"/>
        <v>49475.417000000001</v>
      </c>
      <c r="D73" s="14" t="str">
        <f t="shared" si="9"/>
        <v>vis</v>
      </c>
      <c r="E73" s="51">
        <f>VLOOKUP(C73,Active!C$21:E$972,3,FALSE)</f>
        <v>2185.4995148007806</v>
      </c>
      <c r="F73" s="17" t="s">
        <v>82</v>
      </c>
      <c r="G73" s="14" t="str">
        <f t="shared" si="10"/>
        <v>49475.4170</v>
      </c>
      <c r="H73" s="34">
        <f t="shared" si="11"/>
        <v>-606.5</v>
      </c>
      <c r="I73" s="52" t="s">
        <v>473</v>
      </c>
      <c r="J73" s="53" t="s">
        <v>474</v>
      </c>
      <c r="K73" s="52">
        <v>-606.5</v>
      </c>
      <c r="L73" s="52" t="s">
        <v>472</v>
      </c>
      <c r="M73" s="53" t="s">
        <v>243</v>
      </c>
      <c r="N73" s="53" t="s">
        <v>28</v>
      </c>
      <c r="O73" s="54" t="s">
        <v>254</v>
      </c>
      <c r="P73" s="54" t="s">
        <v>475</v>
      </c>
    </row>
    <row r="74" spans="1:16" ht="12.75" customHeight="1" thickBot="1" x14ac:dyDescent="0.25">
      <c r="A74" s="34" t="str">
        <f t="shared" si="6"/>
        <v> BBS 106 </v>
      </c>
      <c r="B74" s="17" t="str">
        <f t="shared" si="7"/>
        <v>II</v>
      </c>
      <c r="C74" s="34">
        <f t="shared" si="8"/>
        <v>49480.409</v>
      </c>
      <c r="D74" s="14" t="str">
        <f t="shared" si="9"/>
        <v>vis</v>
      </c>
      <c r="E74" s="51">
        <f>VLOOKUP(C74,Active!C$21:E$972,3,FALSE)</f>
        <v>2186.4995620786567</v>
      </c>
      <c r="F74" s="17" t="s">
        <v>82</v>
      </c>
      <c r="G74" s="14" t="str">
        <f t="shared" si="10"/>
        <v>49480.4090</v>
      </c>
      <c r="H74" s="34">
        <f t="shared" si="11"/>
        <v>-605.5</v>
      </c>
      <c r="I74" s="52" t="s">
        <v>476</v>
      </c>
      <c r="J74" s="53" t="s">
        <v>477</v>
      </c>
      <c r="K74" s="52">
        <v>-605.5</v>
      </c>
      <c r="L74" s="52" t="s">
        <v>478</v>
      </c>
      <c r="M74" s="53" t="s">
        <v>243</v>
      </c>
      <c r="N74" s="53" t="s">
        <v>28</v>
      </c>
      <c r="O74" s="54" t="s">
        <v>453</v>
      </c>
      <c r="P74" s="54" t="s">
        <v>475</v>
      </c>
    </row>
    <row r="75" spans="1:16" ht="12.75" customHeight="1" thickBot="1" x14ac:dyDescent="0.25">
      <c r="A75" s="34" t="str">
        <f t="shared" ref="A75:A106" si="12">P75</f>
        <v> BBS 113 </v>
      </c>
      <c r="B75" s="17" t="str">
        <f t="shared" ref="B75:B106" si="13">IF(H75=INT(H75),"I","II")</f>
        <v>I</v>
      </c>
      <c r="C75" s="34">
        <f t="shared" ref="C75:C106" si="14">1*G75</f>
        <v>49797.392999999996</v>
      </c>
      <c r="D75" s="14" t="str">
        <f t="shared" ref="D75:D106" si="15">VLOOKUP(F75,I$1:J$5,2,FALSE)</f>
        <v>vis</v>
      </c>
      <c r="E75" s="51">
        <f>VLOOKUP(C75,Active!C$21:E$972,3,FALSE)</f>
        <v>2250.0009615839213</v>
      </c>
      <c r="F75" s="17" t="s">
        <v>82</v>
      </c>
      <c r="G75" s="14" t="str">
        <f t="shared" ref="G75:G106" si="16">MID(I75,3,LEN(I75)-3)</f>
        <v>49797.393</v>
      </c>
      <c r="H75" s="34">
        <f t="shared" ref="H75:H106" si="17">1*K75</f>
        <v>-542</v>
      </c>
      <c r="I75" s="52" t="s">
        <v>479</v>
      </c>
      <c r="J75" s="53" t="s">
        <v>480</v>
      </c>
      <c r="K75" s="52">
        <v>-542</v>
      </c>
      <c r="L75" s="52" t="s">
        <v>481</v>
      </c>
      <c r="M75" s="53" t="s">
        <v>229</v>
      </c>
      <c r="N75" s="53"/>
      <c r="O75" s="54" t="s">
        <v>482</v>
      </c>
      <c r="P75" s="54" t="s">
        <v>483</v>
      </c>
    </row>
    <row r="76" spans="1:16" ht="12.75" customHeight="1" thickBot="1" x14ac:dyDescent="0.25">
      <c r="A76" s="34" t="str">
        <f t="shared" si="12"/>
        <v> BBS 113 </v>
      </c>
      <c r="B76" s="17" t="str">
        <f t="shared" si="13"/>
        <v>I</v>
      </c>
      <c r="C76" s="34">
        <f t="shared" si="14"/>
        <v>49807.362999999998</v>
      </c>
      <c r="D76" s="14" t="str">
        <f t="shared" si="15"/>
        <v>vis</v>
      </c>
      <c r="E76" s="51">
        <f>VLOOKUP(C76,Active!C$21:E$972,3,FALSE)</f>
        <v>2251.998251519904</v>
      </c>
      <c r="F76" s="17" t="s">
        <v>82</v>
      </c>
      <c r="G76" s="14" t="str">
        <f t="shared" si="16"/>
        <v>49807.363</v>
      </c>
      <c r="H76" s="34">
        <f t="shared" si="17"/>
        <v>-540</v>
      </c>
      <c r="I76" s="52" t="s">
        <v>484</v>
      </c>
      <c r="J76" s="53" t="s">
        <v>485</v>
      </c>
      <c r="K76" s="52">
        <v>-540</v>
      </c>
      <c r="L76" s="52" t="s">
        <v>157</v>
      </c>
      <c r="M76" s="53" t="s">
        <v>229</v>
      </c>
      <c r="N76" s="53"/>
      <c r="O76" s="54" t="s">
        <v>482</v>
      </c>
      <c r="P76" s="54" t="s">
        <v>483</v>
      </c>
    </row>
    <row r="77" spans="1:16" ht="12.75" customHeight="1" thickBot="1" x14ac:dyDescent="0.25">
      <c r="A77" s="34" t="str">
        <f t="shared" si="12"/>
        <v> AOEB 4 </v>
      </c>
      <c r="B77" s="17" t="str">
        <f t="shared" si="13"/>
        <v>II</v>
      </c>
      <c r="C77" s="34">
        <f t="shared" si="14"/>
        <v>49899.697999999997</v>
      </c>
      <c r="D77" s="14" t="str">
        <f t="shared" si="15"/>
        <v>vis</v>
      </c>
      <c r="E77" s="51">
        <f>VLOOKUP(C77,Active!C$21:E$972,3,FALSE)</f>
        <v>2270.4957205508913</v>
      </c>
      <c r="F77" s="17" t="s">
        <v>82</v>
      </c>
      <c r="G77" s="14" t="str">
        <f t="shared" si="16"/>
        <v>49899.698</v>
      </c>
      <c r="H77" s="34">
        <f t="shared" si="17"/>
        <v>-521.5</v>
      </c>
      <c r="I77" s="52" t="s">
        <v>486</v>
      </c>
      <c r="J77" s="53" t="s">
        <v>487</v>
      </c>
      <c r="K77" s="52">
        <v>-521.5</v>
      </c>
      <c r="L77" s="52" t="s">
        <v>110</v>
      </c>
      <c r="M77" s="53" t="s">
        <v>229</v>
      </c>
      <c r="N77" s="53"/>
      <c r="O77" s="54" t="s">
        <v>329</v>
      </c>
      <c r="P77" s="54" t="s">
        <v>326</v>
      </c>
    </row>
    <row r="78" spans="1:16" ht="12.75" customHeight="1" thickBot="1" x14ac:dyDescent="0.25">
      <c r="A78" s="34" t="str">
        <f t="shared" si="12"/>
        <v> AOEB 4 </v>
      </c>
      <c r="B78" s="17" t="str">
        <f t="shared" si="13"/>
        <v>I</v>
      </c>
      <c r="C78" s="34">
        <f t="shared" si="14"/>
        <v>50166.777999999998</v>
      </c>
      <c r="D78" s="14" t="str">
        <f t="shared" si="15"/>
        <v>vis</v>
      </c>
      <c r="E78" s="51">
        <f>VLOOKUP(C78,Active!C$21:E$972,3,FALSE)</f>
        <v>2323.9998525571327</v>
      </c>
      <c r="F78" s="17" t="s">
        <v>82</v>
      </c>
      <c r="G78" s="14" t="str">
        <f t="shared" si="16"/>
        <v>50166.778</v>
      </c>
      <c r="H78" s="34">
        <f t="shared" si="17"/>
        <v>-468</v>
      </c>
      <c r="I78" s="52" t="s">
        <v>488</v>
      </c>
      <c r="J78" s="53" t="s">
        <v>489</v>
      </c>
      <c r="K78" s="52">
        <v>-468</v>
      </c>
      <c r="L78" s="52" t="s">
        <v>175</v>
      </c>
      <c r="M78" s="53" t="s">
        <v>490</v>
      </c>
      <c r="N78" s="53"/>
      <c r="O78" s="54" t="s">
        <v>445</v>
      </c>
      <c r="P78" s="54" t="s">
        <v>326</v>
      </c>
    </row>
    <row r="79" spans="1:16" ht="12.75" customHeight="1" thickBot="1" x14ac:dyDescent="0.25">
      <c r="A79" s="34" t="str">
        <f t="shared" si="12"/>
        <v> AOEB 4 </v>
      </c>
      <c r="B79" s="17" t="str">
        <f t="shared" si="13"/>
        <v>I</v>
      </c>
      <c r="C79" s="34">
        <f t="shared" si="14"/>
        <v>50201.712</v>
      </c>
      <c r="D79" s="14" t="str">
        <f t="shared" si="15"/>
        <v>vis</v>
      </c>
      <c r="E79" s="51">
        <f>VLOOKUP(C79,Active!C$21:E$972,3,FALSE)</f>
        <v>2330.9981802024299</v>
      </c>
      <c r="F79" s="17" t="s">
        <v>82</v>
      </c>
      <c r="G79" s="14" t="str">
        <f t="shared" si="16"/>
        <v>50201.712</v>
      </c>
      <c r="H79" s="34">
        <f t="shared" si="17"/>
        <v>-461</v>
      </c>
      <c r="I79" s="52" t="s">
        <v>491</v>
      </c>
      <c r="J79" s="53" t="s">
        <v>492</v>
      </c>
      <c r="K79" s="52">
        <v>-461</v>
      </c>
      <c r="L79" s="52" t="s">
        <v>157</v>
      </c>
      <c r="M79" s="53" t="s">
        <v>229</v>
      </c>
      <c r="N79" s="53"/>
      <c r="O79" s="54" t="s">
        <v>493</v>
      </c>
      <c r="P79" s="54" t="s">
        <v>326</v>
      </c>
    </row>
    <row r="80" spans="1:16" ht="12.75" customHeight="1" thickBot="1" x14ac:dyDescent="0.25">
      <c r="A80" s="34" t="str">
        <f t="shared" si="12"/>
        <v> AOEB 4 </v>
      </c>
      <c r="B80" s="17" t="str">
        <f t="shared" si="13"/>
        <v>I</v>
      </c>
      <c r="C80" s="34">
        <f t="shared" si="14"/>
        <v>50216.69</v>
      </c>
      <c r="D80" s="14" t="str">
        <f t="shared" si="15"/>
        <v>vis</v>
      </c>
      <c r="E80" s="51">
        <f>VLOOKUP(C80,Active!C$21:E$972,3,FALSE)</f>
        <v>2333.9987226960261</v>
      </c>
      <c r="F80" s="17" t="s">
        <v>82</v>
      </c>
      <c r="G80" s="14" t="str">
        <f t="shared" si="16"/>
        <v>50216.690</v>
      </c>
      <c r="H80" s="34">
        <f t="shared" si="17"/>
        <v>-458</v>
      </c>
      <c r="I80" s="52" t="s">
        <v>494</v>
      </c>
      <c r="J80" s="53" t="s">
        <v>495</v>
      </c>
      <c r="K80" s="52">
        <v>-458</v>
      </c>
      <c r="L80" s="52" t="s">
        <v>343</v>
      </c>
      <c r="M80" s="53" t="s">
        <v>229</v>
      </c>
      <c r="N80" s="53"/>
      <c r="O80" s="54" t="s">
        <v>493</v>
      </c>
      <c r="P80" s="54" t="s">
        <v>326</v>
      </c>
    </row>
    <row r="81" spans="1:16" ht="12.75" customHeight="1" thickBot="1" x14ac:dyDescent="0.25">
      <c r="A81" s="34" t="str">
        <f t="shared" si="12"/>
        <v> AOEB 4 </v>
      </c>
      <c r="B81" s="17" t="str">
        <f t="shared" si="13"/>
        <v>I</v>
      </c>
      <c r="C81" s="34">
        <f t="shared" si="14"/>
        <v>50221.656000000003</v>
      </c>
      <c r="D81" s="14" t="str">
        <f t="shared" si="15"/>
        <v>vis</v>
      </c>
      <c r="E81" s="51">
        <f>VLOOKUP(C81,Active!C$21:E$972,3,FALSE)</f>
        <v>2334.9935613943298</v>
      </c>
      <c r="F81" s="17" t="s">
        <v>82</v>
      </c>
      <c r="G81" s="14" t="str">
        <f t="shared" si="16"/>
        <v>50221.656</v>
      </c>
      <c r="H81" s="34">
        <f t="shared" si="17"/>
        <v>-457</v>
      </c>
      <c r="I81" s="52" t="s">
        <v>496</v>
      </c>
      <c r="J81" s="53" t="s">
        <v>497</v>
      </c>
      <c r="K81" s="52">
        <v>-457</v>
      </c>
      <c r="L81" s="52" t="s">
        <v>498</v>
      </c>
      <c r="M81" s="53" t="s">
        <v>229</v>
      </c>
      <c r="N81" s="53"/>
      <c r="O81" s="54" t="s">
        <v>493</v>
      </c>
      <c r="P81" s="54" t="s">
        <v>326</v>
      </c>
    </row>
    <row r="82" spans="1:16" ht="12.75" customHeight="1" thickBot="1" x14ac:dyDescent="0.25">
      <c r="A82" s="34" t="str">
        <f t="shared" si="12"/>
        <v> AOEB 4 </v>
      </c>
      <c r="B82" s="17" t="str">
        <f t="shared" si="13"/>
        <v>I</v>
      </c>
      <c r="C82" s="34">
        <f t="shared" si="14"/>
        <v>50221.658000000003</v>
      </c>
      <c r="D82" s="14" t="str">
        <f t="shared" si="15"/>
        <v>vis</v>
      </c>
      <c r="E82" s="51">
        <f>VLOOKUP(C82,Active!C$21:E$972,3,FALSE)</f>
        <v>2334.9939620542973</v>
      </c>
      <c r="F82" s="17" t="s">
        <v>82</v>
      </c>
      <c r="G82" s="14" t="str">
        <f t="shared" si="16"/>
        <v>50221.658</v>
      </c>
      <c r="H82" s="34">
        <f t="shared" si="17"/>
        <v>-457</v>
      </c>
      <c r="I82" s="52" t="s">
        <v>499</v>
      </c>
      <c r="J82" s="53" t="s">
        <v>500</v>
      </c>
      <c r="K82" s="52">
        <v>-457</v>
      </c>
      <c r="L82" s="52" t="s">
        <v>298</v>
      </c>
      <c r="M82" s="53" t="s">
        <v>229</v>
      </c>
      <c r="N82" s="53"/>
      <c r="O82" s="54" t="s">
        <v>501</v>
      </c>
      <c r="P82" s="54" t="s">
        <v>326</v>
      </c>
    </row>
    <row r="83" spans="1:16" ht="12.75" customHeight="1" thickBot="1" x14ac:dyDescent="0.25">
      <c r="A83" s="34" t="str">
        <f t="shared" si="12"/>
        <v> AOEB 4 </v>
      </c>
      <c r="B83" s="17" t="str">
        <f t="shared" si="13"/>
        <v>I</v>
      </c>
      <c r="C83" s="34">
        <f t="shared" si="14"/>
        <v>50226.644</v>
      </c>
      <c r="D83" s="14" t="str">
        <f t="shared" si="15"/>
        <v>vis</v>
      </c>
      <c r="E83" s="51">
        <f>VLOOKUP(C83,Active!C$21:E$972,3,FALSE)</f>
        <v>2335.9928073522715</v>
      </c>
      <c r="F83" s="17" t="s">
        <v>82</v>
      </c>
      <c r="G83" s="14" t="str">
        <f t="shared" si="16"/>
        <v>50226.644</v>
      </c>
      <c r="H83" s="34">
        <f t="shared" si="17"/>
        <v>-456</v>
      </c>
      <c r="I83" s="52" t="s">
        <v>502</v>
      </c>
      <c r="J83" s="53" t="s">
        <v>503</v>
      </c>
      <c r="K83" s="52">
        <v>-456</v>
      </c>
      <c r="L83" s="52" t="s">
        <v>287</v>
      </c>
      <c r="M83" s="53" t="s">
        <v>229</v>
      </c>
      <c r="N83" s="53"/>
      <c r="O83" s="54" t="s">
        <v>501</v>
      </c>
      <c r="P83" s="54" t="s">
        <v>326</v>
      </c>
    </row>
    <row r="84" spans="1:16" ht="12.75" customHeight="1" thickBot="1" x14ac:dyDescent="0.25">
      <c r="A84" s="34" t="str">
        <f t="shared" si="12"/>
        <v>IBVS 5583 </v>
      </c>
      <c r="B84" s="17" t="str">
        <f t="shared" si="13"/>
        <v>I</v>
      </c>
      <c r="C84" s="34">
        <f t="shared" si="14"/>
        <v>52767.4833</v>
      </c>
      <c r="D84" s="14" t="str">
        <f t="shared" si="15"/>
        <v>vis</v>
      </c>
      <c r="E84" s="51">
        <f>VLOOKUP(C84,Active!C$21:E$972,3,FALSE)</f>
        <v>2844.9991025216746</v>
      </c>
      <c r="F84" s="17" t="s">
        <v>82</v>
      </c>
      <c r="G84" s="14" t="str">
        <f t="shared" si="16"/>
        <v>52767.4833</v>
      </c>
      <c r="H84" s="34">
        <f t="shared" si="17"/>
        <v>53</v>
      </c>
      <c r="I84" s="52" t="s">
        <v>528</v>
      </c>
      <c r="J84" s="53" t="s">
        <v>529</v>
      </c>
      <c r="K84" s="52">
        <v>53</v>
      </c>
      <c r="L84" s="52" t="s">
        <v>530</v>
      </c>
      <c r="M84" s="53" t="s">
        <v>243</v>
      </c>
      <c r="N84" s="53" t="s">
        <v>244</v>
      </c>
      <c r="O84" s="54" t="s">
        <v>531</v>
      </c>
      <c r="P84" s="55" t="s">
        <v>532</v>
      </c>
    </row>
    <row r="85" spans="1:16" ht="12.75" customHeight="1" thickBot="1" x14ac:dyDescent="0.25">
      <c r="A85" s="34" t="str">
        <f t="shared" si="12"/>
        <v> JAAVSO 39;94 </v>
      </c>
      <c r="B85" s="17" t="str">
        <f t="shared" si="13"/>
        <v>II</v>
      </c>
      <c r="C85" s="34">
        <f t="shared" si="14"/>
        <v>55305.784099999997</v>
      </c>
      <c r="D85" s="14" t="str">
        <f t="shared" si="15"/>
        <v>vis</v>
      </c>
      <c r="E85" s="51">
        <f>VLOOKUP(C85,Active!C$21:E$972,3,FALSE)</f>
        <v>3353.496860027838</v>
      </c>
      <c r="F85" s="17" t="s">
        <v>82</v>
      </c>
      <c r="G85" s="14" t="str">
        <f t="shared" si="16"/>
        <v>55305.7841</v>
      </c>
      <c r="H85" s="34">
        <f t="shared" si="17"/>
        <v>561.5</v>
      </c>
      <c r="I85" s="52" t="s">
        <v>544</v>
      </c>
      <c r="J85" s="53" t="s">
        <v>545</v>
      </c>
      <c r="K85" s="52">
        <v>561.5</v>
      </c>
      <c r="L85" s="52" t="s">
        <v>546</v>
      </c>
      <c r="M85" s="53" t="s">
        <v>490</v>
      </c>
      <c r="N85" s="53" t="s">
        <v>338</v>
      </c>
      <c r="O85" s="54" t="s">
        <v>329</v>
      </c>
      <c r="P85" s="54" t="s">
        <v>547</v>
      </c>
    </row>
    <row r="86" spans="1:16" ht="12.75" customHeight="1" thickBot="1" x14ac:dyDescent="0.25">
      <c r="A86" s="34" t="str">
        <f t="shared" si="12"/>
        <v> JAAVSO 39;94 </v>
      </c>
      <c r="B86" s="17" t="str">
        <f t="shared" si="13"/>
        <v>II</v>
      </c>
      <c r="C86" s="34">
        <f t="shared" si="14"/>
        <v>55345.732600000003</v>
      </c>
      <c r="D86" s="14" t="str">
        <f t="shared" si="15"/>
        <v>vis</v>
      </c>
      <c r="E86" s="51">
        <f>VLOOKUP(C86,Active!C$21:E$972,3,FALSE)</f>
        <v>3361.4997423756427</v>
      </c>
      <c r="F86" s="17" t="s">
        <v>82</v>
      </c>
      <c r="G86" s="14" t="str">
        <f t="shared" si="16"/>
        <v>55345.7326</v>
      </c>
      <c r="H86" s="34">
        <f t="shared" si="17"/>
        <v>569.5</v>
      </c>
      <c r="I86" s="52" t="s">
        <v>548</v>
      </c>
      <c r="J86" s="53" t="s">
        <v>549</v>
      </c>
      <c r="K86" s="52">
        <v>569.5</v>
      </c>
      <c r="L86" s="52" t="s">
        <v>550</v>
      </c>
      <c r="M86" s="53" t="s">
        <v>490</v>
      </c>
      <c r="N86" s="53" t="s">
        <v>338</v>
      </c>
      <c r="O86" s="54" t="s">
        <v>329</v>
      </c>
      <c r="P86" s="54" t="s">
        <v>547</v>
      </c>
    </row>
    <row r="87" spans="1:16" ht="12.75" customHeight="1" thickBot="1" x14ac:dyDescent="0.25">
      <c r="A87" s="34" t="str">
        <f t="shared" si="12"/>
        <v> AJ 59.196 </v>
      </c>
      <c r="B87" s="17" t="str">
        <f t="shared" si="13"/>
        <v>II</v>
      </c>
      <c r="C87" s="34">
        <f t="shared" si="14"/>
        <v>15815.904</v>
      </c>
      <c r="D87" s="14" t="str">
        <f t="shared" si="15"/>
        <v>vis</v>
      </c>
      <c r="E87" s="51">
        <f>VLOOKUP(C87,Active!C$21:E$972,3,FALSE)</f>
        <v>-4557.510170753264</v>
      </c>
      <c r="F87" s="17" t="s">
        <v>82</v>
      </c>
      <c r="G87" s="14" t="str">
        <f t="shared" si="16"/>
        <v>15815.904</v>
      </c>
      <c r="H87" s="34">
        <f t="shared" si="17"/>
        <v>-7349.5</v>
      </c>
      <c r="I87" s="52" t="s">
        <v>85</v>
      </c>
      <c r="J87" s="53" t="s">
        <v>86</v>
      </c>
      <c r="K87" s="52">
        <v>-7349.5</v>
      </c>
      <c r="L87" s="52" t="s">
        <v>87</v>
      </c>
      <c r="M87" s="53" t="s">
        <v>88</v>
      </c>
      <c r="N87" s="53"/>
      <c r="O87" s="54" t="s">
        <v>89</v>
      </c>
      <c r="P87" s="54" t="s">
        <v>90</v>
      </c>
    </row>
    <row r="88" spans="1:16" ht="12.75" customHeight="1" thickBot="1" x14ac:dyDescent="0.25">
      <c r="A88" s="34" t="str">
        <f t="shared" si="12"/>
        <v> AJ 59.196 </v>
      </c>
      <c r="B88" s="17" t="str">
        <f t="shared" si="13"/>
        <v>I</v>
      </c>
      <c r="C88" s="34">
        <f t="shared" si="14"/>
        <v>16127.888999999999</v>
      </c>
      <c r="D88" s="14" t="str">
        <f t="shared" si="15"/>
        <v>vis</v>
      </c>
      <c r="E88" s="51">
        <f>VLOOKUP(C88,Active!C$21:E$972,3,FALSE)</f>
        <v>-4495.0102208357603</v>
      </c>
      <c r="F88" s="17" t="s">
        <v>82</v>
      </c>
      <c r="G88" s="14" t="str">
        <f t="shared" si="16"/>
        <v>16127.889</v>
      </c>
      <c r="H88" s="34">
        <f t="shared" si="17"/>
        <v>-7287</v>
      </c>
      <c r="I88" s="52" t="s">
        <v>91</v>
      </c>
      <c r="J88" s="53" t="s">
        <v>92</v>
      </c>
      <c r="K88" s="52">
        <v>-7287</v>
      </c>
      <c r="L88" s="52" t="s">
        <v>87</v>
      </c>
      <c r="M88" s="53" t="s">
        <v>88</v>
      </c>
      <c r="N88" s="53"/>
      <c r="O88" s="54" t="s">
        <v>89</v>
      </c>
      <c r="P88" s="54" t="s">
        <v>90</v>
      </c>
    </row>
    <row r="89" spans="1:16" ht="12.75" customHeight="1" thickBot="1" x14ac:dyDescent="0.25">
      <c r="A89" s="34" t="str">
        <f t="shared" si="12"/>
        <v> AJ 59.196 </v>
      </c>
      <c r="B89" s="17" t="str">
        <f t="shared" si="13"/>
        <v>I</v>
      </c>
      <c r="C89" s="34">
        <f t="shared" si="14"/>
        <v>16202.806</v>
      </c>
      <c r="D89" s="14" t="str">
        <f t="shared" si="15"/>
        <v>vis</v>
      </c>
      <c r="E89" s="51">
        <f>VLOOKUP(C89,Active!C$21:E$972,3,FALSE)</f>
        <v>-4480.0020994582273</v>
      </c>
      <c r="F89" s="17" t="s">
        <v>82</v>
      </c>
      <c r="G89" s="14" t="str">
        <f t="shared" si="16"/>
        <v>16202.806</v>
      </c>
      <c r="H89" s="34">
        <f t="shared" si="17"/>
        <v>-7272</v>
      </c>
      <c r="I89" s="52" t="s">
        <v>93</v>
      </c>
      <c r="J89" s="53" t="s">
        <v>94</v>
      </c>
      <c r="K89" s="52">
        <v>-7272</v>
      </c>
      <c r="L89" s="52" t="s">
        <v>95</v>
      </c>
      <c r="M89" s="53" t="s">
        <v>88</v>
      </c>
      <c r="N89" s="53"/>
      <c r="O89" s="54" t="s">
        <v>89</v>
      </c>
      <c r="P89" s="54" t="s">
        <v>90</v>
      </c>
    </row>
    <row r="90" spans="1:16" ht="12.75" customHeight="1" thickBot="1" x14ac:dyDescent="0.25">
      <c r="A90" s="34" t="str">
        <f t="shared" si="12"/>
        <v> AJ 59.196 </v>
      </c>
      <c r="B90" s="17" t="str">
        <f t="shared" si="13"/>
        <v>II</v>
      </c>
      <c r="C90" s="34">
        <f t="shared" si="14"/>
        <v>16454.940999999999</v>
      </c>
      <c r="D90" s="14" t="str">
        <f t="shared" si="15"/>
        <v>vis</v>
      </c>
      <c r="E90" s="51">
        <f>VLOOKUP(C90,Active!C$21:E$972,3,FALSE)</f>
        <v>-4429.4918990561246</v>
      </c>
      <c r="F90" s="17" t="s">
        <v>82</v>
      </c>
      <c r="G90" s="14" t="str">
        <f t="shared" si="16"/>
        <v>16454.941</v>
      </c>
      <c r="H90" s="34">
        <f t="shared" si="17"/>
        <v>-7221.5</v>
      </c>
      <c r="I90" s="52" t="s">
        <v>96</v>
      </c>
      <c r="J90" s="53" t="s">
        <v>97</v>
      </c>
      <c r="K90" s="52">
        <v>-7221.5</v>
      </c>
      <c r="L90" s="52" t="s">
        <v>98</v>
      </c>
      <c r="M90" s="53" t="s">
        <v>88</v>
      </c>
      <c r="N90" s="53"/>
      <c r="O90" s="54" t="s">
        <v>89</v>
      </c>
      <c r="P90" s="54" t="s">
        <v>90</v>
      </c>
    </row>
    <row r="91" spans="1:16" ht="12.75" customHeight="1" thickBot="1" x14ac:dyDescent="0.25">
      <c r="A91" s="34" t="str">
        <f t="shared" si="12"/>
        <v> AJ 59.196 </v>
      </c>
      <c r="B91" s="17" t="str">
        <f t="shared" si="13"/>
        <v>II</v>
      </c>
      <c r="C91" s="34">
        <f t="shared" si="14"/>
        <v>16544.806</v>
      </c>
      <c r="D91" s="14" t="str">
        <f t="shared" si="15"/>
        <v>vis</v>
      </c>
      <c r="E91" s="51">
        <f>VLOOKUP(C91,Active!C$21:E$972,3,FALSE)</f>
        <v>-4411.4892450845027</v>
      </c>
      <c r="F91" s="17" t="s">
        <v>82</v>
      </c>
      <c r="G91" s="14" t="str">
        <f t="shared" si="16"/>
        <v>16544.806</v>
      </c>
      <c r="H91" s="34">
        <f t="shared" si="17"/>
        <v>-7203.5</v>
      </c>
      <c r="I91" s="52" t="s">
        <v>99</v>
      </c>
      <c r="J91" s="53" t="s">
        <v>100</v>
      </c>
      <c r="K91" s="52">
        <v>-7203.5</v>
      </c>
      <c r="L91" s="52" t="s">
        <v>101</v>
      </c>
      <c r="M91" s="53" t="s">
        <v>88</v>
      </c>
      <c r="N91" s="53"/>
      <c r="O91" s="54" t="s">
        <v>89</v>
      </c>
      <c r="P91" s="54" t="s">
        <v>90</v>
      </c>
    </row>
    <row r="92" spans="1:16" ht="12.75" customHeight="1" thickBot="1" x14ac:dyDescent="0.25">
      <c r="A92" s="34" t="str">
        <f t="shared" si="12"/>
        <v> AJ 59.196 </v>
      </c>
      <c r="B92" s="17" t="str">
        <f t="shared" si="13"/>
        <v>I</v>
      </c>
      <c r="C92" s="34">
        <f t="shared" si="14"/>
        <v>16896.727999999999</v>
      </c>
      <c r="D92" s="14" t="str">
        <f t="shared" si="15"/>
        <v>vis</v>
      </c>
      <c r="E92" s="51">
        <f>VLOOKUP(C92,Active!C$21:E$972,3,FALSE)</f>
        <v>-4340.9887166140061</v>
      </c>
      <c r="F92" s="17" t="s">
        <v>82</v>
      </c>
      <c r="G92" s="14" t="str">
        <f t="shared" si="16"/>
        <v>16896.728</v>
      </c>
      <c r="H92" s="34">
        <f t="shared" si="17"/>
        <v>-7133</v>
      </c>
      <c r="I92" s="52" t="s">
        <v>102</v>
      </c>
      <c r="J92" s="53" t="s">
        <v>103</v>
      </c>
      <c r="K92" s="52">
        <v>-7133</v>
      </c>
      <c r="L92" s="52" t="s">
        <v>104</v>
      </c>
      <c r="M92" s="53" t="s">
        <v>88</v>
      </c>
      <c r="N92" s="53"/>
      <c r="O92" s="54" t="s">
        <v>89</v>
      </c>
      <c r="P92" s="54" t="s">
        <v>90</v>
      </c>
    </row>
    <row r="93" spans="1:16" ht="12.75" customHeight="1" thickBot="1" x14ac:dyDescent="0.25">
      <c r="A93" s="34" t="str">
        <f t="shared" si="12"/>
        <v> AJ 59.196 </v>
      </c>
      <c r="B93" s="17" t="str">
        <f t="shared" si="13"/>
        <v>II</v>
      </c>
      <c r="C93" s="34">
        <f t="shared" si="14"/>
        <v>17617.937999999998</v>
      </c>
      <c r="D93" s="14" t="str">
        <f t="shared" si="15"/>
        <v>vis</v>
      </c>
      <c r="E93" s="51">
        <f>VLOOKUP(C93,Active!C$21:E$972,3,FALSE)</f>
        <v>-4196.5087291787031</v>
      </c>
      <c r="F93" s="17" t="s">
        <v>82</v>
      </c>
      <c r="G93" s="14" t="str">
        <f t="shared" si="16"/>
        <v>17617.938</v>
      </c>
      <c r="H93" s="34">
        <f t="shared" si="17"/>
        <v>-6988.5</v>
      </c>
      <c r="I93" s="52" t="s">
        <v>105</v>
      </c>
      <c r="J93" s="53" t="s">
        <v>106</v>
      </c>
      <c r="K93" s="52">
        <v>-6988.5</v>
      </c>
      <c r="L93" s="52" t="s">
        <v>107</v>
      </c>
      <c r="M93" s="53" t="s">
        <v>88</v>
      </c>
      <c r="N93" s="53"/>
      <c r="O93" s="54" t="s">
        <v>89</v>
      </c>
      <c r="P93" s="54" t="s">
        <v>90</v>
      </c>
    </row>
    <row r="94" spans="1:16" ht="12.75" customHeight="1" thickBot="1" x14ac:dyDescent="0.25">
      <c r="A94" s="34" t="str">
        <f t="shared" si="12"/>
        <v> AJ 59.196 </v>
      </c>
      <c r="B94" s="17" t="str">
        <f t="shared" si="13"/>
        <v>I</v>
      </c>
      <c r="C94" s="34">
        <f t="shared" si="14"/>
        <v>17994.843000000001</v>
      </c>
      <c r="D94" s="14" t="str">
        <f t="shared" si="15"/>
        <v>vis</v>
      </c>
      <c r="E94" s="51">
        <f>VLOOKUP(C94,Active!C$21:E$972,3,FALSE)</f>
        <v>-4121.0033567292039</v>
      </c>
      <c r="F94" s="17" t="s">
        <v>82</v>
      </c>
      <c r="G94" s="14" t="str">
        <f t="shared" si="16"/>
        <v>17994.843</v>
      </c>
      <c r="H94" s="34">
        <f t="shared" si="17"/>
        <v>-6913</v>
      </c>
      <c r="I94" s="52" t="s">
        <v>108</v>
      </c>
      <c r="J94" s="53" t="s">
        <v>109</v>
      </c>
      <c r="K94" s="52">
        <v>-6913</v>
      </c>
      <c r="L94" s="52" t="s">
        <v>110</v>
      </c>
      <c r="M94" s="53" t="s">
        <v>88</v>
      </c>
      <c r="N94" s="53"/>
      <c r="O94" s="54" t="s">
        <v>89</v>
      </c>
      <c r="P94" s="54" t="s">
        <v>90</v>
      </c>
    </row>
    <row r="95" spans="1:16" ht="12.75" customHeight="1" thickBot="1" x14ac:dyDescent="0.25">
      <c r="A95" s="34" t="str">
        <f t="shared" si="12"/>
        <v> AJ 59.196 </v>
      </c>
      <c r="B95" s="17" t="str">
        <f t="shared" si="13"/>
        <v>II</v>
      </c>
      <c r="C95" s="34">
        <f t="shared" si="14"/>
        <v>18261.925999999999</v>
      </c>
      <c r="D95" s="14" t="str">
        <f t="shared" si="15"/>
        <v>vis</v>
      </c>
      <c r="E95" s="51">
        <f>VLOOKUP(C95,Active!C$21:E$972,3,FALSE)</f>
        <v>-4067.4986237330127</v>
      </c>
      <c r="F95" s="17" t="s">
        <v>82</v>
      </c>
      <c r="G95" s="14" t="str">
        <f t="shared" si="16"/>
        <v>18261.926</v>
      </c>
      <c r="H95" s="34">
        <f t="shared" si="17"/>
        <v>-6859.5</v>
      </c>
      <c r="I95" s="52" t="s">
        <v>111</v>
      </c>
      <c r="J95" s="53" t="s">
        <v>112</v>
      </c>
      <c r="K95" s="52">
        <v>-6859.5</v>
      </c>
      <c r="L95" s="52" t="s">
        <v>113</v>
      </c>
      <c r="M95" s="53" t="s">
        <v>88</v>
      </c>
      <c r="N95" s="53"/>
      <c r="O95" s="54" t="s">
        <v>89</v>
      </c>
      <c r="P95" s="54" t="s">
        <v>90</v>
      </c>
    </row>
    <row r="96" spans="1:16" ht="12.75" customHeight="1" thickBot="1" x14ac:dyDescent="0.25">
      <c r="A96" s="34" t="str">
        <f t="shared" si="12"/>
        <v> AJ 59.196 </v>
      </c>
      <c r="B96" s="17" t="str">
        <f t="shared" si="13"/>
        <v>II</v>
      </c>
      <c r="C96" s="34">
        <f t="shared" si="14"/>
        <v>18281.929</v>
      </c>
      <c r="D96" s="14" t="str">
        <f t="shared" si="15"/>
        <v>vis</v>
      </c>
      <c r="E96" s="51">
        <f>VLOOKUP(C96,Active!C$21:E$972,3,FALSE)</f>
        <v>-4063.4914230720838</v>
      </c>
      <c r="F96" s="17" t="s">
        <v>82</v>
      </c>
      <c r="G96" s="14" t="str">
        <f t="shared" si="16"/>
        <v>18281.929</v>
      </c>
      <c r="H96" s="34">
        <f t="shared" si="17"/>
        <v>-6855.5</v>
      </c>
      <c r="I96" s="52" t="s">
        <v>114</v>
      </c>
      <c r="J96" s="53" t="s">
        <v>115</v>
      </c>
      <c r="K96" s="52">
        <v>-6855.5</v>
      </c>
      <c r="L96" s="52" t="s">
        <v>116</v>
      </c>
      <c r="M96" s="53" t="s">
        <v>88</v>
      </c>
      <c r="N96" s="53"/>
      <c r="O96" s="54" t="s">
        <v>89</v>
      </c>
      <c r="P96" s="54" t="s">
        <v>90</v>
      </c>
    </row>
    <row r="97" spans="1:16" ht="12.75" customHeight="1" thickBot="1" x14ac:dyDescent="0.25">
      <c r="A97" s="34" t="str">
        <f t="shared" si="12"/>
        <v> AJ 59.196 </v>
      </c>
      <c r="B97" s="17" t="str">
        <f t="shared" si="13"/>
        <v>II</v>
      </c>
      <c r="C97" s="34">
        <f t="shared" si="14"/>
        <v>18366.758000000002</v>
      </c>
      <c r="D97" s="14" t="str">
        <f t="shared" si="15"/>
        <v>vis</v>
      </c>
      <c r="E97" s="51">
        <f>VLOOKUP(C97,Active!C$21:E$972,3,FALSE)</f>
        <v>-4046.4976308976138</v>
      </c>
      <c r="F97" s="17" t="s">
        <v>82</v>
      </c>
      <c r="G97" s="14" t="str">
        <f t="shared" si="16"/>
        <v>18366.758</v>
      </c>
      <c r="H97" s="34">
        <f t="shared" si="17"/>
        <v>-6838.5</v>
      </c>
      <c r="I97" s="52" t="s">
        <v>117</v>
      </c>
      <c r="J97" s="53" t="s">
        <v>118</v>
      </c>
      <c r="K97" s="52">
        <v>-6838.5</v>
      </c>
      <c r="L97" s="52" t="s">
        <v>119</v>
      </c>
      <c r="M97" s="53" t="s">
        <v>88</v>
      </c>
      <c r="N97" s="53"/>
      <c r="O97" s="54" t="s">
        <v>89</v>
      </c>
      <c r="P97" s="54" t="s">
        <v>90</v>
      </c>
    </row>
    <row r="98" spans="1:16" ht="12.75" customHeight="1" thickBot="1" x14ac:dyDescent="0.25">
      <c r="A98" s="34" t="str">
        <f t="shared" si="12"/>
        <v> AJ 59.196 </v>
      </c>
      <c r="B98" s="17" t="str">
        <f t="shared" si="13"/>
        <v>II</v>
      </c>
      <c r="C98" s="34">
        <f t="shared" si="14"/>
        <v>18461.616000000002</v>
      </c>
      <c r="D98" s="14" t="str">
        <f t="shared" si="15"/>
        <v>vis</v>
      </c>
      <c r="E98" s="51">
        <f>VLOOKUP(C98,Active!C$21:E$972,3,FALSE)</f>
        <v>-4027.4947293181317</v>
      </c>
      <c r="F98" s="17" t="s">
        <v>82</v>
      </c>
      <c r="G98" s="14" t="str">
        <f t="shared" si="16"/>
        <v>18461.616</v>
      </c>
      <c r="H98" s="34">
        <f t="shared" si="17"/>
        <v>-6819.5</v>
      </c>
      <c r="I98" s="52" t="s">
        <v>120</v>
      </c>
      <c r="J98" s="53" t="s">
        <v>121</v>
      </c>
      <c r="K98" s="52">
        <v>-6819.5</v>
      </c>
      <c r="L98" s="52" t="s">
        <v>122</v>
      </c>
      <c r="M98" s="53" t="s">
        <v>88</v>
      </c>
      <c r="N98" s="53"/>
      <c r="O98" s="54" t="s">
        <v>89</v>
      </c>
      <c r="P98" s="54" t="s">
        <v>90</v>
      </c>
    </row>
    <row r="99" spans="1:16" ht="12.75" customHeight="1" thickBot="1" x14ac:dyDescent="0.25">
      <c r="A99" s="34" t="str">
        <f t="shared" si="12"/>
        <v> AJ 59.196 </v>
      </c>
      <c r="B99" s="17" t="str">
        <f t="shared" si="13"/>
        <v>I</v>
      </c>
      <c r="C99" s="34">
        <f t="shared" si="14"/>
        <v>19836.78</v>
      </c>
      <c r="D99" s="14" t="str">
        <f t="shared" si="15"/>
        <v>vis</v>
      </c>
      <c r="E99" s="51">
        <f>VLOOKUP(C99,Active!C$21:E$972,3,FALSE)</f>
        <v>-3752.0081478210905</v>
      </c>
      <c r="F99" s="17" t="s">
        <v>82</v>
      </c>
      <c r="G99" s="14" t="str">
        <f t="shared" si="16"/>
        <v>19836.780</v>
      </c>
      <c r="H99" s="34">
        <f t="shared" si="17"/>
        <v>-6544</v>
      </c>
      <c r="I99" s="52" t="s">
        <v>123</v>
      </c>
      <c r="J99" s="53" t="s">
        <v>124</v>
      </c>
      <c r="K99" s="52">
        <v>-6544</v>
      </c>
      <c r="L99" s="52" t="s">
        <v>125</v>
      </c>
      <c r="M99" s="53" t="s">
        <v>88</v>
      </c>
      <c r="N99" s="53"/>
      <c r="O99" s="54" t="s">
        <v>89</v>
      </c>
      <c r="P99" s="54" t="s">
        <v>90</v>
      </c>
    </row>
    <row r="100" spans="1:16" ht="12.75" customHeight="1" thickBot="1" x14ac:dyDescent="0.25">
      <c r="A100" s="34" t="str">
        <f t="shared" si="12"/>
        <v> AJ 59.196 </v>
      </c>
      <c r="B100" s="17" t="str">
        <f t="shared" si="13"/>
        <v>I</v>
      </c>
      <c r="C100" s="34">
        <f t="shared" si="14"/>
        <v>19836.825000000001</v>
      </c>
      <c r="D100" s="14" t="str">
        <f t="shared" si="15"/>
        <v>vis</v>
      </c>
      <c r="E100" s="51">
        <f>VLOOKUP(C100,Active!C$21:E$972,3,FALSE)</f>
        <v>-3751.9991329718305</v>
      </c>
      <c r="F100" s="17" t="s">
        <v>82</v>
      </c>
      <c r="G100" s="14" t="str">
        <f t="shared" si="16"/>
        <v>19836.825</v>
      </c>
      <c r="H100" s="34">
        <f t="shared" si="17"/>
        <v>-6544</v>
      </c>
      <c r="I100" s="52" t="s">
        <v>126</v>
      </c>
      <c r="J100" s="53" t="s">
        <v>127</v>
      </c>
      <c r="K100" s="52">
        <v>-6544</v>
      </c>
      <c r="L100" s="52" t="s">
        <v>128</v>
      </c>
      <c r="M100" s="53" t="s">
        <v>88</v>
      </c>
      <c r="N100" s="53"/>
      <c r="O100" s="54" t="s">
        <v>89</v>
      </c>
      <c r="P100" s="54" t="s">
        <v>90</v>
      </c>
    </row>
    <row r="101" spans="1:16" ht="12.75" customHeight="1" thickBot="1" x14ac:dyDescent="0.25">
      <c r="A101" s="34" t="str">
        <f t="shared" si="12"/>
        <v> AJ 59.196 </v>
      </c>
      <c r="B101" s="17" t="str">
        <f t="shared" si="13"/>
        <v>I</v>
      </c>
      <c r="C101" s="34">
        <f t="shared" si="14"/>
        <v>19946.624</v>
      </c>
      <c r="D101" s="14" t="str">
        <f t="shared" si="15"/>
        <v>vis</v>
      </c>
      <c r="E101" s="51">
        <f>VLOOKUP(C101,Active!C$21:E$972,3,FALSE)</f>
        <v>-3730.0031011081446</v>
      </c>
      <c r="F101" s="17" t="s">
        <v>82</v>
      </c>
      <c r="G101" s="14" t="str">
        <f t="shared" si="16"/>
        <v>19946.624</v>
      </c>
      <c r="H101" s="34">
        <f t="shared" si="17"/>
        <v>-6522</v>
      </c>
      <c r="I101" s="52" t="s">
        <v>129</v>
      </c>
      <c r="J101" s="53" t="s">
        <v>130</v>
      </c>
      <c r="K101" s="52">
        <v>-6522</v>
      </c>
      <c r="L101" s="52" t="s">
        <v>131</v>
      </c>
      <c r="M101" s="53" t="s">
        <v>88</v>
      </c>
      <c r="N101" s="53"/>
      <c r="O101" s="54" t="s">
        <v>89</v>
      </c>
      <c r="P101" s="54" t="s">
        <v>90</v>
      </c>
    </row>
    <row r="102" spans="1:16" ht="12.75" customHeight="1" thickBot="1" x14ac:dyDescent="0.25">
      <c r="A102" s="34" t="str">
        <f t="shared" si="12"/>
        <v> AJ 59.196 </v>
      </c>
      <c r="B102" s="17" t="str">
        <f t="shared" si="13"/>
        <v>I</v>
      </c>
      <c r="C102" s="34">
        <f t="shared" si="14"/>
        <v>21728.717000000001</v>
      </c>
      <c r="D102" s="14" t="str">
        <f t="shared" si="15"/>
        <v>vis</v>
      </c>
      <c r="E102" s="51">
        <f>VLOOKUP(C102,Active!C$21:E$972,3,FALSE)</f>
        <v>-3372.9964397355316</v>
      </c>
      <c r="F102" s="17" t="s">
        <v>82</v>
      </c>
      <c r="G102" s="14" t="str">
        <f t="shared" si="16"/>
        <v>21728.717</v>
      </c>
      <c r="H102" s="34">
        <f t="shared" si="17"/>
        <v>-6165</v>
      </c>
      <c r="I102" s="52" t="s">
        <v>132</v>
      </c>
      <c r="J102" s="53" t="s">
        <v>133</v>
      </c>
      <c r="K102" s="52">
        <v>-6165</v>
      </c>
      <c r="L102" s="52" t="s">
        <v>134</v>
      </c>
      <c r="M102" s="53" t="s">
        <v>88</v>
      </c>
      <c r="N102" s="53"/>
      <c r="O102" s="54" t="s">
        <v>89</v>
      </c>
      <c r="P102" s="54" t="s">
        <v>90</v>
      </c>
    </row>
    <row r="103" spans="1:16" ht="12.75" customHeight="1" thickBot="1" x14ac:dyDescent="0.25">
      <c r="A103" s="34" t="str">
        <f t="shared" si="12"/>
        <v> AJ 59.196 </v>
      </c>
      <c r="B103" s="17" t="str">
        <f t="shared" si="13"/>
        <v>II</v>
      </c>
      <c r="C103" s="34">
        <f t="shared" si="14"/>
        <v>22030.742999999999</v>
      </c>
      <c r="D103" s="14" t="str">
        <f t="shared" si="15"/>
        <v>vis</v>
      </c>
      <c r="E103" s="51">
        <f>VLOOKUP(C103,Active!C$21:E$972,3,FALSE)</f>
        <v>-3312.4915761241914</v>
      </c>
      <c r="F103" s="17" t="s">
        <v>82</v>
      </c>
      <c r="G103" s="14" t="str">
        <f t="shared" si="16"/>
        <v>22030.743</v>
      </c>
      <c r="H103" s="34">
        <f t="shared" si="17"/>
        <v>-6104.5</v>
      </c>
      <c r="I103" s="52" t="s">
        <v>135</v>
      </c>
      <c r="J103" s="53" t="s">
        <v>136</v>
      </c>
      <c r="K103" s="52">
        <v>-6104.5</v>
      </c>
      <c r="L103" s="52" t="s">
        <v>116</v>
      </c>
      <c r="M103" s="53" t="s">
        <v>88</v>
      </c>
      <c r="N103" s="53"/>
      <c r="O103" s="54" t="s">
        <v>89</v>
      </c>
      <c r="P103" s="54" t="s">
        <v>90</v>
      </c>
    </row>
    <row r="104" spans="1:16" ht="12.75" customHeight="1" thickBot="1" x14ac:dyDescent="0.25">
      <c r="A104" s="34" t="str">
        <f t="shared" si="12"/>
        <v> AJ 59.196 </v>
      </c>
      <c r="B104" s="17" t="str">
        <f t="shared" si="13"/>
        <v>II</v>
      </c>
      <c r="C104" s="34">
        <f t="shared" si="14"/>
        <v>23113.875</v>
      </c>
      <c r="D104" s="14" t="str">
        <f t="shared" si="15"/>
        <v>vis</v>
      </c>
      <c r="E104" s="51">
        <f>VLOOKUP(C104,Active!C$21:E$972,3,FALSE)</f>
        <v>-3095.5077603829022</v>
      </c>
      <c r="F104" s="17" t="s">
        <v>82</v>
      </c>
      <c r="G104" s="14" t="str">
        <f t="shared" si="16"/>
        <v>23113.875</v>
      </c>
      <c r="H104" s="34">
        <f t="shared" si="17"/>
        <v>-5887.5</v>
      </c>
      <c r="I104" s="52" t="s">
        <v>137</v>
      </c>
      <c r="J104" s="53" t="s">
        <v>138</v>
      </c>
      <c r="K104" s="52">
        <v>-5887.5</v>
      </c>
      <c r="L104" s="52" t="s">
        <v>139</v>
      </c>
      <c r="M104" s="53" t="s">
        <v>88</v>
      </c>
      <c r="N104" s="53"/>
      <c r="O104" s="54" t="s">
        <v>89</v>
      </c>
      <c r="P104" s="54" t="s">
        <v>90</v>
      </c>
    </row>
    <row r="105" spans="1:16" ht="12.75" customHeight="1" thickBot="1" x14ac:dyDescent="0.25">
      <c r="A105" s="34" t="str">
        <f t="shared" si="12"/>
        <v> AJ 59.196 </v>
      </c>
      <c r="B105" s="17" t="str">
        <f t="shared" si="13"/>
        <v>I</v>
      </c>
      <c r="C105" s="34">
        <f t="shared" si="14"/>
        <v>23445.883000000002</v>
      </c>
      <c r="D105" s="14" t="str">
        <f t="shared" si="15"/>
        <v>vis</v>
      </c>
      <c r="E105" s="51">
        <f>VLOOKUP(C105,Active!C$21:E$972,3,FALSE)</f>
        <v>-3028.9966032047982</v>
      </c>
      <c r="F105" s="17" t="s">
        <v>82</v>
      </c>
      <c r="G105" s="14" t="str">
        <f t="shared" si="16"/>
        <v>23445.883</v>
      </c>
      <c r="H105" s="34">
        <f t="shared" si="17"/>
        <v>-5821</v>
      </c>
      <c r="I105" s="52" t="s">
        <v>140</v>
      </c>
      <c r="J105" s="53" t="s">
        <v>141</v>
      </c>
      <c r="K105" s="52">
        <v>-5821</v>
      </c>
      <c r="L105" s="52" t="s">
        <v>142</v>
      </c>
      <c r="M105" s="53" t="s">
        <v>88</v>
      </c>
      <c r="N105" s="53"/>
      <c r="O105" s="54" t="s">
        <v>89</v>
      </c>
      <c r="P105" s="54" t="s">
        <v>90</v>
      </c>
    </row>
    <row r="106" spans="1:16" ht="12.75" customHeight="1" thickBot="1" x14ac:dyDescent="0.25">
      <c r="A106" s="34" t="str">
        <f t="shared" si="12"/>
        <v> AJ 59.196 </v>
      </c>
      <c r="B106" s="17" t="str">
        <f t="shared" si="13"/>
        <v>I</v>
      </c>
      <c r="C106" s="34">
        <f t="shared" si="14"/>
        <v>23500.805</v>
      </c>
      <c r="D106" s="14" t="str">
        <f t="shared" si="15"/>
        <v>vis</v>
      </c>
      <c r="E106" s="51">
        <f>VLOOKUP(C106,Active!C$21:E$972,3,FALSE)</f>
        <v>-3017.9940798483253</v>
      </c>
      <c r="F106" s="17" t="s">
        <v>82</v>
      </c>
      <c r="G106" s="14" t="str">
        <f t="shared" si="16"/>
        <v>23500.805</v>
      </c>
      <c r="H106" s="34">
        <f t="shared" si="17"/>
        <v>-5810</v>
      </c>
      <c r="I106" s="52" t="s">
        <v>143</v>
      </c>
      <c r="J106" s="53" t="s">
        <v>144</v>
      </c>
      <c r="K106" s="52">
        <v>-5810</v>
      </c>
      <c r="L106" s="52" t="s">
        <v>145</v>
      </c>
      <c r="M106" s="53" t="s">
        <v>88</v>
      </c>
      <c r="N106" s="53"/>
      <c r="O106" s="54" t="s">
        <v>89</v>
      </c>
      <c r="P106" s="54" t="s">
        <v>90</v>
      </c>
    </row>
    <row r="107" spans="1:16" ht="12.75" customHeight="1" thickBot="1" x14ac:dyDescent="0.25">
      <c r="A107" s="34" t="str">
        <f t="shared" ref="A107:A138" si="18">P107</f>
        <v> AJ 59.196 </v>
      </c>
      <c r="B107" s="17" t="str">
        <f t="shared" ref="B107:B138" si="19">IF(H107=INT(H107),"I","II")</f>
        <v>I</v>
      </c>
      <c r="C107" s="34">
        <f t="shared" ref="C107:C138" si="20">1*G107</f>
        <v>25247.920999999998</v>
      </c>
      <c r="D107" s="14" t="str">
        <f t="shared" ref="D107:D138" si="21">VLOOKUP(F107,I$1:J$5,2,FALSE)</f>
        <v>vis</v>
      </c>
      <c r="E107" s="51">
        <f>VLOOKUP(C107,Active!C$21:E$972,3,FALSE)</f>
        <v>-2667.9943603103029</v>
      </c>
      <c r="F107" s="17" t="s">
        <v>82</v>
      </c>
      <c r="G107" s="14" t="str">
        <f t="shared" ref="G107:G138" si="22">MID(I107,3,LEN(I107)-3)</f>
        <v>25247.921</v>
      </c>
      <c r="H107" s="34">
        <f t="shared" ref="H107:H138" si="23">1*K107</f>
        <v>-5460</v>
      </c>
      <c r="I107" s="52" t="s">
        <v>146</v>
      </c>
      <c r="J107" s="53" t="s">
        <v>147</v>
      </c>
      <c r="K107" s="52">
        <v>-5460</v>
      </c>
      <c r="L107" s="52" t="s">
        <v>148</v>
      </c>
      <c r="M107" s="53" t="s">
        <v>88</v>
      </c>
      <c r="N107" s="53"/>
      <c r="O107" s="54" t="s">
        <v>89</v>
      </c>
      <c r="P107" s="54" t="s">
        <v>90</v>
      </c>
    </row>
    <row r="108" spans="1:16" ht="12.75" customHeight="1" thickBot="1" x14ac:dyDescent="0.25">
      <c r="A108" s="34" t="str">
        <f t="shared" si="18"/>
        <v> AJ 59.196 </v>
      </c>
      <c r="B108" s="17" t="str">
        <f t="shared" si="19"/>
        <v>I</v>
      </c>
      <c r="C108" s="34">
        <f t="shared" si="20"/>
        <v>25272.880000000001</v>
      </c>
      <c r="D108" s="14" t="str">
        <f t="shared" si="21"/>
        <v>vis</v>
      </c>
      <c r="E108" s="51">
        <f>VLOOKUP(C108,Active!C$21:E$972,3,FALSE)</f>
        <v>-2662.9943242509053</v>
      </c>
      <c r="F108" s="17" t="s">
        <v>82</v>
      </c>
      <c r="G108" s="14" t="str">
        <f t="shared" si="22"/>
        <v>25272.880</v>
      </c>
      <c r="H108" s="34">
        <f t="shared" si="23"/>
        <v>-5455</v>
      </c>
      <c r="I108" s="52" t="s">
        <v>149</v>
      </c>
      <c r="J108" s="53" t="s">
        <v>150</v>
      </c>
      <c r="K108" s="52">
        <v>-5455</v>
      </c>
      <c r="L108" s="52" t="s">
        <v>151</v>
      </c>
      <c r="M108" s="53" t="s">
        <v>88</v>
      </c>
      <c r="N108" s="53"/>
      <c r="O108" s="54" t="s">
        <v>89</v>
      </c>
      <c r="P108" s="54" t="s">
        <v>90</v>
      </c>
    </row>
    <row r="109" spans="1:16" ht="12.75" customHeight="1" thickBot="1" x14ac:dyDescent="0.25">
      <c r="A109" s="34" t="str">
        <f t="shared" si="18"/>
        <v> AJ 59.196 </v>
      </c>
      <c r="B109" s="17" t="str">
        <f t="shared" si="19"/>
        <v>I</v>
      </c>
      <c r="C109" s="34">
        <f t="shared" si="20"/>
        <v>25297.855</v>
      </c>
      <c r="D109" s="14" t="str">
        <f t="shared" si="21"/>
        <v>vis</v>
      </c>
      <c r="E109" s="51">
        <f>VLOOKUP(C109,Active!C$21:E$972,3,FALSE)</f>
        <v>-2657.9910829117716</v>
      </c>
      <c r="F109" s="17" t="s">
        <v>82</v>
      </c>
      <c r="G109" s="14" t="str">
        <f t="shared" si="22"/>
        <v>25297.855</v>
      </c>
      <c r="H109" s="34">
        <f t="shared" si="23"/>
        <v>-5450</v>
      </c>
      <c r="I109" s="52" t="s">
        <v>152</v>
      </c>
      <c r="J109" s="53" t="s">
        <v>153</v>
      </c>
      <c r="K109" s="52">
        <v>-5450</v>
      </c>
      <c r="L109" s="52" t="s">
        <v>154</v>
      </c>
      <c r="M109" s="53" t="s">
        <v>88</v>
      </c>
      <c r="N109" s="53"/>
      <c r="O109" s="54" t="s">
        <v>89</v>
      </c>
      <c r="P109" s="54" t="s">
        <v>90</v>
      </c>
    </row>
    <row r="110" spans="1:16" ht="12.75" customHeight="1" thickBot="1" x14ac:dyDescent="0.25">
      <c r="A110" s="34" t="str">
        <f t="shared" si="18"/>
        <v> AJ 59.196 </v>
      </c>
      <c r="B110" s="17" t="str">
        <f t="shared" si="19"/>
        <v>I</v>
      </c>
      <c r="C110" s="34">
        <f t="shared" si="20"/>
        <v>25307.789000000001</v>
      </c>
      <c r="D110" s="14" t="str">
        <f t="shared" si="21"/>
        <v>vis</v>
      </c>
      <c r="E110" s="51">
        <f>VLOOKUP(C110,Active!C$21:E$972,3,FALSE)</f>
        <v>-2656.0010048551967</v>
      </c>
      <c r="F110" s="17" t="s">
        <v>82</v>
      </c>
      <c r="G110" s="14" t="str">
        <f t="shared" si="22"/>
        <v>25307.789</v>
      </c>
      <c r="H110" s="34">
        <f t="shared" si="23"/>
        <v>-5448</v>
      </c>
      <c r="I110" s="52" t="s">
        <v>155</v>
      </c>
      <c r="J110" s="53" t="s">
        <v>156</v>
      </c>
      <c r="K110" s="52">
        <v>-5448</v>
      </c>
      <c r="L110" s="52" t="s">
        <v>157</v>
      </c>
      <c r="M110" s="53" t="s">
        <v>88</v>
      </c>
      <c r="N110" s="53"/>
      <c r="O110" s="54" t="s">
        <v>89</v>
      </c>
      <c r="P110" s="54" t="s">
        <v>90</v>
      </c>
    </row>
    <row r="111" spans="1:16" ht="12.75" customHeight="1" thickBot="1" x14ac:dyDescent="0.25">
      <c r="A111" s="34" t="str">
        <f t="shared" si="18"/>
        <v> AJ 59.196 </v>
      </c>
      <c r="B111" s="17" t="str">
        <f t="shared" si="19"/>
        <v>I</v>
      </c>
      <c r="C111" s="34">
        <f t="shared" si="20"/>
        <v>25347.682000000001</v>
      </c>
      <c r="D111" s="14" t="str">
        <f t="shared" si="21"/>
        <v>vis</v>
      </c>
      <c r="E111" s="51">
        <f>VLOOKUP(C111,Active!C$21:E$972,3,FALSE)</f>
        <v>-2648.0092408214805</v>
      </c>
      <c r="F111" s="17" t="s">
        <v>82</v>
      </c>
      <c r="G111" s="14" t="str">
        <f t="shared" si="22"/>
        <v>25347.682</v>
      </c>
      <c r="H111" s="34">
        <f t="shared" si="23"/>
        <v>-5440</v>
      </c>
      <c r="I111" s="52" t="s">
        <v>158</v>
      </c>
      <c r="J111" s="53" t="s">
        <v>159</v>
      </c>
      <c r="K111" s="52">
        <v>-5440</v>
      </c>
      <c r="L111" s="52" t="s">
        <v>160</v>
      </c>
      <c r="M111" s="53" t="s">
        <v>88</v>
      </c>
      <c r="N111" s="53"/>
      <c r="O111" s="54" t="s">
        <v>89</v>
      </c>
      <c r="P111" s="54" t="s">
        <v>90</v>
      </c>
    </row>
    <row r="112" spans="1:16" ht="12.75" customHeight="1" thickBot="1" x14ac:dyDescent="0.25">
      <c r="A112" s="34" t="str">
        <f t="shared" si="18"/>
        <v> AJ 59.196 </v>
      </c>
      <c r="B112" s="17" t="str">
        <f t="shared" si="19"/>
        <v>I</v>
      </c>
      <c r="C112" s="34">
        <f t="shared" si="20"/>
        <v>25352.690999999999</v>
      </c>
      <c r="D112" s="14" t="str">
        <f t="shared" si="21"/>
        <v>vis</v>
      </c>
      <c r="E112" s="51">
        <f>VLOOKUP(C112,Active!C$21:E$972,3,FALSE)</f>
        <v>-2647.0057879338842</v>
      </c>
      <c r="F112" s="17" t="s">
        <v>82</v>
      </c>
      <c r="G112" s="14" t="str">
        <f t="shared" si="22"/>
        <v>25352.691</v>
      </c>
      <c r="H112" s="34">
        <f t="shared" si="23"/>
        <v>-5439</v>
      </c>
      <c r="I112" s="52" t="s">
        <v>161</v>
      </c>
      <c r="J112" s="53" t="s">
        <v>162</v>
      </c>
      <c r="K112" s="52">
        <v>-5439</v>
      </c>
      <c r="L112" s="52" t="s">
        <v>163</v>
      </c>
      <c r="M112" s="53" t="s">
        <v>88</v>
      </c>
      <c r="N112" s="53"/>
      <c r="O112" s="54" t="s">
        <v>89</v>
      </c>
      <c r="P112" s="54" t="s">
        <v>90</v>
      </c>
    </row>
    <row r="113" spans="1:16" ht="12.75" customHeight="1" thickBot="1" x14ac:dyDescent="0.25">
      <c r="A113" s="34" t="str">
        <f t="shared" si="18"/>
        <v> AJ 59.196 </v>
      </c>
      <c r="B113" s="17" t="str">
        <f t="shared" si="19"/>
        <v>I</v>
      </c>
      <c r="C113" s="34">
        <f t="shared" si="20"/>
        <v>25357.686000000002</v>
      </c>
      <c r="D113" s="14" t="str">
        <f t="shared" si="21"/>
        <v>vis</v>
      </c>
      <c r="E113" s="51">
        <f>VLOOKUP(C113,Active!C$21:E$972,3,FALSE)</f>
        <v>-2646.0051396660569</v>
      </c>
      <c r="F113" s="17" t="s">
        <v>82</v>
      </c>
      <c r="G113" s="14" t="str">
        <f t="shared" si="22"/>
        <v>25357.686</v>
      </c>
      <c r="H113" s="34">
        <f t="shared" si="23"/>
        <v>-5438</v>
      </c>
      <c r="I113" s="52" t="s">
        <v>164</v>
      </c>
      <c r="J113" s="53" t="s">
        <v>165</v>
      </c>
      <c r="K113" s="52">
        <v>-5438</v>
      </c>
      <c r="L113" s="52" t="s">
        <v>166</v>
      </c>
      <c r="M113" s="53" t="s">
        <v>88</v>
      </c>
      <c r="N113" s="53"/>
      <c r="O113" s="54" t="s">
        <v>89</v>
      </c>
      <c r="P113" s="54" t="s">
        <v>90</v>
      </c>
    </row>
    <row r="114" spans="1:16" ht="12.75" customHeight="1" thickBot="1" x14ac:dyDescent="0.25">
      <c r="A114" s="34" t="str">
        <f t="shared" si="18"/>
        <v> AJ 59.196 </v>
      </c>
      <c r="B114" s="17" t="str">
        <f t="shared" si="19"/>
        <v>II</v>
      </c>
      <c r="C114" s="34">
        <f t="shared" si="20"/>
        <v>25704.663</v>
      </c>
      <c r="D114" s="14" t="str">
        <f t="shared" si="21"/>
        <v>vis</v>
      </c>
      <c r="E114" s="51">
        <f>VLOOKUP(C114,Active!C$21:E$972,3,FALSE)</f>
        <v>-2576.4952429642099</v>
      </c>
      <c r="F114" s="17" t="s">
        <v>82</v>
      </c>
      <c r="G114" s="14" t="str">
        <f t="shared" si="22"/>
        <v>25704.663</v>
      </c>
      <c r="H114" s="34">
        <f t="shared" si="23"/>
        <v>-5368.5</v>
      </c>
      <c r="I114" s="52" t="s">
        <v>167</v>
      </c>
      <c r="J114" s="53" t="s">
        <v>168</v>
      </c>
      <c r="K114" s="52">
        <v>-5368.5</v>
      </c>
      <c r="L114" s="52" t="s">
        <v>169</v>
      </c>
      <c r="M114" s="53" t="s">
        <v>88</v>
      </c>
      <c r="N114" s="53"/>
      <c r="O114" s="54" t="s">
        <v>89</v>
      </c>
      <c r="P114" s="54" t="s">
        <v>90</v>
      </c>
    </row>
    <row r="115" spans="1:16" ht="12.75" customHeight="1" thickBot="1" x14ac:dyDescent="0.25">
      <c r="A115" s="34" t="str">
        <f t="shared" si="18"/>
        <v> AJ 59.196 </v>
      </c>
      <c r="B115" s="17" t="str">
        <f t="shared" si="19"/>
        <v>II</v>
      </c>
      <c r="C115" s="34">
        <f t="shared" si="20"/>
        <v>26717.933000000001</v>
      </c>
      <c r="D115" s="14" t="str">
        <f t="shared" si="21"/>
        <v>vis</v>
      </c>
      <c r="E115" s="51">
        <f>VLOOKUP(C115,Active!C$21:E$972,3,FALSE)</f>
        <v>-2373.5068805336141</v>
      </c>
      <c r="F115" s="17" t="s">
        <v>82</v>
      </c>
      <c r="G115" s="14" t="str">
        <f t="shared" si="22"/>
        <v>26717.933</v>
      </c>
      <c r="H115" s="34">
        <f t="shared" si="23"/>
        <v>-5165.5</v>
      </c>
      <c r="I115" s="52" t="s">
        <v>170</v>
      </c>
      <c r="J115" s="53" t="s">
        <v>171</v>
      </c>
      <c r="K115" s="52">
        <v>-5165.5</v>
      </c>
      <c r="L115" s="52" t="s">
        <v>172</v>
      </c>
      <c r="M115" s="53" t="s">
        <v>88</v>
      </c>
      <c r="N115" s="53"/>
      <c r="O115" s="54" t="s">
        <v>89</v>
      </c>
      <c r="P115" s="54" t="s">
        <v>90</v>
      </c>
    </row>
    <row r="116" spans="1:16" ht="12.75" customHeight="1" thickBot="1" x14ac:dyDescent="0.25">
      <c r="A116" s="34" t="str">
        <f t="shared" si="18"/>
        <v> AJ 59.196 </v>
      </c>
      <c r="B116" s="17" t="str">
        <f t="shared" si="19"/>
        <v>II</v>
      </c>
      <c r="C116" s="34">
        <f t="shared" si="20"/>
        <v>26732.945</v>
      </c>
      <c r="D116" s="14" t="str">
        <f t="shared" si="21"/>
        <v>vis</v>
      </c>
      <c r="E116" s="51">
        <f>VLOOKUP(C116,Active!C$21:E$972,3,FALSE)</f>
        <v>-2370.4995268205785</v>
      </c>
      <c r="F116" s="17" t="s">
        <v>82</v>
      </c>
      <c r="G116" s="14" t="str">
        <f t="shared" si="22"/>
        <v>26732.945</v>
      </c>
      <c r="H116" s="34">
        <f t="shared" si="23"/>
        <v>-5162.5</v>
      </c>
      <c r="I116" s="52" t="s">
        <v>173</v>
      </c>
      <c r="J116" s="53" t="s">
        <v>174</v>
      </c>
      <c r="K116" s="52">
        <v>-5162.5</v>
      </c>
      <c r="L116" s="52" t="s">
        <v>175</v>
      </c>
      <c r="M116" s="53" t="s">
        <v>88</v>
      </c>
      <c r="N116" s="53"/>
      <c r="O116" s="54" t="s">
        <v>89</v>
      </c>
      <c r="P116" s="54" t="s">
        <v>90</v>
      </c>
    </row>
    <row r="117" spans="1:16" ht="12.75" customHeight="1" thickBot="1" x14ac:dyDescent="0.25">
      <c r="A117" s="34" t="str">
        <f t="shared" si="18"/>
        <v> AJ 59.196 </v>
      </c>
      <c r="B117" s="17" t="str">
        <f t="shared" si="19"/>
        <v>II</v>
      </c>
      <c r="C117" s="34">
        <f t="shared" si="20"/>
        <v>26752.839</v>
      </c>
      <c r="D117" s="14" t="str">
        <f t="shared" si="21"/>
        <v>vis</v>
      </c>
      <c r="E117" s="51">
        <f>VLOOKUP(C117,Active!C$21:E$972,3,FALSE)</f>
        <v>-2366.5141621278563</v>
      </c>
      <c r="F117" s="17" t="s">
        <v>82</v>
      </c>
      <c r="G117" s="14" t="str">
        <f t="shared" si="22"/>
        <v>26752.839</v>
      </c>
      <c r="H117" s="34">
        <f t="shared" si="23"/>
        <v>-5158.5</v>
      </c>
      <c r="I117" s="52" t="s">
        <v>176</v>
      </c>
      <c r="J117" s="53" t="s">
        <v>177</v>
      </c>
      <c r="K117" s="52">
        <v>-5158.5</v>
      </c>
      <c r="L117" s="52" t="s">
        <v>178</v>
      </c>
      <c r="M117" s="53" t="s">
        <v>88</v>
      </c>
      <c r="N117" s="53"/>
      <c r="O117" s="54" t="s">
        <v>89</v>
      </c>
      <c r="P117" s="54" t="s">
        <v>90</v>
      </c>
    </row>
    <row r="118" spans="1:16" ht="12.75" customHeight="1" thickBot="1" x14ac:dyDescent="0.25">
      <c r="A118" s="34" t="str">
        <f t="shared" si="18"/>
        <v> AJ 59.196 </v>
      </c>
      <c r="B118" s="17" t="str">
        <f t="shared" si="19"/>
        <v>II</v>
      </c>
      <c r="C118" s="34">
        <f t="shared" si="20"/>
        <v>26752.898000000001</v>
      </c>
      <c r="D118" s="14" t="str">
        <f t="shared" si="21"/>
        <v>vis</v>
      </c>
      <c r="E118" s="51">
        <f>VLOOKUP(C118,Active!C$21:E$972,3,FALSE)</f>
        <v>-2366.5023426588268</v>
      </c>
      <c r="F118" s="17" t="s">
        <v>82</v>
      </c>
      <c r="G118" s="14" t="str">
        <f t="shared" si="22"/>
        <v>26752.898</v>
      </c>
      <c r="H118" s="34">
        <f t="shared" si="23"/>
        <v>-5158.5</v>
      </c>
      <c r="I118" s="52" t="s">
        <v>179</v>
      </c>
      <c r="J118" s="53" t="s">
        <v>180</v>
      </c>
      <c r="K118" s="52">
        <v>-5158.5</v>
      </c>
      <c r="L118" s="52" t="s">
        <v>95</v>
      </c>
      <c r="M118" s="53" t="s">
        <v>88</v>
      </c>
      <c r="N118" s="53"/>
      <c r="O118" s="54" t="s">
        <v>89</v>
      </c>
      <c r="P118" s="54" t="s">
        <v>90</v>
      </c>
    </row>
    <row r="119" spans="1:16" ht="12.75" customHeight="1" thickBot="1" x14ac:dyDescent="0.25">
      <c r="A119" s="34" t="str">
        <f t="shared" si="18"/>
        <v> AJ 59.196 </v>
      </c>
      <c r="B119" s="17" t="str">
        <f t="shared" si="19"/>
        <v>II</v>
      </c>
      <c r="C119" s="34">
        <f t="shared" si="20"/>
        <v>26892.632000000001</v>
      </c>
      <c r="D119" s="14" t="str">
        <f t="shared" si="21"/>
        <v>vis</v>
      </c>
      <c r="E119" s="51">
        <f>VLOOKUP(C119,Active!C$21:E$972,3,FALSE)</f>
        <v>-2338.5094327376046</v>
      </c>
      <c r="F119" s="17" t="s">
        <v>82</v>
      </c>
      <c r="G119" s="14" t="str">
        <f t="shared" si="22"/>
        <v>26892.632</v>
      </c>
      <c r="H119" s="34">
        <f t="shared" si="23"/>
        <v>-5130.5</v>
      </c>
      <c r="I119" s="52" t="s">
        <v>181</v>
      </c>
      <c r="J119" s="53" t="s">
        <v>182</v>
      </c>
      <c r="K119" s="52">
        <v>-5130.5</v>
      </c>
      <c r="L119" s="52" t="s">
        <v>183</v>
      </c>
      <c r="M119" s="53" t="s">
        <v>88</v>
      </c>
      <c r="N119" s="53"/>
      <c r="O119" s="54" t="s">
        <v>89</v>
      </c>
      <c r="P119" s="54" t="s">
        <v>90</v>
      </c>
    </row>
    <row r="120" spans="1:16" ht="12.75" customHeight="1" thickBot="1" x14ac:dyDescent="0.25">
      <c r="A120" s="34" t="str">
        <f t="shared" si="18"/>
        <v> AJ 59.196 </v>
      </c>
      <c r="B120" s="17" t="str">
        <f t="shared" si="19"/>
        <v>II</v>
      </c>
      <c r="C120" s="34">
        <f t="shared" si="20"/>
        <v>26932.581999999999</v>
      </c>
      <c r="D120" s="14" t="str">
        <f t="shared" si="21"/>
        <v>vis</v>
      </c>
      <c r="E120" s="51">
        <f>VLOOKUP(C120,Active!C$21:E$972,3,FALSE)</f>
        <v>-2330.5062498948264</v>
      </c>
      <c r="F120" s="17" t="s">
        <v>82</v>
      </c>
      <c r="G120" s="14" t="str">
        <f t="shared" si="22"/>
        <v>26932.582</v>
      </c>
      <c r="H120" s="34">
        <f t="shared" si="23"/>
        <v>-5122.5</v>
      </c>
      <c r="I120" s="52" t="s">
        <v>184</v>
      </c>
      <c r="J120" s="53" t="s">
        <v>185</v>
      </c>
      <c r="K120" s="52">
        <v>-5122.5</v>
      </c>
      <c r="L120" s="52" t="s">
        <v>186</v>
      </c>
      <c r="M120" s="53" t="s">
        <v>88</v>
      </c>
      <c r="N120" s="53"/>
      <c r="O120" s="54" t="s">
        <v>89</v>
      </c>
      <c r="P120" s="54" t="s">
        <v>90</v>
      </c>
    </row>
    <row r="121" spans="1:16" ht="12.75" customHeight="1" thickBot="1" x14ac:dyDescent="0.25">
      <c r="A121" s="34" t="str">
        <f t="shared" si="18"/>
        <v> AJ 59.196 </v>
      </c>
      <c r="B121" s="17" t="str">
        <f t="shared" si="19"/>
        <v>I</v>
      </c>
      <c r="C121" s="34">
        <f t="shared" si="20"/>
        <v>27209.616000000002</v>
      </c>
      <c r="D121" s="14" t="str">
        <f t="shared" si="21"/>
        <v>vis</v>
      </c>
      <c r="E121" s="51">
        <f>VLOOKUP(C121,Active!C$21:E$972,3,FALSE)</f>
        <v>-2275.0080332323391</v>
      </c>
      <c r="F121" s="17" t="s">
        <v>82</v>
      </c>
      <c r="G121" s="14" t="str">
        <f t="shared" si="22"/>
        <v>27209.616</v>
      </c>
      <c r="H121" s="34">
        <f t="shared" si="23"/>
        <v>-5067</v>
      </c>
      <c r="I121" s="52" t="s">
        <v>187</v>
      </c>
      <c r="J121" s="53" t="s">
        <v>188</v>
      </c>
      <c r="K121" s="52">
        <v>-5067</v>
      </c>
      <c r="L121" s="52" t="s">
        <v>189</v>
      </c>
      <c r="M121" s="53" t="s">
        <v>88</v>
      </c>
      <c r="N121" s="53"/>
      <c r="O121" s="54" t="s">
        <v>89</v>
      </c>
      <c r="P121" s="54" t="s">
        <v>90</v>
      </c>
    </row>
    <row r="122" spans="1:16" ht="12.75" customHeight="1" thickBot="1" x14ac:dyDescent="0.25">
      <c r="A122" s="34" t="str">
        <f t="shared" si="18"/>
        <v> AJ 59.196 </v>
      </c>
      <c r="B122" s="17" t="str">
        <f t="shared" si="19"/>
        <v>I</v>
      </c>
      <c r="C122" s="34">
        <f t="shared" si="20"/>
        <v>27239.611000000001</v>
      </c>
      <c r="D122" s="14" t="str">
        <f t="shared" si="21"/>
        <v>vis</v>
      </c>
      <c r="E122" s="51">
        <f>VLOOKUP(C122,Active!C$21:E$972,3,FALSE)</f>
        <v>-2268.99913537579</v>
      </c>
      <c r="F122" s="17" t="s">
        <v>82</v>
      </c>
      <c r="G122" s="14" t="str">
        <f t="shared" si="22"/>
        <v>27239.611</v>
      </c>
      <c r="H122" s="34">
        <f t="shared" si="23"/>
        <v>-5061</v>
      </c>
      <c r="I122" s="52" t="s">
        <v>190</v>
      </c>
      <c r="J122" s="53" t="s">
        <v>191</v>
      </c>
      <c r="K122" s="52">
        <v>-5061</v>
      </c>
      <c r="L122" s="52" t="s">
        <v>192</v>
      </c>
      <c r="M122" s="53" t="s">
        <v>88</v>
      </c>
      <c r="N122" s="53"/>
      <c r="O122" s="54" t="s">
        <v>89</v>
      </c>
      <c r="P122" s="54" t="s">
        <v>90</v>
      </c>
    </row>
    <row r="123" spans="1:16" ht="12.75" customHeight="1" thickBot="1" x14ac:dyDescent="0.25">
      <c r="A123" s="34" t="str">
        <f t="shared" si="18"/>
        <v> AJ 59.196 </v>
      </c>
      <c r="B123" s="17" t="str">
        <f t="shared" si="19"/>
        <v>I</v>
      </c>
      <c r="C123" s="34">
        <f t="shared" si="20"/>
        <v>27324.600999999999</v>
      </c>
      <c r="D123" s="14" t="str">
        <f t="shared" si="21"/>
        <v>vis</v>
      </c>
      <c r="E123" s="51">
        <f>VLOOKUP(C123,Active!C$21:E$972,3,FALSE)</f>
        <v>-2251.9730900739696</v>
      </c>
      <c r="F123" s="17" t="s">
        <v>82</v>
      </c>
      <c r="G123" s="14" t="str">
        <f t="shared" si="22"/>
        <v>27324.601</v>
      </c>
      <c r="H123" s="34">
        <f t="shared" si="23"/>
        <v>-5044</v>
      </c>
      <c r="I123" s="52" t="s">
        <v>193</v>
      </c>
      <c r="J123" s="53" t="s">
        <v>194</v>
      </c>
      <c r="K123" s="52">
        <v>-5044</v>
      </c>
      <c r="L123" s="52" t="s">
        <v>195</v>
      </c>
      <c r="M123" s="53" t="s">
        <v>88</v>
      </c>
      <c r="N123" s="53"/>
      <c r="O123" s="54" t="s">
        <v>89</v>
      </c>
      <c r="P123" s="54" t="s">
        <v>90</v>
      </c>
    </row>
    <row r="124" spans="1:16" ht="12.75" customHeight="1" thickBot="1" x14ac:dyDescent="0.25">
      <c r="A124" s="34" t="str">
        <f t="shared" si="18"/>
        <v> AJ 59.196 </v>
      </c>
      <c r="B124" s="17" t="str">
        <f t="shared" si="19"/>
        <v>II</v>
      </c>
      <c r="C124" s="34">
        <f t="shared" si="20"/>
        <v>28549.942999999999</v>
      </c>
      <c r="D124" s="14" t="str">
        <f t="shared" si="21"/>
        <v>vis</v>
      </c>
      <c r="E124" s="51">
        <f>VLOOKUP(C124,Active!C$21:E$972,3,FALSE)</f>
        <v>-2006.5003473721911</v>
      </c>
      <c r="F124" s="17" t="s">
        <v>82</v>
      </c>
      <c r="G124" s="14" t="str">
        <f t="shared" si="22"/>
        <v>28549.943</v>
      </c>
      <c r="H124" s="34">
        <f t="shared" si="23"/>
        <v>-4798.5</v>
      </c>
      <c r="I124" s="52" t="s">
        <v>196</v>
      </c>
      <c r="J124" s="53" t="s">
        <v>197</v>
      </c>
      <c r="K124" s="52">
        <v>-4798.5</v>
      </c>
      <c r="L124" s="52" t="s">
        <v>198</v>
      </c>
      <c r="M124" s="53" t="s">
        <v>88</v>
      </c>
      <c r="N124" s="53"/>
      <c r="O124" s="54" t="s">
        <v>89</v>
      </c>
      <c r="P124" s="54" t="s">
        <v>90</v>
      </c>
    </row>
    <row r="125" spans="1:16" ht="12.75" customHeight="1" thickBot="1" x14ac:dyDescent="0.25">
      <c r="A125" s="34" t="str">
        <f t="shared" si="18"/>
        <v> AJ 59.196 </v>
      </c>
      <c r="B125" s="17" t="str">
        <f t="shared" si="19"/>
        <v>I</v>
      </c>
      <c r="C125" s="34">
        <f t="shared" si="20"/>
        <v>28597.815999999999</v>
      </c>
      <c r="D125" s="14" t="str">
        <f t="shared" si="21"/>
        <v>vis</v>
      </c>
      <c r="E125" s="51">
        <f>VLOOKUP(C125,Active!C$21:E$972,3,FALSE)</f>
        <v>-1996.9099500697546</v>
      </c>
      <c r="F125" s="17" t="s">
        <v>82</v>
      </c>
      <c r="G125" s="14" t="str">
        <f t="shared" si="22"/>
        <v>28597.816</v>
      </c>
      <c r="H125" s="34">
        <f t="shared" si="23"/>
        <v>-4789</v>
      </c>
      <c r="I125" s="52" t="s">
        <v>199</v>
      </c>
      <c r="J125" s="53" t="s">
        <v>200</v>
      </c>
      <c r="K125" s="52">
        <v>-4789</v>
      </c>
      <c r="L125" s="52" t="s">
        <v>201</v>
      </c>
      <c r="M125" s="53" t="s">
        <v>88</v>
      </c>
      <c r="N125" s="53"/>
      <c r="O125" s="54" t="s">
        <v>89</v>
      </c>
      <c r="P125" s="54" t="s">
        <v>90</v>
      </c>
    </row>
    <row r="126" spans="1:16" ht="12.75" customHeight="1" thickBot="1" x14ac:dyDescent="0.25">
      <c r="A126" s="34" t="str">
        <f t="shared" si="18"/>
        <v> AJ 59.196 </v>
      </c>
      <c r="B126" s="17" t="str">
        <f t="shared" si="19"/>
        <v>II</v>
      </c>
      <c r="C126" s="34">
        <f t="shared" si="20"/>
        <v>28669.698</v>
      </c>
      <c r="D126" s="14" t="str">
        <f t="shared" si="21"/>
        <v>vis</v>
      </c>
      <c r="E126" s="51">
        <f>VLOOKUP(C126,Active!C$21:E$972,3,FALSE)</f>
        <v>-1982.5098301922922</v>
      </c>
      <c r="F126" s="17" t="s">
        <v>82</v>
      </c>
      <c r="G126" s="14" t="str">
        <f t="shared" si="22"/>
        <v>28669.698</v>
      </c>
      <c r="H126" s="34">
        <f t="shared" si="23"/>
        <v>-4774.5</v>
      </c>
      <c r="I126" s="52" t="s">
        <v>202</v>
      </c>
      <c r="J126" s="53" t="s">
        <v>203</v>
      </c>
      <c r="K126" s="52">
        <v>-4774.5</v>
      </c>
      <c r="L126" s="52" t="s">
        <v>204</v>
      </c>
      <c r="M126" s="53" t="s">
        <v>88</v>
      </c>
      <c r="N126" s="53"/>
      <c r="O126" s="54" t="s">
        <v>89</v>
      </c>
      <c r="P126" s="54" t="s">
        <v>90</v>
      </c>
    </row>
    <row r="127" spans="1:16" ht="12.75" customHeight="1" thickBot="1" x14ac:dyDescent="0.25">
      <c r="A127" s="34" t="str">
        <f t="shared" si="18"/>
        <v> AJ 59.196 </v>
      </c>
      <c r="B127" s="17" t="str">
        <f t="shared" si="19"/>
        <v>II</v>
      </c>
      <c r="C127" s="34">
        <f t="shared" si="20"/>
        <v>28669.734</v>
      </c>
      <c r="D127" s="14" t="str">
        <f t="shared" si="21"/>
        <v>vis</v>
      </c>
      <c r="E127" s="51">
        <f>VLOOKUP(C127,Active!C$21:E$972,3,FALSE)</f>
        <v>-1982.5026183128844</v>
      </c>
      <c r="F127" s="17" t="s">
        <v>82</v>
      </c>
      <c r="G127" s="14" t="str">
        <f t="shared" si="22"/>
        <v>28669.734</v>
      </c>
      <c r="H127" s="34">
        <f t="shared" si="23"/>
        <v>-4774.5</v>
      </c>
      <c r="I127" s="52" t="s">
        <v>205</v>
      </c>
      <c r="J127" s="53" t="s">
        <v>206</v>
      </c>
      <c r="K127" s="52">
        <v>-4774.5</v>
      </c>
      <c r="L127" s="52" t="s">
        <v>207</v>
      </c>
      <c r="M127" s="53" t="s">
        <v>88</v>
      </c>
      <c r="N127" s="53"/>
      <c r="O127" s="54" t="s">
        <v>89</v>
      </c>
      <c r="P127" s="54" t="s">
        <v>90</v>
      </c>
    </row>
    <row r="128" spans="1:16" ht="12.75" customHeight="1" thickBot="1" x14ac:dyDescent="0.25">
      <c r="A128" s="34" t="str">
        <f t="shared" si="18"/>
        <v> AJ 59.196 </v>
      </c>
      <c r="B128" s="17" t="str">
        <f t="shared" si="19"/>
        <v>II</v>
      </c>
      <c r="C128" s="34">
        <f t="shared" si="20"/>
        <v>30381.929</v>
      </c>
      <c r="D128" s="14" t="str">
        <f t="shared" si="21"/>
        <v>vis</v>
      </c>
      <c r="E128" s="51">
        <f>VLOOKUP(C128,Active!C$21:E$972,3,FALSE)</f>
        <v>-1639.4986221303725</v>
      </c>
      <c r="F128" s="17" t="s">
        <v>82</v>
      </c>
      <c r="G128" s="14" t="str">
        <f t="shared" si="22"/>
        <v>30381.929</v>
      </c>
      <c r="H128" s="34">
        <f t="shared" si="23"/>
        <v>-4431.5</v>
      </c>
      <c r="I128" s="52" t="s">
        <v>208</v>
      </c>
      <c r="J128" s="53" t="s">
        <v>209</v>
      </c>
      <c r="K128" s="52">
        <v>-4431.5</v>
      </c>
      <c r="L128" s="52" t="s">
        <v>210</v>
      </c>
      <c r="M128" s="53" t="s">
        <v>88</v>
      </c>
      <c r="N128" s="53"/>
      <c r="O128" s="54" t="s">
        <v>89</v>
      </c>
      <c r="P128" s="54" t="s">
        <v>90</v>
      </c>
    </row>
    <row r="129" spans="1:16" ht="12.75" customHeight="1" thickBot="1" x14ac:dyDescent="0.25">
      <c r="A129" s="34" t="str">
        <f t="shared" si="18"/>
        <v> AJ 59.196 </v>
      </c>
      <c r="B129" s="17" t="str">
        <f t="shared" si="19"/>
        <v>II</v>
      </c>
      <c r="C129" s="34">
        <f t="shared" si="20"/>
        <v>30406.89</v>
      </c>
      <c r="D129" s="14" t="str">
        <f t="shared" si="21"/>
        <v>vis</v>
      </c>
      <c r="E129" s="51">
        <f>VLOOKUP(C129,Active!C$21:E$972,3,FALSE)</f>
        <v>-1634.4981854110085</v>
      </c>
      <c r="F129" s="17" t="s">
        <v>82</v>
      </c>
      <c r="G129" s="14" t="str">
        <f t="shared" si="22"/>
        <v>30406.890</v>
      </c>
      <c r="H129" s="34">
        <f t="shared" si="23"/>
        <v>-4426.5</v>
      </c>
      <c r="I129" s="52" t="s">
        <v>211</v>
      </c>
      <c r="J129" s="53" t="s">
        <v>212</v>
      </c>
      <c r="K129" s="52">
        <v>-4426.5</v>
      </c>
      <c r="L129" s="52" t="s">
        <v>213</v>
      </c>
      <c r="M129" s="53" t="s">
        <v>88</v>
      </c>
      <c r="N129" s="53"/>
      <c r="O129" s="54" t="s">
        <v>89</v>
      </c>
      <c r="P129" s="54" t="s">
        <v>90</v>
      </c>
    </row>
    <row r="130" spans="1:16" ht="12.75" customHeight="1" thickBot="1" x14ac:dyDescent="0.25">
      <c r="A130" s="34" t="str">
        <f t="shared" si="18"/>
        <v> AJ 59.196 </v>
      </c>
      <c r="B130" s="17" t="str">
        <f t="shared" si="19"/>
        <v>II</v>
      </c>
      <c r="C130" s="34">
        <f t="shared" si="20"/>
        <v>30441.800999999999</v>
      </c>
      <c r="D130" s="14" t="str">
        <f t="shared" si="21"/>
        <v>vis</v>
      </c>
      <c r="E130" s="51">
        <f>VLOOKUP(C130,Active!C$21:E$972,3,FALSE)</f>
        <v>-1627.5044653553327</v>
      </c>
      <c r="F130" s="17" t="s">
        <v>82</v>
      </c>
      <c r="G130" s="14" t="str">
        <f t="shared" si="22"/>
        <v>30441.801</v>
      </c>
      <c r="H130" s="34">
        <f t="shared" si="23"/>
        <v>-4419.5</v>
      </c>
      <c r="I130" s="52" t="s">
        <v>214</v>
      </c>
      <c r="J130" s="53" t="s">
        <v>215</v>
      </c>
      <c r="K130" s="52">
        <v>-4419.5</v>
      </c>
      <c r="L130" s="52" t="s">
        <v>216</v>
      </c>
      <c r="M130" s="53" t="s">
        <v>88</v>
      </c>
      <c r="N130" s="53"/>
      <c r="O130" s="54" t="s">
        <v>89</v>
      </c>
      <c r="P130" s="54" t="s">
        <v>90</v>
      </c>
    </row>
    <row r="131" spans="1:16" ht="12.75" customHeight="1" thickBot="1" x14ac:dyDescent="0.25">
      <c r="A131" s="34" t="str">
        <f t="shared" si="18"/>
        <v> AJ 59.196 </v>
      </c>
      <c r="B131" s="17" t="str">
        <f t="shared" si="19"/>
        <v>I</v>
      </c>
      <c r="C131" s="34">
        <f t="shared" si="20"/>
        <v>30868.620999999999</v>
      </c>
      <c r="D131" s="14" t="str">
        <f t="shared" si="21"/>
        <v>vis</v>
      </c>
      <c r="E131" s="51">
        <f>VLOOKUP(C131,Active!C$21:E$972,3,FALSE)</f>
        <v>-1541.9996217769906</v>
      </c>
      <c r="F131" s="17" t="s">
        <v>82</v>
      </c>
      <c r="G131" s="14" t="str">
        <f t="shared" si="22"/>
        <v>30868.621</v>
      </c>
      <c r="H131" s="34">
        <f t="shared" si="23"/>
        <v>-4334</v>
      </c>
      <c r="I131" s="52" t="s">
        <v>217</v>
      </c>
      <c r="J131" s="53" t="s">
        <v>218</v>
      </c>
      <c r="K131" s="52">
        <v>-4334</v>
      </c>
      <c r="L131" s="52" t="s">
        <v>175</v>
      </c>
      <c r="M131" s="53" t="s">
        <v>88</v>
      </c>
      <c r="N131" s="53"/>
      <c r="O131" s="54" t="s">
        <v>89</v>
      </c>
      <c r="P131" s="54" t="s">
        <v>90</v>
      </c>
    </row>
    <row r="132" spans="1:16" ht="12.75" customHeight="1" thickBot="1" x14ac:dyDescent="0.25">
      <c r="A132" s="34" t="str">
        <f t="shared" si="18"/>
        <v> AJ 59.196 </v>
      </c>
      <c r="B132" s="17" t="str">
        <f t="shared" si="19"/>
        <v>I</v>
      </c>
      <c r="C132" s="34">
        <f t="shared" si="20"/>
        <v>30868.65</v>
      </c>
      <c r="D132" s="14" t="str">
        <f t="shared" si="21"/>
        <v>vis</v>
      </c>
      <c r="E132" s="51">
        <f>VLOOKUP(C132,Active!C$21:E$972,3,FALSE)</f>
        <v>-1541.9938122074673</v>
      </c>
      <c r="F132" s="17" t="s">
        <v>82</v>
      </c>
      <c r="G132" s="14" t="str">
        <f t="shared" si="22"/>
        <v>30868.650</v>
      </c>
      <c r="H132" s="34">
        <f t="shared" si="23"/>
        <v>-4334</v>
      </c>
      <c r="I132" s="52" t="s">
        <v>219</v>
      </c>
      <c r="J132" s="53" t="s">
        <v>220</v>
      </c>
      <c r="K132" s="52">
        <v>-4334</v>
      </c>
      <c r="L132" s="52" t="s">
        <v>221</v>
      </c>
      <c r="M132" s="53" t="s">
        <v>88</v>
      </c>
      <c r="N132" s="53"/>
      <c r="O132" s="54" t="s">
        <v>89</v>
      </c>
      <c r="P132" s="54" t="s">
        <v>90</v>
      </c>
    </row>
    <row r="133" spans="1:16" ht="12.75" customHeight="1" thickBot="1" x14ac:dyDescent="0.25">
      <c r="A133" s="34" t="str">
        <f t="shared" si="18"/>
        <v> AJ 59.196 </v>
      </c>
      <c r="B133" s="17" t="str">
        <f t="shared" si="19"/>
        <v>I</v>
      </c>
      <c r="C133" s="34">
        <f t="shared" si="20"/>
        <v>30878.571</v>
      </c>
      <c r="D133" s="14" t="str">
        <f t="shared" si="21"/>
        <v>vis</v>
      </c>
      <c r="E133" s="51">
        <f>VLOOKUP(C133,Active!C$21:E$972,3,FALSE)</f>
        <v>-1540.006338440679</v>
      </c>
      <c r="F133" s="17" t="s">
        <v>82</v>
      </c>
      <c r="G133" s="14" t="str">
        <f t="shared" si="22"/>
        <v>30878.571</v>
      </c>
      <c r="H133" s="34">
        <f t="shared" si="23"/>
        <v>-4332</v>
      </c>
      <c r="I133" s="52" t="s">
        <v>222</v>
      </c>
      <c r="J133" s="53" t="s">
        <v>223</v>
      </c>
      <c r="K133" s="52">
        <v>-4332</v>
      </c>
      <c r="L133" s="52" t="s">
        <v>186</v>
      </c>
      <c r="M133" s="53" t="s">
        <v>88</v>
      </c>
      <c r="N133" s="53"/>
      <c r="O133" s="54" t="s">
        <v>89</v>
      </c>
      <c r="P133" s="54" t="s">
        <v>90</v>
      </c>
    </row>
    <row r="134" spans="1:16" ht="12.75" customHeight="1" thickBot="1" x14ac:dyDescent="0.25">
      <c r="A134" s="34" t="str">
        <f t="shared" si="18"/>
        <v> AJ 59.196 </v>
      </c>
      <c r="B134" s="17" t="str">
        <f t="shared" si="19"/>
        <v>I</v>
      </c>
      <c r="C134" s="34">
        <f t="shared" si="20"/>
        <v>30878.606</v>
      </c>
      <c r="D134" s="14" t="str">
        <f t="shared" si="21"/>
        <v>vis</v>
      </c>
      <c r="E134" s="51">
        <f>VLOOKUP(C134,Active!C$21:E$972,3,FALSE)</f>
        <v>-1539.9993268912547</v>
      </c>
      <c r="F134" s="17" t="s">
        <v>82</v>
      </c>
      <c r="G134" s="14" t="str">
        <f t="shared" si="22"/>
        <v>30878.606</v>
      </c>
      <c r="H134" s="34">
        <f t="shared" si="23"/>
        <v>-4332</v>
      </c>
      <c r="I134" s="52" t="s">
        <v>224</v>
      </c>
      <c r="J134" s="53" t="s">
        <v>225</v>
      </c>
      <c r="K134" s="52">
        <v>-4332</v>
      </c>
      <c r="L134" s="52" t="s">
        <v>128</v>
      </c>
      <c r="M134" s="53" t="s">
        <v>88</v>
      </c>
      <c r="N134" s="53"/>
      <c r="O134" s="54" t="s">
        <v>89</v>
      </c>
      <c r="P134" s="54" t="s">
        <v>90</v>
      </c>
    </row>
    <row r="135" spans="1:16" ht="12.75" customHeight="1" thickBot="1" x14ac:dyDescent="0.25">
      <c r="A135" s="34" t="str">
        <f t="shared" si="18"/>
        <v> AN 288.70 </v>
      </c>
      <c r="B135" s="17" t="str">
        <f t="shared" si="19"/>
        <v>I</v>
      </c>
      <c r="C135" s="34">
        <f t="shared" si="20"/>
        <v>38231.470999999998</v>
      </c>
      <c r="D135" s="14" t="str">
        <f t="shared" si="21"/>
        <v>vis</v>
      </c>
      <c r="E135" s="51">
        <f>VLOOKUP(C135,Active!C$21:E$972,3,FALSE)</f>
        <v>-67.000002403959584</v>
      </c>
      <c r="F135" s="17" t="s">
        <v>82</v>
      </c>
      <c r="G135" s="14" t="str">
        <f t="shared" si="22"/>
        <v>38231.471</v>
      </c>
      <c r="H135" s="34">
        <f t="shared" si="23"/>
        <v>-2859</v>
      </c>
      <c r="I135" s="52" t="s">
        <v>226</v>
      </c>
      <c r="J135" s="53" t="s">
        <v>227</v>
      </c>
      <c r="K135" s="52">
        <v>-2859</v>
      </c>
      <c r="L135" s="52" t="s">
        <v>228</v>
      </c>
      <c r="M135" s="53" t="s">
        <v>229</v>
      </c>
      <c r="N135" s="53"/>
      <c r="O135" s="54" t="s">
        <v>230</v>
      </c>
      <c r="P135" s="54" t="s">
        <v>231</v>
      </c>
    </row>
    <row r="136" spans="1:16" ht="12.75" customHeight="1" thickBot="1" x14ac:dyDescent="0.25">
      <c r="A136" s="34" t="str">
        <f t="shared" si="18"/>
        <v>BAVM 18 </v>
      </c>
      <c r="B136" s="17" t="str">
        <f t="shared" si="19"/>
        <v>II</v>
      </c>
      <c r="C136" s="34">
        <f t="shared" si="20"/>
        <v>38538.472000000002</v>
      </c>
      <c r="D136" s="14" t="str">
        <f t="shared" si="21"/>
        <v>vis</v>
      </c>
      <c r="E136" s="51">
        <f>VLOOKUP(C136,Active!C$21:E$972,3,FALSE)</f>
        <v>-5.4984971244624274</v>
      </c>
      <c r="F136" s="17" t="s">
        <v>82</v>
      </c>
      <c r="G136" s="14" t="str">
        <f t="shared" si="22"/>
        <v>38538.472</v>
      </c>
      <c r="H136" s="34">
        <f t="shared" si="23"/>
        <v>-2797.5</v>
      </c>
      <c r="I136" s="52" t="s">
        <v>232</v>
      </c>
      <c r="J136" s="53" t="s">
        <v>233</v>
      </c>
      <c r="K136" s="52">
        <v>-2797.5</v>
      </c>
      <c r="L136" s="52" t="s">
        <v>213</v>
      </c>
      <c r="M136" s="53" t="s">
        <v>229</v>
      </c>
      <c r="N136" s="53"/>
      <c r="O136" s="54" t="s">
        <v>234</v>
      </c>
      <c r="P136" s="55" t="s">
        <v>235</v>
      </c>
    </row>
    <row r="137" spans="1:16" ht="12.75" customHeight="1" thickBot="1" x14ac:dyDescent="0.25">
      <c r="A137" s="34" t="str">
        <f t="shared" si="18"/>
        <v> BRNO 6 </v>
      </c>
      <c r="B137" s="17" t="str">
        <f t="shared" si="19"/>
        <v>II</v>
      </c>
      <c r="C137" s="34">
        <f t="shared" si="20"/>
        <v>38548.455999999998</v>
      </c>
      <c r="D137" s="14" t="str">
        <f t="shared" si="21"/>
        <v>vis</v>
      </c>
      <c r="E137" s="51">
        <f>VLOOKUP(C137,Active!C$21:E$972,3,FALSE)</f>
        <v>-3.4984025687108455</v>
      </c>
      <c r="F137" s="17" t="s">
        <v>82</v>
      </c>
      <c r="G137" s="14" t="str">
        <f t="shared" si="22"/>
        <v>38548.456</v>
      </c>
      <c r="H137" s="34">
        <f t="shared" si="23"/>
        <v>-2795.5</v>
      </c>
      <c r="I137" s="52" t="s">
        <v>236</v>
      </c>
      <c r="J137" s="53" t="s">
        <v>237</v>
      </c>
      <c r="K137" s="52">
        <v>-2795.5</v>
      </c>
      <c r="L137" s="52" t="s">
        <v>213</v>
      </c>
      <c r="M137" s="53" t="s">
        <v>229</v>
      </c>
      <c r="N137" s="53"/>
      <c r="O137" s="54" t="s">
        <v>238</v>
      </c>
      <c r="P137" s="54" t="s">
        <v>239</v>
      </c>
    </row>
    <row r="138" spans="1:16" ht="12.75" customHeight="1" thickBot="1" x14ac:dyDescent="0.25">
      <c r="A138" s="34" t="str">
        <f t="shared" si="18"/>
        <v> JBAA 85.444 </v>
      </c>
      <c r="B138" s="17" t="str">
        <f t="shared" si="19"/>
        <v>II</v>
      </c>
      <c r="C138" s="34">
        <f t="shared" si="20"/>
        <v>42157.48</v>
      </c>
      <c r="D138" s="14" t="str">
        <f t="shared" si="21"/>
        <v>vis</v>
      </c>
      <c r="E138" s="51">
        <f>VLOOKUP(C138,Active!C$21:E$972,3,FALSE)</f>
        <v>719.49731597888172</v>
      </c>
      <c r="F138" s="17" t="s">
        <v>82</v>
      </c>
      <c r="G138" s="14" t="str">
        <f t="shared" si="22"/>
        <v>42157.480</v>
      </c>
      <c r="H138" s="34">
        <f t="shared" si="23"/>
        <v>-2072.5</v>
      </c>
      <c r="I138" s="52" t="s">
        <v>292</v>
      </c>
      <c r="J138" s="53" t="s">
        <v>293</v>
      </c>
      <c r="K138" s="52">
        <v>-2072.5</v>
      </c>
      <c r="L138" s="52" t="s">
        <v>95</v>
      </c>
      <c r="M138" s="53" t="s">
        <v>229</v>
      </c>
      <c r="N138" s="53"/>
      <c r="O138" s="54" t="s">
        <v>294</v>
      </c>
      <c r="P138" s="54" t="s">
        <v>295</v>
      </c>
    </row>
    <row r="139" spans="1:16" ht="12.75" customHeight="1" thickBot="1" x14ac:dyDescent="0.25">
      <c r="A139" s="34" t="str">
        <f t="shared" ref="A139:A153" si="24">P139</f>
        <v> ALGL 34 </v>
      </c>
      <c r="B139" s="17" t="str">
        <f t="shared" ref="B139:B153" si="25">IF(H139=INT(H139),"I","II")</f>
        <v>I</v>
      </c>
      <c r="C139" s="34">
        <f t="shared" ref="C139:C153" si="26">1*G139</f>
        <v>45519.413</v>
      </c>
      <c r="D139" s="14" t="str">
        <f t="shared" ref="D139:D153" si="27">VLOOKUP(F139,I$1:J$5,2,FALSE)</f>
        <v>vis</v>
      </c>
      <c r="E139" s="51">
        <f>VLOOKUP(C139,Active!C$21:E$972,3,FALSE)</f>
        <v>1392.9932985613912</v>
      </c>
      <c r="F139" s="17" t="s">
        <v>82</v>
      </c>
      <c r="G139" s="14" t="str">
        <f t="shared" ref="G139:G153" si="28">MID(I139,3,LEN(I139)-3)</f>
        <v>45519.413</v>
      </c>
      <c r="H139" s="34">
        <f t="shared" ref="H139:H153" si="29">1*K139</f>
        <v>-1399</v>
      </c>
      <c r="I139" s="52" t="s">
        <v>399</v>
      </c>
      <c r="J139" s="53" t="s">
        <v>400</v>
      </c>
      <c r="K139" s="52">
        <v>-1399</v>
      </c>
      <c r="L139" s="52" t="s">
        <v>401</v>
      </c>
      <c r="M139" s="53" t="s">
        <v>229</v>
      </c>
      <c r="N139" s="53"/>
      <c r="O139" s="54" t="s">
        <v>402</v>
      </c>
      <c r="P139" s="54" t="s">
        <v>403</v>
      </c>
    </row>
    <row r="140" spans="1:16" ht="12.75" customHeight="1" thickBot="1" x14ac:dyDescent="0.25">
      <c r="A140" s="34" t="str">
        <f t="shared" si="24"/>
        <v> ALGL 34 </v>
      </c>
      <c r="B140" s="17" t="str">
        <f t="shared" si="25"/>
        <v>I</v>
      </c>
      <c r="C140" s="34">
        <f t="shared" si="26"/>
        <v>45519.415999999997</v>
      </c>
      <c r="D140" s="14" t="str">
        <f t="shared" si="27"/>
        <v>vis</v>
      </c>
      <c r="E140" s="51">
        <f>VLOOKUP(C140,Active!C$21:E$972,3,FALSE)</f>
        <v>1392.9938995513412</v>
      </c>
      <c r="F140" s="17" t="s">
        <v>82</v>
      </c>
      <c r="G140" s="14" t="str">
        <f t="shared" si="28"/>
        <v>45519.416</v>
      </c>
      <c r="H140" s="34">
        <f t="shared" si="29"/>
        <v>-1399</v>
      </c>
      <c r="I140" s="52" t="s">
        <v>404</v>
      </c>
      <c r="J140" s="53" t="s">
        <v>405</v>
      </c>
      <c r="K140" s="52">
        <v>-1399</v>
      </c>
      <c r="L140" s="52" t="s">
        <v>314</v>
      </c>
      <c r="M140" s="53" t="s">
        <v>229</v>
      </c>
      <c r="N140" s="53"/>
      <c r="O140" s="54" t="s">
        <v>406</v>
      </c>
      <c r="P140" s="54" t="s">
        <v>403</v>
      </c>
    </row>
    <row r="141" spans="1:16" ht="12.75" customHeight="1" thickBot="1" x14ac:dyDescent="0.25">
      <c r="A141" s="34" t="str">
        <f t="shared" si="24"/>
        <v> VSSC 73 </v>
      </c>
      <c r="B141" s="17" t="str">
        <f t="shared" si="25"/>
        <v>II</v>
      </c>
      <c r="C141" s="34">
        <f t="shared" si="26"/>
        <v>47603.505400000002</v>
      </c>
      <c r="D141" s="14" t="str">
        <f t="shared" si="27"/>
        <v>vis</v>
      </c>
      <c r="E141" s="51">
        <f>VLOOKUP(C141,Active!C$21:E$972,3,FALSE)</f>
        <v>1810.4994947677826</v>
      </c>
      <c r="F141" s="17" t="s">
        <v>82</v>
      </c>
      <c r="G141" s="14" t="str">
        <f t="shared" si="28"/>
        <v>47603.5054</v>
      </c>
      <c r="H141" s="34">
        <f t="shared" si="29"/>
        <v>-981.5</v>
      </c>
      <c r="I141" s="52" t="s">
        <v>438</v>
      </c>
      <c r="J141" s="53" t="s">
        <v>439</v>
      </c>
      <c r="K141" s="52">
        <v>-981.5</v>
      </c>
      <c r="L141" s="52" t="s">
        <v>440</v>
      </c>
      <c r="M141" s="53" t="s">
        <v>243</v>
      </c>
      <c r="N141" s="53" t="s">
        <v>244</v>
      </c>
      <c r="O141" s="54" t="s">
        <v>441</v>
      </c>
      <c r="P141" s="54" t="s">
        <v>442</v>
      </c>
    </row>
    <row r="142" spans="1:16" ht="12.75" customHeight="1" thickBot="1" x14ac:dyDescent="0.25">
      <c r="A142" s="34" t="str">
        <f t="shared" si="24"/>
        <v>VSB 47 </v>
      </c>
      <c r="B142" s="17" t="str">
        <f t="shared" si="25"/>
        <v>I</v>
      </c>
      <c r="C142" s="34">
        <f t="shared" si="26"/>
        <v>48744.107000000004</v>
      </c>
      <c r="D142" s="14" t="str">
        <f t="shared" si="27"/>
        <v>vis</v>
      </c>
      <c r="E142" s="51">
        <f>VLOOKUP(C142,Active!C$21:E$972,3,FALSE)</f>
        <v>2038.996194531634</v>
      </c>
      <c r="F142" s="17" t="s">
        <v>82</v>
      </c>
      <c r="G142" s="14" t="str">
        <f t="shared" si="28"/>
        <v>48744.107</v>
      </c>
      <c r="H142" s="34">
        <f t="shared" si="29"/>
        <v>-753</v>
      </c>
      <c r="I142" s="52" t="s">
        <v>446</v>
      </c>
      <c r="J142" s="53" t="s">
        <v>447</v>
      </c>
      <c r="K142" s="52">
        <v>-753</v>
      </c>
      <c r="L142" s="52" t="s">
        <v>332</v>
      </c>
      <c r="M142" s="53" t="s">
        <v>84</v>
      </c>
      <c r="N142" s="53"/>
      <c r="O142" s="54" t="s">
        <v>448</v>
      </c>
      <c r="P142" s="55" t="s">
        <v>449</v>
      </c>
    </row>
    <row r="143" spans="1:16" ht="12.75" customHeight="1" thickBot="1" x14ac:dyDescent="0.25">
      <c r="A143" s="34" t="str">
        <f t="shared" si="24"/>
        <v> BRNO 32 </v>
      </c>
      <c r="B143" s="17" t="str">
        <f t="shared" si="25"/>
        <v>I</v>
      </c>
      <c r="C143" s="34">
        <f t="shared" si="26"/>
        <v>50855.6201</v>
      </c>
      <c r="D143" s="14" t="str">
        <f t="shared" si="27"/>
        <v>vis</v>
      </c>
      <c r="E143" s="51">
        <f>VLOOKUP(C143,Active!C$21:E$972,3,FALSE)</f>
        <v>2461.9955791179236</v>
      </c>
      <c r="F143" s="17" t="s">
        <v>82</v>
      </c>
      <c r="G143" s="14" t="str">
        <f t="shared" si="28"/>
        <v>50855.6201</v>
      </c>
      <c r="H143" s="34">
        <f t="shared" si="29"/>
        <v>-330</v>
      </c>
      <c r="I143" s="52" t="s">
        <v>504</v>
      </c>
      <c r="J143" s="53" t="s">
        <v>505</v>
      </c>
      <c r="K143" s="52">
        <v>-330</v>
      </c>
      <c r="L143" s="52" t="s">
        <v>506</v>
      </c>
      <c r="M143" s="53" t="s">
        <v>229</v>
      </c>
      <c r="N143" s="53"/>
      <c r="O143" s="54" t="s">
        <v>507</v>
      </c>
      <c r="P143" s="54" t="s">
        <v>508</v>
      </c>
    </row>
    <row r="144" spans="1:16" ht="12.75" customHeight="1" thickBot="1" x14ac:dyDescent="0.25">
      <c r="A144" s="34" t="str">
        <f t="shared" si="24"/>
        <v> AOEB 12 </v>
      </c>
      <c r="B144" s="17" t="str">
        <f t="shared" si="25"/>
        <v>I</v>
      </c>
      <c r="C144" s="34">
        <f t="shared" si="26"/>
        <v>51594.417999999998</v>
      </c>
      <c r="D144" s="14" t="str">
        <f t="shared" si="27"/>
        <v>vis</v>
      </c>
      <c r="E144" s="51">
        <f>VLOOKUP(C144,Active!C$21:E$972,3,FALSE)</f>
        <v>2609.9989502708863</v>
      </c>
      <c r="F144" s="17" t="s">
        <v>82</v>
      </c>
      <c r="G144" s="14" t="str">
        <f t="shared" si="28"/>
        <v>51594.418</v>
      </c>
      <c r="H144" s="34">
        <f t="shared" si="29"/>
        <v>-182</v>
      </c>
      <c r="I144" s="52" t="s">
        <v>509</v>
      </c>
      <c r="J144" s="53" t="s">
        <v>510</v>
      </c>
      <c r="K144" s="52">
        <v>-182</v>
      </c>
      <c r="L144" s="52" t="s">
        <v>198</v>
      </c>
      <c r="M144" s="53" t="s">
        <v>229</v>
      </c>
      <c r="N144" s="53"/>
      <c r="O144" s="54" t="s">
        <v>511</v>
      </c>
      <c r="P144" s="54" t="s">
        <v>512</v>
      </c>
    </row>
    <row r="145" spans="1:16" ht="12.75" customHeight="1" thickBot="1" x14ac:dyDescent="0.25">
      <c r="A145" s="34" t="str">
        <f t="shared" si="24"/>
        <v> BBS 123 </v>
      </c>
      <c r="B145" s="17" t="str">
        <f t="shared" si="25"/>
        <v>I</v>
      </c>
      <c r="C145" s="34">
        <f t="shared" si="26"/>
        <v>51599.417000000001</v>
      </c>
      <c r="D145" s="14" t="str">
        <f t="shared" si="27"/>
        <v>vis</v>
      </c>
      <c r="E145" s="51">
        <f>VLOOKUP(C145,Active!C$21:E$972,3,FALSE)</f>
        <v>2611.0003998586481</v>
      </c>
      <c r="F145" s="17" t="s">
        <v>82</v>
      </c>
      <c r="G145" s="14" t="str">
        <f t="shared" si="28"/>
        <v>51599.417</v>
      </c>
      <c r="H145" s="34">
        <f t="shared" si="29"/>
        <v>-181</v>
      </c>
      <c r="I145" s="52" t="s">
        <v>513</v>
      </c>
      <c r="J145" s="53" t="s">
        <v>514</v>
      </c>
      <c r="K145" s="52">
        <v>-181</v>
      </c>
      <c r="L145" s="52" t="s">
        <v>113</v>
      </c>
      <c r="M145" s="53" t="s">
        <v>229</v>
      </c>
      <c r="N145" s="53"/>
      <c r="O145" s="54" t="s">
        <v>515</v>
      </c>
      <c r="P145" s="54" t="s">
        <v>516</v>
      </c>
    </row>
    <row r="146" spans="1:16" ht="12.75" customHeight="1" thickBot="1" x14ac:dyDescent="0.25">
      <c r="A146" s="34" t="str">
        <f t="shared" si="24"/>
        <v> BBS 123 </v>
      </c>
      <c r="B146" s="17" t="str">
        <f t="shared" si="25"/>
        <v>I</v>
      </c>
      <c r="C146" s="34">
        <f t="shared" si="26"/>
        <v>51629.373</v>
      </c>
      <c r="D146" s="14" t="str">
        <f t="shared" si="27"/>
        <v>vis</v>
      </c>
      <c r="E146" s="51">
        <f>VLOOKUP(C146,Active!C$21:E$972,3,FALSE)</f>
        <v>2617.0014848458386</v>
      </c>
      <c r="F146" s="17" t="s">
        <v>82</v>
      </c>
      <c r="G146" s="14" t="str">
        <f t="shared" si="28"/>
        <v>51629.373</v>
      </c>
      <c r="H146" s="34">
        <f t="shared" si="29"/>
        <v>-175</v>
      </c>
      <c r="I146" s="52" t="s">
        <v>517</v>
      </c>
      <c r="J146" s="53" t="s">
        <v>518</v>
      </c>
      <c r="K146" s="52">
        <v>-175</v>
      </c>
      <c r="L146" s="52" t="s">
        <v>119</v>
      </c>
      <c r="M146" s="53" t="s">
        <v>229</v>
      </c>
      <c r="N146" s="53"/>
      <c r="O146" s="54" t="s">
        <v>515</v>
      </c>
      <c r="P146" s="54" t="s">
        <v>516</v>
      </c>
    </row>
    <row r="147" spans="1:16" ht="12.75" customHeight="1" thickBot="1" x14ac:dyDescent="0.25">
      <c r="A147" s="34" t="str">
        <f t="shared" si="24"/>
        <v> AOEB 12 </v>
      </c>
      <c r="B147" s="17" t="str">
        <f t="shared" si="25"/>
        <v>II</v>
      </c>
      <c r="C147" s="34">
        <f t="shared" si="26"/>
        <v>51671.781999999999</v>
      </c>
      <c r="D147" s="14" t="str">
        <f t="shared" si="27"/>
        <v>vis</v>
      </c>
      <c r="E147" s="51">
        <f>VLOOKUP(C147,Active!C$21:E$972,3,FALSE)</f>
        <v>2625.497279118164</v>
      </c>
      <c r="F147" s="17" t="s">
        <v>82</v>
      </c>
      <c r="G147" s="14" t="str">
        <f t="shared" si="28"/>
        <v>51671.782</v>
      </c>
      <c r="H147" s="34">
        <f t="shared" si="29"/>
        <v>-166.5</v>
      </c>
      <c r="I147" s="52" t="s">
        <v>519</v>
      </c>
      <c r="J147" s="53" t="s">
        <v>520</v>
      </c>
      <c r="K147" s="52">
        <v>-166.5</v>
      </c>
      <c r="L147" s="52" t="s">
        <v>383</v>
      </c>
      <c r="M147" s="53" t="s">
        <v>229</v>
      </c>
      <c r="N147" s="53"/>
      <c r="O147" s="54" t="s">
        <v>501</v>
      </c>
      <c r="P147" s="54" t="s">
        <v>512</v>
      </c>
    </row>
    <row r="148" spans="1:16" ht="12.75" customHeight="1" thickBot="1" x14ac:dyDescent="0.25">
      <c r="A148" s="34" t="str">
        <f t="shared" si="24"/>
        <v> AOEB 12 </v>
      </c>
      <c r="B148" s="17" t="str">
        <f t="shared" si="25"/>
        <v>I</v>
      </c>
      <c r="C148" s="34">
        <f t="shared" si="26"/>
        <v>52048.637999999999</v>
      </c>
      <c r="D148" s="14" t="str">
        <f t="shared" si="27"/>
        <v>vis</v>
      </c>
      <c r="E148" s="51">
        <f>VLOOKUP(C148,Active!C$21:E$972,3,FALSE)</f>
        <v>2700.9928353984687</v>
      </c>
      <c r="F148" s="17" t="s">
        <v>82</v>
      </c>
      <c r="G148" s="14" t="str">
        <f t="shared" si="28"/>
        <v>52048.638</v>
      </c>
      <c r="H148" s="34">
        <f t="shared" si="29"/>
        <v>-91</v>
      </c>
      <c r="I148" s="52" t="s">
        <v>521</v>
      </c>
      <c r="J148" s="53" t="s">
        <v>522</v>
      </c>
      <c r="K148" s="52">
        <v>-91</v>
      </c>
      <c r="L148" s="52" t="s">
        <v>287</v>
      </c>
      <c r="M148" s="53" t="s">
        <v>229</v>
      </c>
      <c r="N148" s="53"/>
      <c r="O148" s="54" t="s">
        <v>523</v>
      </c>
      <c r="P148" s="54" t="s">
        <v>512</v>
      </c>
    </row>
    <row r="149" spans="1:16" ht="12.75" customHeight="1" thickBot="1" x14ac:dyDescent="0.25">
      <c r="A149" s="34" t="str">
        <f t="shared" si="24"/>
        <v>BAVM 157 </v>
      </c>
      <c r="B149" s="17" t="str">
        <f t="shared" si="25"/>
        <v>I</v>
      </c>
      <c r="C149" s="34">
        <f t="shared" si="26"/>
        <v>52697.595999999998</v>
      </c>
      <c r="D149" s="14" t="str">
        <f t="shared" si="27"/>
        <v>vis</v>
      </c>
      <c r="E149" s="51">
        <f>VLOOKUP(C149,Active!C$21:E$972,3,FALSE)</f>
        <v>2830.9985808623969</v>
      </c>
      <c r="F149" s="17" t="s">
        <v>82</v>
      </c>
      <c r="G149" s="14" t="str">
        <f t="shared" si="28"/>
        <v>52697.596</v>
      </c>
      <c r="H149" s="34">
        <f t="shared" si="29"/>
        <v>39</v>
      </c>
      <c r="I149" s="52" t="s">
        <v>524</v>
      </c>
      <c r="J149" s="53" t="s">
        <v>525</v>
      </c>
      <c r="K149" s="52">
        <v>39</v>
      </c>
      <c r="L149" s="52" t="s">
        <v>343</v>
      </c>
      <c r="M149" s="53" t="s">
        <v>229</v>
      </c>
      <c r="N149" s="53"/>
      <c r="O149" s="54" t="s">
        <v>526</v>
      </c>
      <c r="P149" s="55" t="s">
        <v>527</v>
      </c>
    </row>
    <row r="150" spans="1:16" ht="12.75" customHeight="1" thickBot="1" x14ac:dyDescent="0.25">
      <c r="A150" s="34" t="str">
        <f t="shared" si="24"/>
        <v>BAVM 171 </v>
      </c>
      <c r="B150" s="17" t="str">
        <f t="shared" si="25"/>
        <v>I</v>
      </c>
      <c r="C150" s="34">
        <f t="shared" si="26"/>
        <v>52792.455000000002</v>
      </c>
      <c r="D150" s="14" t="str">
        <f t="shared" si="27"/>
        <v>vis</v>
      </c>
      <c r="E150" s="51">
        <f>VLOOKUP(C150,Active!C$21:E$972,3,FALSE)</f>
        <v>2850.0016827718628</v>
      </c>
      <c r="F150" s="17" t="s">
        <v>82</v>
      </c>
      <c r="G150" s="14" t="str">
        <f t="shared" si="28"/>
        <v>52792.455</v>
      </c>
      <c r="H150" s="34">
        <f t="shared" si="29"/>
        <v>58</v>
      </c>
      <c r="I150" s="52" t="s">
        <v>533</v>
      </c>
      <c r="J150" s="53" t="s">
        <v>534</v>
      </c>
      <c r="K150" s="52">
        <v>58</v>
      </c>
      <c r="L150" s="52" t="s">
        <v>535</v>
      </c>
      <c r="M150" s="53" t="s">
        <v>229</v>
      </c>
      <c r="N150" s="53"/>
      <c r="O150" s="54" t="s">
        <v>526</v>
      </c>
      <c r="P150" s="55" t="s">
        <v>536</v>
      </c>
    </row>
    <row r="151" spans="1:16" ht="12.75" customHeight="1" thickBot="1" x14ac:dyDescent="0.25">
      <c r="A151" s="34" t="str">
        <f t="shared" si="24"/>
        <v>BAVM 171 </v>
      </c>
      <c r="B151" s="17" t="str">
        <f t="shared" si="25"/>
        <v>II</v>
      </c>
      <c r="C151" s="34">
        <f t="shared" si="26"/>
        <v>53079.478000000003</v>
      </c>
      <c r="D151" s="14" t="str">
        <f t="shared" si="27"/>
        <v>vis</v>
      </c>
      <c r="E151" s="51">
        <f>VLOOKUP(C151,Active!C$21:E$972,3,FALSE)</f>
        <v>2907.5009956400195</v>
      </c>
      <c r="F151" s="17" t="s">
        <v>82</v>
      </c>
      <c r="G151" s="14" t="str">
        <f t="shared" si="28"/>
        <v>53079.478</v>
      </c>
      <c r="H151" s="34">
        <f t="shared" si="29"/>
        <v>115.5</v>
      </c>
      <c r="I151" s="52" t="s">
        <v>537</v>
      </c>
      <c r="J151" s="53" t="s">
        <v>538</v>
      </c>
      <c r="K151" s="52">
        <v>115.5</v>
      </c>
      <c r="L151" s="52" t="s">
        <v>481</v>
      </c>
      <c r="M151" s="53" t="s">
        <v>229</v>
      </c>
      <c r="N151" s="53"/>
      <c r="O151" s="54" t="s">
        <v>526</v>
      </c>
      <c r="P151" s="55" t="s">
        <v>536</v>
      </c>
    </row>
    <row r="152" spans="1:16" ht="12.75" customHeight="1" thickBot="1" x14ac:dyDescent="0.25">
      <c r="A152" s="34" t="str">
        <f t="shared" si="24"/>
        <v>OEJV 0107 </v>
      </c>
      <c r="B152" s="17" t="str">
        <f t="shared" si="25"/>
        <v>II</v>
      </c>
      <c r="C152" s="34">
        <f t="shared" si="26"/>
        <v>54946.393100000001</v>
      </c>
      <c r="D152" s="14" t="str">
        <f t="shared" si="27"/>
        <v>vis</v>
      </c>
      <c r="E152" s="51">
        <f>VLOOKUP(C152,Active!C$21:E$972,3,FALSE)</f>
        <v>3281.5000669102155</v>
      </c>
      <c r="F152" s="17" t="s">
        <v>82</v>
      </c>
      <c r="G152" s="14" t="str">
        <f t="shared" si="28"/>
        <v>54946.3931</v>
      </c>
      <c r="H152" s="34">
        <f t="shared" si="29"/>
        <v>489.5</v>
      </c>
      <c r="I152" s="52" t="s">
        <v>539</v>
      </c>
      <c r="J152" s="53" t="s">
        <v>540</v>
      </c>
      <c r="K152" s="52">
        <v>489.5</v>
      </c>
      <c r="L152" s="52" t="s">
        <v>541</v>
      </c>
      <c r="M152" s="53" t="s">
        <v>490</v>
      </c>
      <c r="N152" s="53" t="s">
        <v>82</v>
      </c>
      <c r="O152" s="54" t="s">
        <v>542</v>
      </c>
      <c r="P152" s="55" t="s">
        <v>543</v>
      </c>
    </row>
    <row r="153" spans="1:16" ht="12.75" customHeight="1" thickBot="1" x14ac:dyDescent="0.25">
      <c r="A153" s="34" t="str">
        <f t="shared" si="24"/>
        <v> JAAVSO 43-1 </v>
      </c>
      <c r="B153" s="17" t="str">
        <f t="shared" si="25"/>
        <v>II</v>
      </c>
      <c r="C153" s="34">
        <f t="shared" si="26"/>
        <v>57087.859499999999</v>
      </c>
      <c r="D153" s="14" t="str">
        <f t="shared" si="27"/>
        <v>vis</v>
      </c>
      <c r="E153" s="51">
        <f>VLOOKUP(C153,Active!C$21:E$972,3,FALSE)</f>
        <v>3710.499995592741</v>
      </c>
      <c r="F153" s="17" t="s">
        <v>82</v>
      </c>
      <c r="G153" s="14" t="str">
        <f t="shared" si="28"/>
        <v>57087.8595</v>
      </c>
      <c r="H153" s="34">
        <f t="shared" si="29"/>
        <v>918.5</v>
      </c>
      <c r="I153" s="52" t="s">
        <v>551</v>
      </c>
      <c r="J153" s="53" t="s">
        <v>552</v>
      </c>
      <c r="K153" s="52">
        <v>918.5</v>
      </c>
      <c r="L153" s="52" t="s">
        <v>553</v>
      </c>
      <c r="M153" s="53" t="s">
        <v>490</v>
      </c>
      <c r="N153" s="53" t="s">
        <v>82</v>
      </c>
      <c r="O153" s="54" t="s">
        <v>329</v>
      </c>
      <c r="P153" s="54" t="s">
        <v>554</v>
      </c>
    </row>
    <row r="154" spans="1:16" x14ac:dyDescent="0.2">
      <c r="B154" s="17"/>
      <c r="F154" s="17"/>
    </row>
    <row r="155" spans="1:16" x14ac:dyDescent="0.2">
      <c r="B155" s="17"/>
      <c r="F155" s="17"/>
    </row>
    <row r="156" spans="1:16" x14ac:dyDescent="0.2">
      <c r="B156" s="17"/>
      <c r="F156" s="17"/>
    </row>
    <row r="157" spans="1:16" x14ac:dyDescent="0.2">
      <c r="B157" s="17"/>
      <c r="F157" s="17"/>
    </row>
    <row r="158" spans="1:16" x14ac:dyDescent="0.2">
      <c r="B158" s="17"/>
      <c r="F158" s="17"/>
    </row>
    <row r="159" spans="1:16" x14ac:dyDescent="0.2">
      <c r="B159" s="17"/>
      <c r="F159" s="17"/>
    </row>
    <row r="160" spans="1:1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  <row r="834" spans="2:6" x14ac:dyDescent="0.2">
      <c r="B834" s="17"/>
      <c r="F834" s="17"/>
    </row>
    <row r="835" spans="2:6" x14ac:dyDescent="0.2">
      <c r="B835" s="17"/>
      <c r="F835" s="17"/>
    </row>
    <row r="836" spans="2:6" x14ac:dyDescent="0.2">
      <c r="B836" s="17"/>
      <c r="F836" s="17"/>
    </row>
    <row r="837" spans="2:6" x14ac:dyDescent="0.2">
      <c r="B837" s="17"/>
      <c r="F837" s="17"/>
    </row>
    <row r="838" spans="2:6" x14ac:dyDescent="0.2">
      <c r="B838" s="17"/>
      <c r="F838" s="17"/>
    </row>
    <row r="839" spans="2:6" x14ac:dyDescent="0.2">
      <c r="B839" s="17"/>
      <c r="F839" s="17"/>
    </row>
    <row r="840" spans="2:6" x14ac:dyDescent="0.2">
      <c r="B840" s="17"/>
      <c r="F840" s="17"/>
    </row>
    <row r="841" spans="2:6" x14ac:dyDescent="0.2">
      <c r="B841" s="17"/>
      <c r="F841" s="17"/>
    </row>
    <row r="842" spans="2:6" x14ac:dyDescent="0.2">
      <c r="B842" s="17"/>
      <c r="F842" s="17"/>
    </row>
    <row r="843" spans="2:6" x14ac:dyDescent="0.2">
      <c r="B843" s="17"/>
      <c r="F843" s="17"/>
    </row>
    <row r="844" spans="2:6" x14ac:dyDescent="0.2">
      <c r="B844" s="17"/>
      <c r="F844" s="17"/>
    </row>
    <row r="845" spans="2:6" x14ac:dyDescent="0.2">
      <c r="B845" s="17"/>
      <c r="F845" s="17"/>
    </row>
    <row r="846" spans="2:6" x14ac:dyDescent="0.2">
      <c r="B846" s="17"/>
      <c r="F846" s="17"/>
    </row>
    <row r="847" spans="2:6" x14ac:dyDescent="0.2">
      <c r="B847" s="17"/>
      <c r="F847" s="17"/>
    </row>
    <row r="848" spans="2:6" x14ac:dyDescent="0.2">
      <c r="B848" s="17"/>
      <c r="F848" s="17"/>
    </row>
    <row r="849" spans="2:6" x14ac:dyDescent="0.2">
      <c r="B849" s="17"/>
      <c r="F849" s="17"/>
    </row>
    <row r="850" spans="2:6" x14ac:dyDescent="0.2">
      <c r="B850" s="17"/>
      <c r="F850" s="17"/>
    </row>
    <row r="851" spans="2:6" x14ac:dyDescent="0.2">
      <c r="B851" s="17"/>
      <c r="F851" s="17"/>
    </row>
    <row r="852" spans="2:6" x14ac:dyDescent="0.2">
      <c r="B852" s="17"/>
      <c r="F852" s="17"/>
    </row>
    <row r="853" spans="2:6" x14ac:dyDescent="0.2">
      <c r="B853" s="17"/>
      <c r="F853" s="17"/>
    </row>
    <row r="854" spans="2:6" x14ac:dyDescent="0.2">
      <c r="B854" s="17"/>
      <c r="F854" s="17"/>
    </row>
    <row r="855" spans="2:6" x14ac:dyDescent="0.2">
      <c r="B855" s="17"/>
      <c r="F855" s="17"/>
    </row>
    <row r="856" spans="2:6" x14ac:dyDescent="0.2">
      <c r="B856" s="17"/>
      <c r="F856" s="17"/>
    </row>
    <row r="857" spans="2:6" x14ac:dyDescent="0.2">
      <c r="B857" s="17"/>
      <c r="F857" s="17"/>
    </row>
    <row r="858" spans="2:6" x14ac:dyDescent="0.2">
      <c r="B858" s="17"/>
      <c r="F858" s="17"/>
    </row>
    <row r="859" spans="2:6" x14ac:dyDescent="0.2">
      <c r="B859" s="17"/>
      <c r="F859" s="17"/>
    </row>
    <row r="860" spans="2:6" x14ac:dyDescent="0.2">
      <c r="B860" s="17"/>
      <c r="F860" s="17"/>
    </row>
    <row r="861" spans="2:6" x14ac:dyDescent="0.2">
      <c r="B861" s="17"/>
      <c r="F861" s="17"/>
    </row>
    <row r="862" spans="2:6" x14ac:dyDescent="0.2">
      <c r="B862" s="17"/>
      <c r="F862" s="17"/>
    </row>
    <row r="863" spans="2:6" x14ac:dyDescent="0.2">
      <c r="B863" s="17"/>
      <c r="F863" s="17"/>
    </row>
    <row r="864" spans="2:6" x14ac:dyDescent="0.2">
      <c r="B864" s="17"/>
      <c r="F864" s="17"/>
    </row>
    <row r="865" spans="2:6" x14ac:dyDescent="0.2">
      <c r="B865" s="17"/>
      <c r="F865" s="17"/>
    </row>
    <row r="866" spans="2:6" x14ac:dyDescent="0.2">
      <c r="B866" s="17"/>
      <c r="F866" s="17"/>
    </row>
    <row r="867" spans="2:6" x14ac:dyDescent="0.2">
      <c r="B867" s="17"/>
      <c r="F867" s="17"/>
    </row>
    <row r="868" spans="2:6" x14ac:dyDescent="0.2">
      <c r="B868" s="17"/>
      <c r="F868" s="17"/>
    </row>
    <row r="869" spans="2:6" x14ac:dyDescent="0.2">
      <c r="B869" s="17"/>
      <c r="F869" s="17"/>
    </row>
    <row r="870" spans="2:6" x14ac:dyDescent="0.2">
      <c r="B870" s="17"/>
      <c r="F870" s="17"/>
    </row>
    <row r="871" spans="2:6" x14ac:dyDescent="0.2">
      <c r="B871" s="17"/>
      <c r="F871" s="17"/>
    </row>
    <row r="872" spans="2:6" x14ac:dyDescent="0.2">
      <c r="B872" s="17"/>
      <c r="F872" s="17"/>
    </row>
    <row r="873" spans="2:6" x14ac:dyDescent="0.2">
      <c r="B873" s="17"/>
      <c r="F873" s="17"/>
    </row>
    <row r="874" spans="2:6" x14ac:dyDescent="0.2">
      <c r="B874" s="17"/>
      <c r="F874" s="17"/>
    </row>
    <row r="875" spans="2:6" x14ac:dyDescent="0.2">
      <c r="B875" s="17"/>
      <c r="F875" s="17"/>
    </row>
    <row r="876" spans="2:6" x14ac:dyDescent="0.2">
      <c r="B876" s="17"/>
      <c r="F876" s="17"/>
    </row>
    <row r="877" spans="2:6" x14ac:dyDescent="0.2">
      <c r="B877" s="17"/>
      <c r="F877" s="17"/>
    </row>
    <row r="878" spans="2:6" x14ac:dyDescent="0.2">
      <c r="B878" s="17"/>
      <c r="F878" s="17"/>
    </row>
    <row r="879" spans="2:6" x14ac:dyDescent="0.2">
      <c r="B879" s="17"/>
      <c r="F879" s="17"/>
    </row>
    <row r="880" spans="2:6" x14ac:dyDescent="0.2">
      <c r="B880" s="17"/>
      <c r="F880" s="17"/>
    </row>
    <row r="881" spans="2:6" x14ac:dyDescent="0.2">
      <c r="B881" s="17"/>
      <c r="F881" s="17"/>
    </row>
    <row r="882" spans="2:6" x14ac:dyDescent="0.2">
      <c r="B882" s="17"/>
      <c r="F882" s="17"/>
    </row>
    <row r="883" spans="2:6" x14ac:dyDescent="0.2">
      <c r="B883" s="17"/>
      <c r="F883" s="17"/>
    </row>
    <row r="884" spans="2:6" x14ac:dyDescent="0.2">
      <c r="B884" s="17"/>
      <c r="F884" s="17"/>
    </row>
    <row r="885" spans="2:6" x14ac:dyDescent="0.2">
      <c r="B885" s="17"/>
      <c r="F885" s="17"/>
    </row>
    <row r="886" spans="2:6" x14ac:dyDescent="0.2">
      <c r="B886" s="17"/>
      <c r="F886" s="17"/>
    </row>
    <row r="887" spans="2:6" x14ac:dyDescent="0.2">
      <c r="B887" s="17"/>
      <c r="F887" s="17"/>
    </row>
    <row r="888" spans="2:6" x14ac:dyDescent="0.2">
      <c r="B888" s="17"/>
      <c r="F888" s="17"/>
    </row>
    <row r="889" spans="2:6" x14ac:dyDescent="0.2">
      <c r="B889" s="17"/>
      <c r="F889" s="17"/>
    </row>
    <row r="890" spans="2:6" x14ac:dyDescent="0.2">
      <c r="B890" s="17"/>
      <c r="F890" s="17"/>
    </row>
    <row r="891" spans="2:6" x14ac:dyDescent="0.2">
      <c r="B891" s="17"/>
      <c r="F891" s="17"/>
    </row>
    <row r="892" spans="2:6" x14ac:dyDescent="0.2">
      <c r="B892" s="17"/>
      <c r="F892" s="17"/>
    </row>
    <row r="893" spans="2:6" x14ac:dyDescent="0.2">
      <c r="B893" s="17"/>
      <c r="F893" s="17"/>
    </row>
    <row r="894" spans="2:6" x14ac:dyDescent="0.2">
      <c r="B894" s="17"/>
      <c r="F894" s="17"/>
    </row>
  </sheetData>
  <phoneticPr fontId="7" type="noConversion"/>
  <hyperlinks>
    <hyperlink ref="A3" r:id="rId1" xr:uid="{00000000-0004-0000-0100-000000000000}"/>
    <hyperlink ref="P136" r:id="rId2" display="http://www.bav-astro.de/sfs/BAVM_link.php?BAVMnr=18" xr:uid="{00000000-0004-0000-0100-000001000000}"/>
    <hyperlink ref="P12" r:id="rId3" display="http://www.konkoly.hu/cgi-bin/IBVS?419" xr:uid="{00000000-0004-0000-0100-000002000000}"/>
    <hyperlink ref="P31" r:id="rId4" display="http://www.konkoly.hu/cgi-bin/IBVS?1379" xr:uid="{00000000-0004-0000-0100-000003000000}"/>
    <hyperlink ref="P48" r:id="rId5" display="http://www.konkoly.hu/cgi-bin/IBVS?2545" xr:uid="{00000000-0004-0000-0100-000004000000}"/>
    <hyperlink ref="P142" r:id="rId6" display="http://vsolj.cetus-net.org/no47.pdf" xr:uid="{00000000-0004-0000-0100-000005000000}"/>
    <hyperlink ref="P70" r:id="rId7" display="http://www.bav-astro.de/sfs/BAVM_link.php?BAVMnr=62" xr:uid="{00000000-0004-0000-0100-000006000000}"/>
    <hyperlink ref="P71" r:id="rId8" display="http://www.bav-astro.de/sfs/BAVM_link.php?BAVMnr=62" xr:uid="{00000000-0004-0000-0100-000007000000}"/>
    <hyperlink ref="P149" r:id="rId9" display="http://www.bav-astro.de/sfs/BAVM_link.php?BAVMnr=157" xr:uid="{00000000-0004-0000-0100-000008000000}"/>
    <hyperlink ref="P84" r:id="rId10" display="http://www.konkoly.hu/cgi-bin/IBVS?5583" xr:uid="{00000000-0004-0000-0100-000009000000}"/>
    <hyperlink ref="P150" r:id="rId11" display="http://www.bav-astro.de/sfs/BAVM_link.php?BAVMnr=171" xr:uid="{00000000-0004-0000-0100-00000A000000}"/>
    <hyperlink ref="P151" r:id="rId12" display="http://www.bav-astro.de/sfs/BAVM_link.php?BAVMnr=171" xr:uid="{00000000-0004-0000-0100-00000B000000}"/>
    <hyperlink ref="P152" r:id="rId13" display="http://var.astro.cz/oejv/issues/oejv0107.pdf" xr:uid="{00000000-0004-0000-0100-00000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2025-01-03T05:54:25Z</dcterms:modified>
</cp:coreProperties>
</file>