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6182FCC-9452-4D0C-9446-DDA572465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4" i="1" l="1"/>
  <c r="F84" i="1" s="1"/>
  <c r="G84" i="1" s="1"/>
  <c r="K84" i="1" s="1"/>
  <c r="Q84" i="1"/>
  <c r="F14" i="1"/>
  <c r="E82" i="1"/>
  <c r="F82" i="1" s="1"/>
  <c r="G82" i="1" s="1"/>
  <c r="K82" i="1" s="1"/>
  <c r="Q82" i="1"/>
  <c r="E83" i="1"/>
  <c r="F83" i="1"/>
  <c r="G83" i="1" s="1"/>
  <c r="K83" i="1" s="1"/>
  <c r="Q83" i="1"/>
  <c r="E81" i="1"/>
  <c r="F81" i="1" s="1"/>
  <c r="G81" i="1" s="1"/>
  <c r="K81" i="1" s="1"/>
  <c r="Q81" i="1"/>
  <c r="E76" i="1"/>
  <c r="F76" i="1"/>
  <c r="Q74" i="1"/>
  <c r="Q75" i="1"/>
  <c r="Q76" i="1"/>
  <c r="Q77" i="1"/>
  <c r="Q78" i="1"/>
  <c r="Q79" i="1"/>
  <c r="Q80" i="1"/>
  <c r="Q73" i="1"/>
  <c r="E74" i="1"/>
  <c r="F74" i="1" s="1"/>
  <c r="G74" i="1" s="1"/>
  <c r="K74" i="1" s="1"/>
  <c r="E73" i="1"/>
  <c r="F73" i="1"/>
  <c r="Q71" i="1"/>
  <c r="Q72" i="1"/>
  <c r="E21" i="1"/>
  <c r="F21" i="1" s="1"/>
  <c r="G21" i="1" s="1"/>
  <c r="J21" i="1" s="1"/>
  <c r="E24" i="1"/>
  <c r="F24" i="1" s="1"/>
  <c r="G24" i="1" s="1"/>
  <c r="J24" i="1" s="1"/>
  <c r="E26" i="1"/>
  <c r="F26" i="1" s="1"/>
  <c r="G26" i="1" s="1"/>
  <c r="J26" i="1" s="1"/>
  <c r="E30" i="1"/>
  <c r="F30" i="1"/>
  <c r="G30" i="1" s="1"/>
  <c r="J30" i="1" s="1"/>
  <c r="E33" i="1"/>
  <c r="F33" i="1" s="1"/>
  <c r="G33" i="1" s="1"/>
  <c r="J33" i="1" s="1"/>
  <c r="E35" i="1"/>
  <c r="F35" i="1" s="1"/>
  <c r="G35" i="1" s="1"/>
  <c r="J35" i="1" s="1"/>
  <c r="E38" i="1"/>
  <c r="F38" i="1" s="1"/>
  <c r="G38" i="1" s="1"/>
  <c r="J38" i="1" s="1"/>
  <c r="E41" i="1"/>
  <c r="F41" i="1" s="1"/>
  <c r="G41" i="1" s="1"/>
  <c r="J41" i="1" s="1"/>
  <c r="E43" i="1"/>
  <c r="F43" i="1" s="1"/>
  <c r="G43" i="1" s="1"/>
  <c r="J43" i="1" s="1"/>
  <c r="E44" i="1"/>
  <c r="F44" i="1" s="1"/>
  <c r="G44" i="1" s="1"/>
  <c r="J44" i="1" s="1"/>
  <c r="E47" i="1"/>
  <c r="F47" i="1" s="1"/>
  <c r="G47" i="1" s="1"/>
  <c r="K47" i="1" s="1"/>
  <c r="E49" i="1"/>
  <c r="F49" i="1" s="1"/>
  <c r="G49" i="1" s="1"/>
  <c r="K49" i="1" s="1"/>
  <c r="E55" i="1"/>
  <c r="F55" i="1" s="1"/>
  <c r="G55" i="1" s="1"/>
  <c r="K55" i="1" s="1"/>
  <c r="E62" i="1"/>
  <c r="F62" i="1"/>
  <c r="G62" i="1" s="1"/>
  <c r="K62" i="1" s="1"/>
  <c r="E63" i="1"/>
  <c r="F63" i="1" s="1"/>
  <c r="G63" i="1" s="1"/>
  <c r="K63" i="1" s="1"/>
  <c r="E64" i="1"/>
  <c r="F64" i="1"/>
  <c r="G64" i="1" s="1"/>
  <c r="K64" i="1" s="1"/>
  <c r="E66" i="1"/>
  <c r="F66" i="1" s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 s="1"/>
  <c r="K69" i="1" s="1"/>
  <c r="D9" i="1"/>
  <c r="C9" i="1"/>
  <c r="E45" i="1"/>
  <c r="F45" i="1" s="1"/>
  <c r="G45" i="1" s="1"/>
  <c r="J45" i="1" s="1"/>
  <c r="E52" i="1"/>
  <c r="F52" i="1"/>
  <c r="G52" i="1" s="1"/>
  <c r="K52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/>
  <c r="G60" i="1" s="1"/>
  <c r="J60" i="1" s="1"/>
  <c r="E61" i="1"/>
  <c r="F61" i="1" s="1"/>
  <c r="G61" i="1" s="1"/>
  <c r="J61" i="1" s="1"/>
  <c r="E65" i="1"/>
  <c r="F65" i="1" s="1"/>
  <c r="G65" i="1" s="1"/>
  <c r="K65" i="1" s="1"/>
  <c r="E50" i="1"/>
  <c r="F50" i="1" s="1"/>
  <c r="G50" i="1" s="1"/>
  <c r="K50" i="1" s="1"/>
  <c r="E51" i="1"/>
  <c r="F51" i="1"/>
  <c r="G51" i="1" s="1"/>
  <c r="K51" i="1" s="1"/>
  <c r="E53" i="1"/>
  <c r="F53" i="1" s="1"/>
  <c r="G53" i="1" s="1"/>
  <c r="K53" i="1" s="1"/>
  <c r="E56" i="1"/>
  <c r="F56" i="1" s="1"/>
  <c r="G56" i="1" s="1"/>
  <c r="K56" i="1" s="1"/>
  <c r="E70" i="1"/>
  <c r="F70" i="1" s="1"/>
  <c r="G70" i="1" s="1"/>
  <c r="I70" i="1" s="1"/>
  <c r="E46" i="1"/>
  <c r="F46" i="1"/>
  <c r="G46" i="1" s="1"/>
  <c r="K46" i="1" s="1"/>
  <c r="E48" i="1"/>
  <c r="F48" i="1" s="1"/>
  <c r="G48" i="1" s="1"/>
  <c r="K48" i="1" s="1"/>
  <c r="E54" i="1"/>
  <c r="F54" i="1" s="1"/>
  <c r="G54" i="1" s="1"/>
  <c r="K54" i="1" s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7" i="1"/>
  <c r="Q49" i="1"/>
  <c r="Q55" i="1"/>
  <c r="Q62" i="1"/>
  <c r="Q63" i="1"/>
  <c r="Q64" i="1"/>
  <c r="Q66" i="1"/>
  <c r="Q67" i="1"/>
  <c r="Q68" i="1"/>
  <c r="Q69" i="1"/>
  <c r="Q70" i="1"/>
  <c r="Q50" i="1"/>
  <c r="Q51" i="1"/>
  <c r="Q53" i="1"/>
  <c r="Q56" i="1"/>
  <c r="Q45" i="1"/>
  <c r="Q65" i="1"/>
  <c r="Q60" i="1"/>
  <c r="Q61" i="1"/>
  <c r="Q57" i="1"/>
  <c r="Q58" i="1"/>
  <c r="Q59" i="1"/>
  <c r="Q48" i="1"/>
  <c r="Q54" i="1"/>
  <c r="Q46" i="1"/>
  <c r="Q52" i="1"/>
  <c r="E28" i="1"/>
  <c r="F28" i="1"/>
  <c r="G28" i="1" s="1"/>
  <c r="I28" i="1" s="1"/>
  <c r="C17" i="1"/>
  <c r="Q28" i="1"/>
  <c r="E78" i="1"/>
  <c r="F78" i="1"/>
  <c r="G78" i="1" s="1"/>
  <c r="K78" i="1" s="1"/>
  <c r="E40" i="1"/>
  <c r="F40" i="1" s="1"/>
  <c r="G40" i="1" s="1"/>
  <c r="J40" i="1" s="1"/>
  <c r="E32" i="1"/>
  <c r="F32" i="1"/>
  <c r="G32" i="1" s="1"/>
  <c r="J32" i="1" s="1"/>
  <c r="E23" i="1"/>
  <c r="F23" i="1"/>
  <c r="G23" i="1" s="1"/>
  <c r="J23" i="1" s="1"/>
  <c r="E75" i="1"/>
  <c r="F75" i="1" s="1"/>
  <c r="G75" i="1" s="1"/>
  <c r="K75" i="1" s="1"/>
  <c r="E37" i="1"/>
  <c r="F37" i="1"/>
  <c r="G37" i="1" s="1"/>
  <c r="J37" i="1" s="1"/>
  <c r="E29" i="1"/>
  <c r="F29" i="1"/>
  <c r="G29" i="1"/>
  <c r="J29" i="1" s="1"/>
  <c r="E71" i="1"/>
  <c r="F71" i="1"/>
  <c r="G71" i="1" s="1"/>
  <c r="K71" i="1" s="1"/>
  <c r="E80" i="1"/>
  <c r="F80" i="1" s="1"/>
  <c r="G80" i="1" s="1"/>
  <c r="K80" i="1" s="1"/>
  <c r="E42" i="1"/>
  <c r="F42" i="1" s="1"/>
  <c r="G42" i="1" s="1"/>
  <c r="J42" i="1" s="1"/>
  <c r="E34" i="1"/>
  <c r="F34" i="1" s="1"/>
  <c r="G34" i="1" s="1"/>
  <c r="J34" i="1" s="1"/>
  <c r="E25" i="1"/>
  <c r="F25" i="1" s="1"/>
  <c r="G25" i="1" s="1"/>
  <c r="J25" i="1" s="1"/>
  <c r="E77" i="1"/>
  <c r="F77" i="1" s="1"/>
  <c r="G77" i="1" s="1"/>
  <c r="K77" i="1" s="1"/>
  <c r="E39" i="1"/>
  <c r="F39" i="1" s="1"/>
  <c r="G39" i="1" s="1"/>
  <c r="J39" i="1" s="1"/>
  <c r="E31" i="1"/>
  <c r="F31" i="1" s="1"/>
  <c r="G31" i="1" s="1"/>
  <c r="J31" i="1" s="1"/>
  <c r="E22" i="1"/>
  <c r="F22" i="1"/>
  <c r="G22" i="1"/>
  <c r="J22" i="1" s="1"/>
  <c r="G73" i="1"/>
  <c r="K73" i="1" s="1"/>
  <c r="G76" i="1"/>
  <c r="K76" i="1" s="1"/>
  <c r="E36" i="1"/>
  <c r="F36" i="1" s="1"/>
  <c r="G36" i="1" s="1"/>
  <c r="J36" i="1" s="1"/>
  <c r="E27" i="1"/>
  <c r="F27" i="1"/>
  <c r="G27" i="1" s="1"/>
  <c r="J27" i="1" s="1"/>
  <c r="E72" i="1"/>
  <c r="F72" i="1" s="1"/>
  <c r="G72" i="1" s="1"/>
  <c r="I72" i="1" s="1"/>
  <c r="E79" i="1"/>
  <c r="F79" i="1" s="1"/>
  <c r="G79" i="1" s="1"/>
  <c r="K79" i="1" s="1"/>
  <c r="C12" i="1"/>
  <c r="C11" i="1"/>
  <c r="O84" i="1" l="1"/>
  <c r="F15" i="1"/>
  <c r="O83" i="1"/>
  <c r="O82" i="1"/>
  <c r="O81" i="1"/>
  <c r="C16" i="1"/>
  <c r="D18" i="1" s="1"/>
  <c r="O37" i="1"/>
  <c r="O46" i="1"/>
  <c r="O31" i="1"/>
  <c r="O79" i="1"/>
  <c r="O72" i="1"/>
  <c r="O73" i="1"/>
  <c r="O44" i="1"/>
  <c r="O67" i="1"/>
  <c r="O45" i="1"/>
  <c r="O62" i="1"/>
  <c r="O71" i="1"/>
  <c r="O75" i="1"/>
  <c r="O78" i="1"/>
  <c r="O26" i="1"/>
  <c r="O68" i="1"/>
  <c r="O28" i="1"/>
  <c r="C15" i="1"/>
  <c r="O39" i="1"/>
  <c r="O49" i="1"/>
  <c r="O43" i="1"/>
  <c r="O22" i="1"/>
  <c r="O47" i="1"/>
  <c r="O57" i="1"/>
  <c r="O51" i="1"/>
  <c r="O29" i="1"/>
  <c r="O63" i="1"/>
  <c r="O65" i="1"/>
  <c r="O59" i="1"/>
  <c r="O53" i="1"/>
  <c r="O70" i="1"/>
  <c r="O36" i="1"/>
  <c r="O24" i="1"/>
  <c r="O25" i="1"/>
  <c r="O34" i="1"/>
  <c r="O76" i="1"/>
  <c r="O60" i="1"/>
  <c r="O77" i="1"/>
  <c r="O48" i="1"/>
  <c r="O58" i="1"/>
  <c r="O74" i="1"/>
  <c r="O30" i="1"/>
  <c r="O56" i="1"/>
  <c r="O66" i="1"/>
  <c r="O38" i="1"/>
  <c r="O54" i="1"/>
  <c r="O64" i="1"/>
  <c r="O21" i="1"/>
  <c r="O61" i="1"/>
  <c r="O55" i="1"/>
  <c r="O80" i="1"/>
  <c r="O32" i="1"/>
  <c r="O33" i="1"/>
  <c r="O42" i="1"/>
  <c r="O27" i="1"/>
  <c r="O69" i="1"/>
  <c r="O52" i="1"/>
  <c r="O23" i="1"/>
  <c r="O40" i="1"/>
  <c r="O41" i="1"/>
  <c r="O50" i="1"/>
  <c r="O3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<sst xmlns="http://schemas.openxmlformats.org/spreadsheetml/2006/main" count="744" uniqueCount="298">
  <si>
    <t>VSB-66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</si>
  <si>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</si>
  <si>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</si>
  <si>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</si>
  <si>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</si>
  <si>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</si>
  <si>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</si>
  <si>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</si>
  <si>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</si>
  <si>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</si>
  <si>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</si>
  <si>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</si>
  <si>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</si>
  <si>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</si>
  <si>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</si>
  <si>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</si>
  <si>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</si>
  <si>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</si>
  <si>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</si>
  <si>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</si>
  <si>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</si>
  <si>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</si>
  <si>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</si>
  <si>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</si>
  <si>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</si>
  <si>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</si>
  <si>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</si>
  <si>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</si>
  <si>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</si>
  <si>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</si>
  <si>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</si>
  <si>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5583</t>
  </si>
  <si>
    <t>I</t>
  </si>
  <si>
    <t>VS 43</t>
  </si>
  <si>
    <t>VS 33</t>
  </si>
  <si>
    <t># of data points:</t>
  </si>
  <si>
    <t>FZ CMa / GSC 05389-00639</t>
  </si>
  <si>
    <t>IBVS 5843</t>
  </si>
  <si>
    <t>II</t>
  </si>
  <si>
    <t>IBVS 5931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</si>
  <si>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</si>
  <si>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</si>
  <si>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</si>
  <si>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</si>
  <si>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</si>
  <si>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</si>
  <si>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</si>
  <si>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3805</t>
  </si>
  <si>
    <t>IBVS 6007</t>
  </si>
  <si>
    <t>OEJV 0172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</si>
  <si>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</si>
  <si>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</si>
  <si>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</si>
  <si>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</si>
  <si>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</si>
  <si>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</si>
  <si>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</si>
  <si>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</si>
  <si>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</si>
  <si>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</si>
  <si>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</si>
  <si>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</si>
  <si>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2441741.6853 </t>
  </si>
  <si>
    <t> 28.02.1973 04:26 </t>
  </si>
  <si>
    <t> 0.0101 </t>
  </si>
  <si>
    <t>E </t>
  </si>
  <si>
    <t> G.Roman </t>
  </si>
  <si>
    <t> AAP 120.282 </t>
  </si>
  <si>
    <t>2441743.5931 </t>
  </si>
  <si>
    <t> 02.03.1973 02:14 </t>
  </si>
  <si>
    <t> 0.0083 </t>
  </si>
  <si>
    <t>2441991.8233 </t>
  </si>
  <si>
    <t> 05.11.1973 07:45 </t>
  </si>
  <si>
    <t> -0.0036 </t>
  </si>
  <si>
    <t> B.Gronbech </t>
  </si>
  <si>
    <t>2442005.8282 </t>
  </si>
  <si>
    <t> 19.11.1973 07:52 </t>
  </si>
  <si>
    <t> -0.0021 </t>
  </si>
  <si>
    <t>2442053.5673 </t>
  </si>
  <si>
    <t> 06.01.1974 01:36 </t>
  </si>
  <si>
    <t> -0.0019 </t>
  </si>
  <si>
    <t> N.Vogt </t>
  </si>
  <si>
    <t>2442054.8410 </t>
  </si>
  <si>
    <t> 07.01.1974 08:11 </t>
  </si>
  <si>
    <t> -0.0013 </t>
  </si>
  <si>
    <t>2442056.7522 </t>
  </si>
  <si>
    <t> 09.01.1974 06:03 </t>
  </si>
  <si>
    <t> 0.0004 </t>
  </si>
  <si>
    <t>2442058.6604 </t>
  </si>
  <si>
    <t> 11.01.1974 03:50 </t>
  </si>
  <si>
    <t> -0.0010 </t>
  </si>
  <si>
    <t>2442060.5711 </t>
  </si>
  <si>
    <t> 13.01.1974 01:42 </t>
  </si>
  <si>
    <t> 0.0002 </t>
  </si>
  <si>
    <t>2442371.8319 </t>
  </si>
  <si>
    <t> 20.11.1974 07:57 </t>
  </si>
  <si>
    <t> 0.0035 </t>
  </si>
  <si>
    <t>2442380.7438 </t>
  </si>
  <si>
    <t> 29.11.1974 05:51 </t>
  </si>
  <si>
    <t> 0.0042 </t>
  </si>
  <si>
    <t>2442385.8362 </t>
  </si>
  <si>
    <t> 04.12.1974 08:04 </t>
  </si>
  <si>
    <t> 0.0044 </t>
  </si>
  <si>
    <t>2442387.7446 </t>
  </si>
  <si>
    <t> 06.12.1974 05:52 </t>
  </si>
  <si>
    <t> 0.0033 </t>
  </si>
  <si>
    <t>2442394.7470 </t>
  </si>
  <si>
    <t> 13.12.1974 05:55 </t>
  </si>
  <si>
    <t> 0.0040 </t>
  </si>
  <si>
    <t>2442466.6666 </t>
  </si>
  <si>
    <t> 23.02.1975 03:59 </t>
  </si>
  <si>
    <t> -0.0030 </t>
  </si>
  <si>
    <t> A.F.J.Moffat </t>
  </si>
  <si>
    <t>2442468.5769 </t>
  </si>
  <si>
    <t> 25.02.1975 01:50 </t>
  </si>
  <si>
    <t> -0.0022 </t>
  </si>
  <si>
    <t>2442473.6689 </t>
  </si>
  <si>
    <t> 02.03.1975 04:03 </t>
  </si>
  <si>
    <t> -0.0024 </t>
  </si>
  <si>
    <t>2442744.8423 </t>
  </si>
  <si>
    <t> 28.11.1975 08:12 </t>
  </si>
  <si>
    <t> 0.0142 </t>
  </si>
  <si>
    <t>2443207.5915 </t>
  </si>
  <si>
    <t> 05.03.1977 02:11 </t>
  </si>
  <si>
    <t> 0.0146 </t>
  </si>
  <si>
    <t>2443515.6528 </t>
  </si>
  <si>
    <t> 07.01.1978 03:40 </t>
  </si>
  <si>
    <t> 0.0011 </t>
  </si>
  <si>
    <t>2443960.5865 </t>
  </si>
  <si>
    <t> 28.03.1979 02:04 </t>
  </si>
  <si>
    <t> 0.0085 </t>
  </si>
  <si>
    <t>2444590.7314 </t>
  </si>
  <si>
    <t> 17.12.1980 05:33 </t>
  </si>
  <si>
    <t>2444592.6405 </t>
  </si>
  <si>
    <t> 19.12.1980 03:22 </t>
  </si>
  <si>
    <t> -0.0002 </t>
  </si>
  <si>
    <t>2448688.6343 </t>
  </si>
  <si>
    <t> 07.03.1992 03:13 </t>
  </si>
  <si>
    <t> -0.0017 </t>
  </si>
  <si>
    <t> Mayer &amp; Drechsel </t>
  </si>
  <si>
    <t>IBVS 3805 </t>
  </si>
  <si>
    <t>2451146.238 </t>
  </si>
  <si>
    <t> 28.11.1998 17:42 </t>
  </si>
  <si>
    <t> 0.005 </t>
  </si>
  <si>
    <t>C </t>
  </si>
  <si>
    <t> S.Kiyota </t>
  </si>
  <si>
    <t>VSB 47 </t>
  </si>
  <si>
    <t>2453015.0535 </t>
  </si>
  <si>
    <t> 10.01.2004 13:17 </t>
  </si>
  <si>
    <t> 0.0026 </t>
  </si>
  <si>
    <t> K.Nagai </t>
  </si>
  <si>
    <t>VSB 43 </t>
  </si>
  <si>
    <t>2453030.3201 </t>
  </si>
  <si>
    <t> 25.01.2004 19:40 </t>
  </si>
  <si>
    <t> -0.0072 </t>
  </si>
  <si>
    <t> M.Petropoulou et al. </t>
  </si>
  <si>
    <t>IBVS 6153 </t>
  </si>
  <si>
    <t>2453037.3233 </t>
  </si>
  <si>
    <t> 01.02.2004 19:45 </t>
  </si>
  <si>
    <t> -0.0057 </t>
  </si>
  <si>
    <t>2453056.4195 </t>
  </si>
  <si>
    <t> 20.02.2004 22:04 </t>
  </si>
  <si>
    <t> -0.0050 </t>
  </si>
  <si>
    <t> M.Zejda </t>
  </si>
  <si>
    <t>IBVS 5583 </t>
  </si>
  <si>
    <t>2453336.4991 </t>
  </si>
  <si>
    <t> 26.11.2004 23:58 </t>
  </si>
  <si>
    <t> 0.0065 </t>
  </si>
  <si>
    <t>2453337.1385 </t>
  </si>
  <si>
    <t> 27.11.2004 15:19 </t>
  </si>
  <si>
    <t> 0.0094 </t>
  </si>
  <si>
    <t>2453681.4816 </t>
  </si>
  <si>
    <t> 06.11.2005 23:33 </t>
  </si>
  <si>
    <t> -0.0039 </t>
  </si>
  <si>
    <t>2454048.7534 </t>
  </si>
  <si>
    <t> 09.11.2006 06:04 </t>
  </si>
  <si>
    <t> -0.0032 </t>
  </si>
  <si>
    <t> W.Ogloza et al. </t>
  </si>
  <si>
    <t>IBVS 5843 </t>
  </si>
  <si>
    <t>2454069.7594 </t>
  </si>
  <si>
    <t> 30.11.2006 06:13 </t>
  </si>
  <si>
    <t>305.5</t>
  </si>
  <si>
    <t> -0.0023 </t>
  </si>
  <si>
    <t>2454120.6744 </t>
  </si>
  <si>
    <t> 20.01.2007 04:11 </t>
  </si>
  <si>
    <t>345.5</t>
  </si>
  <si>
    <t> -0.0087 </t>
  </si>
  <si>
    <t>2454583.4293 </t>
  </si>
  <si>
    <t> 26.04.2008 22:18 </t>
  </si>
  <si>
    <t>709</t>
  </si>
  <si>
    <t> -0.0026 </t>
  </si>
  <si>
    <t> P.Zasche (ESA INTEGRAL) </t>
  </si>
  <si>
    <t>IBVS 5931 </t>
  </si>
  <si>
    <t>2454584.0635 </t>
  </si>
  <si>
    <t> 27.04.2008 13:31 </t>
  </si>
  <si>
    <t>709.5</t>
  </si>
  <si>
    <t>2454808.1289 </t>
  </si>
  <si>
    <t> 07.12.2008 15:05 </t>
  </si>
  <si>
    <t>885.5</t>
  </si>
  <si>
    <t> 0.0060 </t>
  </si>
  <si>
    <t>VSB 48 </t>
  </si>
  <si>
    <t>2454824.0449 </t>
  </si>
  <si>
    <t> 23.12.2008 13:04 </t>
  </si>
  <si>
    <t>898</t>
  </si>
  <si>
    <t> 0.0090 </t>
  </si>
  <si>
    <t>2455226.939 </t>
  </si>
  <si>
    <t> 30.01.2010 10:32 </t>
  </si>
  <si>
    <t>1214.5</t>
  </si>
  <si>
    <t> -0.013 </t>
  </si>
  <si>
    <t>VSB 51 </t>
  </si>
  <si>
    <t>2455868.57263 </t>
  </si>
  <si>
    <t> 03.11.2011 01:44 </t>
  </si>
  <si>
    <t>1718.5</t>
  </si>
  <si>
    <t> 0.01023 </t>
  </si>
  <si>
    <t> H.Kucáková </t>
  </si>
  <si>
    <t>IBVS 6007 </t>
  </si>
  <si>
    <t>2456304.582 </t>
  </si>
  <si>
    <t> 12.01.2013 01:58 </t>
  </si>
  <si>
    <t>2061</t>
  </si>
  <si>
    <t> A.Paschke </t>
  </si>
  <si>
    <t>OEJV 0162 </t>
  </si>
  <si>
    <t>2456306.492 </t>
  </si>
  <si>
    <t> 13.01.2013 23:48 </t>
  </si>
  <si>
    <t>2062.5</t>
  </si>
  <si>
    <t>2456628.582 </t>
  </si>
  <si>
    <t> 02.12.2013 01:58 </t>
  </si>
  <si>
    <t>2315.5</t>
  </si>
  <si>
    <t> 0.017 </t>
  </si>
  <si>
    <t>2456675.0468 </t>
  </si>
  <si>
    <t> 17.01.2014 13:07 </t>
  </si>
  <si>
    <t>2352</t>
  </si>
  <si>
    <t> 0.0157 </t>
  </si>
  <si>
    <t>VSB 59 </t>
  </si>
  <si>
    <t>2457017.510 </t>
  </si>
  <si>
    <t> 26.12.2014 00:14 </t>
  </si>
  <si>
    <t>2621</t>
  </si>
  <si>
    <t> 0.032 </t>
  </si>
  <si>
    <t>OEJV 0172 </t>
  </si>
  <si>
    <t>VSB_061</t>
  </si>
  <si>
    <t>48688.6343</t>
  </si>
  <si>
    <t>53030.3201</t>
  </si>
  <si>
    <t>53037.3233</t>
  </si>
  <si>
    <t>53056.4195</t>
  </si>
  <si>
    <t>53336.4991</t>
  </si>
  <si>
    <t>53681.4816</t>
  </si>
  <si>
    <t>54048.7534</t>
  </si>
  <si>
    <t>54069.7594</t>
  </si>
  <si>
    <t>54120.6744</t>
  </si>
  <si>
    <t>54583.4293</t>
  </si>
  <si>
    <t>54584.0635</t>
  </si>
  <si>
    <t>55868.57263</t>
  </si>
  <si>
    <t>57017.510</t>
  </si>
  <si>
    <t>41741.6853</t>
  </si>
  <si>
    <t>41743.5931</t>
  </si>
  <si>
    <t>41991.8233</t>
  </si>
  <si>
    <t>42005.8282</t>
  </si>
  <si>
    <t>42053.5673</t>
  </si>
  <si>
    <t>42054.8410</t>
  </si>
  <si>
    <t>42056.7522</t>
  </si>
  <si>
    <t>42058.6604</t>
  </si>
  <si>
    <t>42060.5711</t>
  </si>
  <si>
    <t>42371.8319</t>
  </si>
  <si>
    <t>42380.7438</t>
  </si>
  <si>
    <t>42385.8362</t>
  </si>
  <si>
    <t>42387.7446</t>
  </si>
  <si>
    <t>42394.7470</t>
  </si>
  <si>
    <t>42466.6666</t>
  </si>
  <si>
    <t>42468.5769</t>
  </si>
  <si>
    <t>42473.6689</t>
  </si>
  <si>
    <t>42744.8423</t>
  </si>
  <si>
    <t>43207.5915</t>
  </si>
  <si>
    <t>43515.6528</t>
  </si>
  <si>
    <t>43960.5865</t>
  </si>
  <si>
    <t>44590.7314</t>
  </si>
  <si>
    <t>44592.6405</t>
  </si>
  <si>
    <t>51146.238</t>
  </si>
  <si>
    <t>53015.0535</t>
  </si>
  <si>
    <t>53337.1385</t>
  </si>
  <si>
    <t>54808.1289</t>
  </si>
  <si>
    <t>54824.0449</t>
  </si>
  <si>
    <t>55226.939</t>
  </si>
  <si>
    <t>56304.582</t>
  </si>
  <si>
    <t>56306.492</t>
  </si>
  <si>
    <t>56628.582</t>
  </si>
  <si>
    <t>56675.0468</t>
  </si>
  <si>
    <t>VSB 067</t>
  </si>
  <si>
    <t>Ic</t>
  </si>
  <si>
    <t>B</t>
  </si>
  <si>
    <t>VSB 069</t>
  </si>
  <si>
    <t>Ha</t>
  </si>
  <si>
    <t>JBAV, 63</t>
  </si>
  <si>
    <t>VSB, 108</t>
  </si>
  <si>
    <t>JBAV 96</t>
  </si>
  <si>
    <t xml:space="preserve">Mag </t>
  </si>
  <si>
    <t>Next ToM-P</t>
  </si>
  <si>
    <t>Next ToM-S</t>
  </si>
  <si>
    <t>8.05-8.44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</si>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</sst>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18" xfId="0" applyBorder="1">
      <alignment vertical="top"/>
    </xf>
    <xf numFmtId="0" fontId="40" fillId="0" borderId="21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CMa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8-4245-A0FC-BCCED9E25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7">
                  <c:v>-4.938999998557847E-3</c:v>
                </c:pt>
                <c:pt idx="45">
                  <c:v>-5.2429999996093102E-3</c:v>
                </c:pt>
                <c:pt idx="46">
                  <c:v>-4.7985000055632554E-3</c:v>
                </c:pt>
                <c:pt idx="47">
                  <c:v>6.8404999983613379E-3</c:v>
                </c:pt>
                <c:pt idx="49">
                  <c:v>2.203699999517994E-2</c:v>
                </c:pt>
                <c:pt idx="51">
                  <c:v>1.4764499996090308E-2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8-4245-A0FC-BCCED9E25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4.8184999977820553E-3</c:v>
                </c:pt>
                <c:pt idx="1">
                  <c:v>3.0629999964730814E-3</c:v>
                </c:pt>
                <c:pt idx="2">
                  <c:v>-8.9520000037737191E-3</c:v>
                </c:pt>
                <c:pt idx="3">
                  <c:v>-7.4590000003809109E-3</c:v>
                </c:pt>
                <c:pt idx="4">
                  <c:v>-7.2464999975636601E-3</c:v>
                </c:pt>
                <c:pt idx="5">
                  <c:v>-6.5835000059450977E-3</c:v>
                </c:pt>
                <c:pt idx="6">
                  <c:v>-4.938999998557847E-3</c:v>
                </c:pt>
                <c:pt idx="8">
                  <c:v>-6.2945000026957132E-3</c:v>
                </c:pt>
                <c:pt idx="9">
                  <c:v>-5.150000004505273E-3</c:v>
                </c:pt>
                <c:pt idx="10">
                  <c:v>-1.8965000053867698E-3</c:v>
                </c:pt>
                <c:pt idx="11">
                  <c:v>-1.2555000066640787E-3</c:v>
                </c:pt>
                <c:pt idx="12">
                  <c:v>-1.003500001388602E-3</c:v>
                </c:pt>
                <c:pt idx="13">
                  <c:v>-2.1590000033029355E-3</c:v>
                </c:pt>
                <c:pt idx="14">
                  <c:v>-1.4624999967054464E-3</c:v>
                </c:pt>
                <c:pt idx="15">
                  <c:v>-8.4530000094673596E-3</c:v>
                </c:pt>
                <c:pt idx="16">
                  <c:v>-7.7085000011720695E-3</c:v>
                </c:pt>
                <c:pt idx="17">
                  <c:v>-7.8565000076196156E-3</c:v>
                </c:pt>
                <c:pt idx="18">
                  <c:v>8.6624999967170879E-3</c:v>
                </c:pt>
                <c:pt idx="19">
                  <c:v>8.9129999978467822E-3</c:v>
                </c:pt>
                <c:pt idx="20">
                  <c:v>-4.7409999970113859E-3</c:v>
                </c:pt>
                <c:pt idx="21">
                  <c:v>2.5274999934481457E-3</c:v>
                </c:pt>
                <c:pt idx="22">
                  <c:v>-5.8875000031548552E-3</c:v>
                </c:pt>
                <c:pt idx="23">
                  <c:v>-6.3430000009248033E-3</c:v>
                </c:pt>
                <c:pt idx="24">
                  <c:v>-9.0905000033671968E-3</c:v>
                </c:pt>
                <c:pt idx="39">
                  <c:v>-1.1918999996851198E-2</c:v>
                </c:pt>
                <c:pt idx="40">
                  <c:v>-1.4237500006856862E-2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8-4245-A0FC-BCCED9E25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5">
                  <c:v>-3.7190000002738088E-3</c:v>
                </c:pt>
                <c:pt idx="26">
                  <c:v>-3.3190000031027012E-3</c:v>
                </c:pt>
                <c:pt idx="27">
                  <c:v>-6.135000083304476E-3</c:v>
                </c:pt>
                <c:pt idx="28">
                  <c:v>-6.1350000032689422E-3</c:v>
                </c:pt>
                <c:pt idx="29">
                  <c:v>-1.5979000003426336E-2</c:v>
                </c:pt>
                <c:pt idx="30">
                  <c:v>-1.4482500009762589E-2</c:v>
                </c:pt>
                <c:pt idx="31">
                  <c:v>-1.383749999513384E-2</c:v>
                </c:pt>
                <c:pt idx="32">
                  <c:v>-2.3775000008754432E-3</c:v>
                </c:pt>
                <c:pt idx="33">
                  <c:v>5.0399987958371639E-4</c:v>
                </c:pt>
                <c:pt idx="34">
                  <c:v>5.0399999599903822E-4</c:v>
                </c:pt>
                <c:pt idx="35">
                  <c:v>-1.2904500006698072E-2</c:v>
                </c:pt>
                <c:pt idx="36">
                  <c:v>-1.2279000002308749E-2</c:v>
                </c:pt>
                <c:pt idx="37">
                  <c:v>-1.1389500003133435E-2</c:v>
                </c:pt>
                <c:pt idx="38">
                  <c:v>-1.7869499999505933E-2</c:v>
                </c:pt>
                <c:pt idx="41">
                  <c:v>-3.3495000025141053E-3</c:v>
                </c:pt>
                <c:pt idx="42">
                  <c:v>-3.1200000375974923E-4</c:v>
                </c:pt>
                <c:pt idx="43">
                  <c:v>-2.2422500005632173E-2</c:v>
                </c:pt>
                <c:pt idx="44">
                  <c:v>5.5950000387383625E-4</c:v>
                </c:pt>
                <c:pt idx="48">
                  <c:v>5.7899999956134707E-3</c:v>
                </c:pt>
                <c:pt idx="50">
                  <c:v>2.1496999863302335E-2</c:v>
                </c:pt>
                <c:pt idx="52">
                  <c:v>2.9636500112246722E-2</c:v>
                </c:pt>
                <c:pt idx="53">
                  <c:v>3.0534499994246289E-2</c:v>
                </c:pt>
                <c:pt idx="54">
                  <c:v>3.1034499996167142E-2</c:v>
                </c:pt>
                <c:pt idx="55">
                  <c:v>3.173449999303557E-2</c:v>
                </c:pt>
                <c:pt idx="56">
                  <c:v>3.7841499994101468E-2</c:v>
                </c:pt>
                <c:pt idx="57">
                  <c:v>3.7841499994101468E-2</c:v>
                </c:pt>
                <c:pt idx="58">
                  <c:v>4.2841499991482124E-2</c:v>
                </c:pt>
                <c:pt idx="59">
                  <c:v>4.3841499995323829E-2</c:v>
                </c:pt>
                <c:pt idx="60">
                  <c:v>6.018749999202555E-2</c:v>
                </c:pt>
                <c:pt idx="61">
                  <c:v>4.789850002998719E-2</c:v>
                </c:pt>
                <c:pt idx="62">
                  <c:v>4.9098499854153488E-2</c:v>
                </c:pt>
                <c:pt idx="63">
                  <c:v>6.2023000209592283E-2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8-4245-A0FC-BCCED9E25A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8-4245-A0FC-BCCED9E25A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8-4245-A0FC-BCCED9E25A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  <c:pt idx="6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8-4245-A0FC-BCCED9E25A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  <c:pt idx="63">
                  <c:v>14621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-0.11985944961047938</c:v>
                </c:pt>
                <c:pt idx="1">
                  <c:v>-0.11984220894574886</c:v>
                </c:pt>
                <c:pt idx="2">
                  <c:v>-0.11760092253077961</c:v>
                </c:pt>
                <c:pt idx="3">
                  <c:v>-0.11747449098942238</c:v>
                </c:pt>
                <c:pt idx="4">
                  <c:v>-0.11704347437115906</c:v>
                </c:pt>
                <c:pt idx="5">
                  <c:v>-0.11703198059467204</c:v>
                </c:pt>
                <c:pt idx="6">
                  <c:v>-0.11701473992994151</c:v>
                </c:pt>
                <c:pt idx="7">
                  <c:v>-0.11701473992994151</c:v>
                </c:pt>
                <c:pt idx="8">
                  <c:v>-0.11699749926521097</c:v>
                </c:pt>
                <c:pt idx="9">
                  <c:v>-0.11698025860048043</c:v>
                </c:pt>
                <c:pt idx="10">
                  <c:v>-0.11417003024940361</c:v>
                </c:pt>
                <c:pt idx="11">
                  <c:v>-0.11408957381399447</c:v>
                </c:pt>
                <c:pt idx="12">
                  <c:v>-0.11404359870804638</c:v>
                </c:pt>
                <c:pt idx="13">
                  <c:v>-0.11402635804331585</c:v>
                </c:pt>
                <c:pt idx="14">
                  <c:v>-0.11396314227263724</c:v>
                </c:pt>
                <c:pt idx="15">
                  <c:v>-0.11331374390112051</c:v>
                </c:pt>
                <c:pt idx="16">
                  <c:v>-0.11329650323638997</c:v>
                </c:pt>
                <c:pt idx="17">
                  <c:v>-0.11325052813044188</c:v>
                </c:pt>
                <c:pt idx="18">
                  <c:v>-0.11080235373870626</c:v>
                </c:pt>
                <c:pt idx="19">
                  <c:v>-0.10662436598567385</c:v>
                </c:pt>
                <c:pt idx="20">
                  <c:v>-0.10384287207581458</c:v>
                </c:pt>
                <c:pt idx="21">
                  <c:v>-9.9825797193600477E-2</c:v>
                </c:pt>
                <c:pt idx="22">
                  <c:v>-9.4136377832524709E-2</c:v>
                </c:pt>
                <c:pt idx="23">
                  <c:v>-9.4119137167794187E-2</c:v>
                </c:pt>
                <c:pt idx="24">
                  <c:v>-5.7137911320801718E-2</c:v>
                </c:pt>
                <c:pt idx="25">
                  <c:v>-3.4949175812606231E-2</c:v>
                </c:pt>
                <c:pt idx="26">
                  <c:v>-3.4949175812606231E-2</c:v>
                </c:pt>
                <c:pt idx="27">
                  <c:v>-1.8076311929658306E-2</c:v>
                </c:pt>
                <c:pt idx="28">
                  <c:v>-1.8076311929658306E-2</c:v>
                </c:pt>
                <c:pt idx="29">
                  <c:v>-1.7938386611814044E-2</c:v>
                </c:pt>
                <c:pt idx="30">
                  <c:v>-1.7875170841135421E-2</c:v>
                </c:pt>
                <c:pt idx="31">
                  <c:v>-1.7702764193830101E-2</c:v>
                </c:pt>
                <c:pt idx="32">
                  <c:v>-1.5174133366685313E-2</c:v>
                </c:pt>
                <c:pt idx="33">
                  <c:v>-1.5168386478441806E-2</c:v>
                </c:pt>
                <c:pt idx="34">
                  <c:v>-1.5168386478441806E-2</c:v>
                </c:pt>
                <c:pt idx="35">
                  <c:v>-1.205931993870242E-2</c:v>
                </c:pt>
                <c:pt idx="36">
                  <c:v>-8.7433654221966556E-3</c:v>
                </c:pt>
                <c:pt idx="37">
                  <c:v>-8.5537181101607851E-3</c:v>
                </c:pt>
                <c:pt idx="38">
                  <c:v>-8.0939670506799261E-3</c:v>
                </c:pt>
                <c:pt idx="39">
                  <c:v>-3.9159792976475177E-3</c:v>
                </c:pt>
                <c:pt idx="40">
                  <c:v>-3.9102324094040103E-3</c:v>
                </c:pt>
                <c:pt idx="41">
                  <c:v>-1.8873277476881833E-3</c:v>
                </c:pt>
                <c:pt idx="42">
                  <c:v>-1.7436555416004001E-3</c:v>
                </c:pt>
                <c:pt idx="43">
                  <c:v>1.8941247165419756E-3</c:v>
                </c:pt>
                <c:pt idx="44">
                  <c:v>7.6869880660009465E-3</c:v>
                </c:pt>
                <c:pt idx="45">
                  <c:v>1.1623606512805876E-2</c:v>
                </c:pt>
                <c:pt idx="46">
                  <c:v>1.1640847177536426E-2</c:v>
                </c:pt>
                <c:pt idx="47">
                  <c:v>1.4548772628752912E-2</c:v>
                </c:pt>
                <c:pt idx="48">
                  <c:v>1.4968295470529205E-2</c:v>
                </c:pt>
                <c:pt idx="49">
                  <c:v>1.8060121345538069E-2</c:v>
                </c:pt>
                <c:pt idx="50">
                  <c:v>1.8289996875278505E-2</c:v>
                </c:pt>
                <c:pt idx="51">
                  <c:v>2.5444872738449545E-2</c:v>
                </c:pt>
                <c:pt idx="52">
                  <c:v>2.8249354201282842E-2</c:v>
                </c:pt>
                <c:pt idx="53">
                  <c:v>3.4524956163196716E-2</c:v>
                </c:pt>
                <c:pt idx="54">
                  <c:v>3.4524956163196716E-2</c:v>
                </c:pt>
                <c:pt idx="55">
                  <c:v>3.4524956163196716E-2</c:v>
                </c:pt>
                <c:pt idx="56">
                  <c:v>3.7846657567945988E-2</c:v>
                </c:pt>
                <c:pt idx="57">
                  <c:v>3.7846657567945988E-2</c:v>
                </c:pt>
                <c:pt idx="58">
                  <c:v>3.7846657567945988E-2</c:v>
                </c:pt>
                <c:pt idx="59">
                  <c:v>3.7846657567945988E-2</c:v>
                </c:pt>
                <c:pt idx="60">
                  <c:v>4.1777529126507437E-2</c:v>
                </c:pt>
                <c:pt idx="61">
                  <c:v>4.4041803094450729E-2</c:v>
                </c:pt>
                <c:pt idx="62">
                  <c:v>4.4041803094450729E-2</c:v>
                </c:pt>
                <c:pt idx="63">
                  <c:v>4.819680329450908E-2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8-4245-A0FC-BCCED9E2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35848"/>
        <c:axId val="1"/>
      </c:scatterChart>
      <c:valAx>
        <c:axId val="64413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13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352425</xdr:colOff>
      <xdr:row>18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20860434-7B06-B418-6C96-28BB0C1D3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931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konkoly.hu/cgi-bin/IBVS?615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3805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6153" TargetMode="External"/><Relationship Id="rId15" Type="http://schemas.openxmlformats.org/officeDocument/2006/relationships/hyperlink" Target="http://vsolj.cetus-net.org/no48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konkoly.hu/cgi-bin/IBVS?6153" TargetMode="External"/><Relationship Id="rId14" Type="http://schemas.openxmlformats.org/officeDocument/2006/relationships/hyperlink" Target="http://www.konkoly.hu/cgi-bin/IBVS?5931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81"/>
  <sheetViews>
    <sheetView tabSelected="1" workbookViewId="0">
      <pane xSplit="13" ySplit="22" topLeftCell="N74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26</v>
      </c>
      <c r="B2" t="s">
        <v>30</v>
      </c>
    </row>
    <row r="3" spans="1:6" ht="12.95" customHeight="1" thickBot="1" x14ac:dyDescent="0.25"/>
    <row r="4" spans="1:6" ht="12.95" customHeight="1" thickTop="1" thickBot="1" x14ac:dyDescent="0.25">
      <c r="A4" s="6" t="s">
        <v>2</v>
      </c>
      <c r="C4" s="3">
        <v>41742.324000000001</v>
      </c>
      <c r="D4" s="4">
        <v>1.2730600000000001</v>
      </c>
    </row>
    <row r="5" spans="1:6" ht="12.95" customHeight="1" thickTop="1" x14ac:dyDescent="0.2">
      <c r="A5" s="12" t="s">
        <v>40</v>
      </c>
      <c r="B5" s="10"/>
      <c r="C5" s="13">
        <v>-9.5</v>
      </c>
      <c r="D5" s="10" t="s">
        <v>41</v>
      </c>
    </row>
    <row r="6" spans="1:6" ht="12.95" customHeight="1" x14ac:dyDescent="0.2">
      <c r="A6" s="6" t="s">
        <v>3</v>
      </c>
    </row>
    <row r="7" spans="1:6" ht="12.95" customHeight="1" x14ac:dyDescent="0.2">
      <c r="A7" t="s">
        <v>4</v>
      </c>
      <c r="C7">
        <v>41742.317000000003</v>
      </c>
      <c r="D7" s="89" t="s">
        <v>297</v>
      </c>
    </row>
    <row r="8" spans="1:6" ht="12.95" customHeight="1" x14ac:dyDescent="0.2">
      <c r="A8" t="s">
        <v>5</v>
      </c>
      <c r="C8">
        <v>1.273037</v>
      </c>
      <c r="D8" s="89" t="s">
        <v>297</v>
      </c>
    </row>
    <row r="9" spans="1:6" ht="12.95" customHeight="1" x14ac:dyDescent="0.2">
      <c r="A9" s="25" t="s">
        <v>44</v>
      </c>
      <c r="B9" s="26">
        <v>48</v>
      </c>
      <c r="C9" s="16" t="str">
        <f>"F"&amp;B9</f>
        <v>F48</v>
      </c>
      <c r="D9" s="17" t="str">
        <f>"G"&amp;B9</f>
        <v>G48</v>
      </c>
    </row>
    <row r="10" spans="1:6" ht="12.95" customHeight="1" thickBot="1" x14ac:dyDescent="0.25">
      <c r="A10" s="10"/>
      <c r="B10" s="10"/>
      <c r="C10" s="5" t="s">
        <v>22</v>
      </c>
      <c r="D10" s="5" t="s">
        <v>23</v>
      </c>
      <c r="E10" s="10"/>
    </row>
    <row r="11" spans="1:6" ht="12.95" customHeight="1" x14ac:dyDescent="0.2">
      <c r="A11" s="10" t="s">
        <v>18</v>
      </c>
      <c r="B11" s="10"/>
      <c r="C11" s="14">
        <f ca="1">INTERCEPT(INDIRECT($D$9):G989,INDIRECT($C$9):F989)</f>
        <v>-0.11985370272223587</v>
      </c>
      <c r="D11" s="15"/>
      <c r="E11" s="10"/>
    </row>
    <row r="12" spans="1:6" ht="12.95" customHeight="1" x14ac:dyDescent="0.2">
      <c r="A12" s="10" t="s">
        <v>19</v>
      </c>
      <c r="B12" s="10"/>
      <c r="C12" s="14">
        <f ca="1">SLOPE(INDIRECT($D$9):G989,INDIRECT($C$9):F989)</f>
        <v>1.1493776487021747E-5</v>
      </c>
      <c r="D12" s="15"/>
      <c r="E12" s="83" t="s">
        <v>293</v>
      </c>
      <c r="F12" s="88" t="s">
        <v>296</v>
      </c>
    </row>
    <row r="13" spans="1:6" ht="12.95" customHeight="1" x14ac:dyDescent="0.2">
      <c r="A13" s="10" t="s">
        <v>21</v>
      </c>
      <c r="B13" s="10"/>
      <c r="C13" s="15" t="s">
        <v>16</v>
      </c>
      <c r="E13" s="81" t="s">
        <v>45</v>
      </c>
      <c r="F13" s="84">
        <v>1</v>
      </c>
    </row>
    <row r="14" spans="1:6" ht="12.95" customHeight="1" x14ac:dyDescent="0.2">
      <c r="A14" s="10"/>
      <c r="B14" s="10"/>
      <c r="C14" s="10"/>
      <c r="E14" s="81" t="s">
        <v>42</v>
      </c>
      <c r="F14" s="85">
        <f ca="1">NOW()+15018.5+$C$5/24</f>
        <v>60679.795662615739</v>
      </c>
    </row>
    <row r="15" spans="1:6" ht="12.95" customHeight="1" x14ac:dyDescent="0.2">
      <c r="A15" s="18" t="s">
        <v>20</v>
      </c>
      <c r="B15" s="10"/>
      <c r="C15" s="19">
        <f ca="1">(C7+C11)+(C8+C12)*INT(MAX(F21:F3530))</f>
        <v>60355.439173803301</v>
      </c>
      <c r="E15" s="81" t="s">
        <v>46</v>
      </c>
      <c r="F15" s="85">
        <f ca="1">ROUND(2*($F$14-$C$7)/$C$8,0)/2+$F$13</f>
        <v>14877</v>
      </c>
    </row>
    <row r="16" spans="1:6" ht="12.95" customHeight="1" x14ac:dyDescent="0.2">
      <c r="A16" s="21" t="s">
        <v>6</v>
      </c>
      <c r="B16" s="10"/>
      <c r="C16" s="22">
        <f ca="1">+C8+C12</f>
        <v>1.273048493776487</v>
      </c>
      <c r="E16" s="81" t="s">
        <v>43</v>
      </c>
      <c r="F16" s="85">
        <f ca="1">ROUND(2*($F$14-$C$15)/$C$16,0)/2+$F$13</f>
        <v>256</v>
      </c>
    </row>
    <row r="17" spans="1:17" ht="12.95" customHeight="1" thickBot="1" x14ac:dyDescent="0.25">
      <c r="A17" s="20" t="s">
        <v>35</v>
      </c>
      <c r="B17" s="10"/>
      <c r="C17" s="10">
        <f>COUNT(C21:C2188)</f>
        <v>64</v>
      </c>
      <c r="E17" s="81" t="s">
        <v>294</v>
      </c>
      <c r="F17" s="86">
        <f ca="1">+$C$15+$C$16*$F$16-15018.5-$C$5/24</f>
        <v>45663.235421543417</v>
      </c>
    </row>
    <row r="18" spans="1:17" ht="12.95" customHeight="1" thickTop="1" thickBot="1" x14ac:dyDescent="0.25">
      <c r="A18" s="21" t="s">
        <v>7</v>
      </c>
      <c r="B18" s="10"/>
      <c r="C18" s="24">
        <f ca="1">+C15</f>
        <v>60355.439173803301</v>
      </c>
      <c r="D18" s="80">
        <f ca="1">+C16</f>
        <v>1.273048493776487</v>
      </c>
      <c r="E18" s="82" t="s">
        <v>295</v>
      </c>
      <c r="F18" s="87">
        <f ca="1">+($C$15+$C$16*$F$16)-($C$16/2)-15018.5-$C$5/24</f>
        <v>45662.598897296528</v>
      </c>
    </row>
    <row r="19" spans="1:17" ht="12.95" customHeight="1" thickTop="1" x14ac:dyDescent="0.2">
      <c r="E19" s="20"/>
      <c r="F19" s="23"/>
    </row>
    <row r="20" spans="1:17" ht="12.95" customHeight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58</v>
      </c>
      <c r="I20" s="8" t="s">
        <v>61</v>
      </c>
      <c r="J20" s="8" t="s">
        <v>55</v>
      </c>
      <c r="K20" s="8" t="s">
        <v>53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 ht="12.95" customHeight="1" x14ac:dyDescent="0.2">
      <c r="A21" s="52" t="s">
        <v>67</v>
      </c>
      <c r="B21" s="54" t="s">
        <v>38</v>
      </c>
      <c r="C21" s="53">
        <v>41741.685299999997</v>
      </c>
      <c r="D21" s="53" t="s">
        <v>61</v>
      </c>
      <c r="E21">
        <f t="shared" ref="E21:E52" si="0">+(C21-C$7)/C$8</f>
        <v>-0.49621495683579248</v>
      </c>
      <c r="F21">
        <f t="shared" ref="F21:F52" si="1">ROUND(2*E21,0)/2</f>
        <v>-0.5</v>
      </c>
      <c r="G21">
        <f t="shared" ref="G21:G52" si="2">+C21-(C$7+F21*C$8)</f>
        <v>4.8184999977820553E-3</v>
      </c>
      <c r="J21">
        <f t="shared" ref="J21:J27" si="3">+G21</f>
        <v>4.8184999977820553E-3</v>
      </c>
      <c r="O21">
        <f t="shared" ref="O21:O73" ca="1" si="4">+C$11+C$12*$F21</f>
        <v>-0.11985944961047938</v>
      </c>
      <c r="Q21" s="2">
        <f t="shared" ref="Q21:Q52" si="5">+C21-15018.5</f>
        <v>26723.185299999997</v>
      </c>
    </row>
    <row r="22" spans="1:17" ht="12.95" customHeight="1" x14ac:dyDescent="0.2">
      <c r="A22" s="52" t="s">
        <v>67</v>
      </c>
      <c r="B22" s="54" t="s">
        <v>32</v>
      </c>
      <c r="C22" s="53">
        <v>41743.593099999998</v>
      </c>
      <c r="D22" s="53" t="s">
        <v>61</v>
      </c>
      <c r="E22">
        <f t="shared" si="0"/>
        <v>1.0024060573223674</v>
      </c>
      <c r="F22">
        <f t="shared" si="1"/>
        <v>1</v>
      </c>
      <c r="G22">
        <f t="shared" si="2"/>
        <v>3.0629999964730814E-3</v>
      </c>
      <c r="J22">
        <f t="shared" si="3"/>
        <v>3.0629999964730814E-3</v>
      </c>
      <c r="O22">
        <f t="shared" ca="1" si="4"/>
        <v>-0.11984220894574886</v>
      </c>
      <c r="Q22" s="2">
        <f t="shared" si="5"/>
        <v>26725.093099999998</v>
      </c>
    </row>
    <row r="23" spans="1:17" ht="12.95" customHeight="1" x14ac:dyDescent="0.2">
      <c r="A23" s="52" t="s">
        <v>67</v>
      </c>
      <c r="B23" s="54" t="s">
        <v>32</v>
      </c>
      <c r="C23" s="53">
        <v>41991.823299999996</v>
      </c>
      <c r="D23" s="53" t="s">
        <v>61</v>
      </c>
      <c r="E23">
        <f t="shared" si="0"/>
        <v>195.99296799699746</v>
      </c>
      <c r="F23">
        <f t="shared" si="1"/>
        <v>196</v>
      </c>
      <c r="G23">
        <f t="shared" si="2"/>
        <v>-8.9520000037737191E-3</v>
      </c>
      <c r="J23">
        <f t="shared" si="3"/>
        <v>-8.9520000037737191E-3</v>
      </c>
      <c r="O23">
        <f t="shared" ca="1" si="4"/>
        <v>-0.11760092253077961</v>
      </c>
      <c r="Q23" s="2">
        <f t="shared" si="5"/>
        <v>26973.323299999996</v>
      </c>
    </row>
    <row r="24" spans="1:17" ht="12.95" customHeight="1" x14ac:dyDescent="0.2">
      <c r="A24" s="52" t="s">
        <v>67</v>
      </c>
      <c r="B24" s="54" t="s">
        <v>32</v>
      </c>
      <c r="C24" s="53">
        <v>42005.828200000004</v>
      </c>
      <c r="D24" s="53" t="s">
        <v>61</v>
      </c>
      <c r="E24">
        <f t="shared" si="0"/>
        <v>206.99414078302581</v>
      </c>
      <c r="F24">
        <f t="shared" si="1"/>
        <v>207</v>
      </c>
      <c r="G24">
        <f t="shared" si="2"/>
        <v>-7.4590000003809109E-3</v>
      </c>
      <c r="J24">
        <f t="shared" si="3"/>
        <v>-7.4590000003809109E-3</v>
      </c>
      <c r="O24">
        <f t="shared" ca="1" si="4"/>
        <v>-0.11747449098942238</v>
      </c>
      <c r="Q24" s="2">
        <f t="shared" si="5"/>
        <v>26987.328200000004</v>
      </c>
    </row>
    <row r="25" spans="1:17" ht="12.95" customHeight="1" x14ac:dyDescent="0.2">
      <c r="A25" s="52" t="s">
        <v>67</v>
      </c>
      <c r="B25" s="54" t="s">
        <v>38</v>
      </c>
      <c r="C25" s="53">
        <v>42053.567300000002</v>
      </c>
      <c r="D25" s="53" t="s">
        <v>61</v>
      </c>
      <c r="E25">
        <f t="shared" si="0"/>
        <v>244.49430770668857</v>
      </c>
      <c r="F25">
        <f t="shared" si="1"/>
        <v>244.5</v>
      </c>
      <c r="G25">
        <f t="shared" si="2"/>
        <v>-7.2464999975636601E-3</v>
      </c>
      <c r="J25">
        <f t="shared" si="3"/>
        <v>-7.2464999975636601E-3</v>
      </c>
      <c r="O25">
        <f t="shared" ca="1" si="4"/>
        <v>-0.11704347437115906</v>
      </c>
      <c r="Q25" s="2">
        <f t="shared" si="5"/>
        <v>27035.067300000002</v>
      </c>
    </row>
    <row r="26" spans="1:17" ht="12.95" customHeight="1" x14ac:dyDescent="0.2">
      <c r="A26" s="52" t="s">
        <v>67</v>
      </c>
      <c r="B26" s="54" t="s">
        <v>38</v>
      </c>
      <c r="C26" s="53">
        <v>42054.841</v>
      </c>
      <c r="D26" s="53" t="s">
        <v>61</v>
      </c>
      <c r="E26">
        <f t="shared" si="0"/>
        <v>245.49482850851751</v>
      </c>
      <c r="F26">
        <f t="shared" si="1"/>
        <v>245.5</v>
      </c>
      <c r="G26">
        <f t="shared" si="2"/>
        <v>-6.5835000059450977E-3</v>
      </c>
      <c r="J26">
        <f t="shared" si="3"/>
        <v>-6.5835000059450977E-3</v>
      </c>
      <c r="O26">
        <f t="shared" ca="1" si="4"/>
        <v>-0.11703198059467204</v>
      </c>
      <c r="Q26" s="2">
        <f t="shared" si="5"/>
        <v>27036.341</v>
      </c>
    </row>
    <row r="27" spans="1:17" ht="12.95" customHeight="1" x14ac:dyDescent="0.2">
      <c r="A27" s="52" t="s">
        <v>67</v>
      </c>
      <c r="B27" s="54" t="s">
        <v>32</v>
      </c>
      <c r="C27" s="53">
        <v>42056.752200000003</v>
      </c>
      <c r="D27" s="53" t="s">
        <v>61</v>
      </c>
      <c r="E27">
        <f t="shared" si="0"/>
        <v>246.99612030129518</v>
      </c>
      <c r="F27">
        <f t="shared" si="1"/>
        <v>247</v>
      </c>
      <c r="G27">
        <f t="shared" si="2"/>
        <v>-4.938999998557847E-3</v>
      </c>
      <c r="J27">
        <f t="shared" si="3"/>
        <v>-4.938999998557847E-3</v>
      </c>
      <c r="O27">
        <f t="shared" ca="1" si="4"/>
        <v>-0.11701473992994151</v>
      </c>
      <c r="Q27" s="2">
        <f t="shared" si="5"/>
        <v>27038.252200000003</v>
      </c>
    </row>
    <row r="28" spans="1:17" ht="12.95" customHeight="1" x14ac:dyDescent="0.2">
      <c r="A28" s="27" t="s">
        <v>14</v>
      </c>
      <c r="B28" s="27"/>
      <c r="C28" s="28">
        <v>42056.752200000003</v>
      </c>
      <c r="D28" s="28" t="s">
        <v>16</v>
      </c>
      <c r="E28">
        <f t="shared" si="0"/>
        <v>246.99612030129518</v>
      </c>
      <c r="F28">
        <f t="shared" si="1"/>
        <v>247</v>
      </c>
      <c r="G28">
        <f t="shared" si="2"/>
        <v>-4.938999998557847E-3</v>
      </c>
      <c r="I28">
        <f>+G28</f>
        <v>-4.938999998557847E-3</v>
      </c>
      <c r="O28">
        <f t="shared" ca="1" si="4"/>
        <v>-0.11701473992994151</v>
      </c>
      <c r="Q28" s="2">
        <f t="shared" si="5"/>
        <v>27038.252200000003</v>
      </c>
    </row>
    <row r="29" spans="1:17" ht="12.95" customHeight="1" x14ac:dyDescent="0.2">
      <c r="A29" s="52" t="s">
        <v>67</v>
      </c>
      <c r="B29" s="54" t="s">
        <v>38</v>
      </c>
      <c r="C29" s="53">
        <v>42058.660400000001</v>
      </c>
      <c r="D29" s="53" t="s">
        <v>61</v>
      </c>
      <c r="E29">
        <f t="shared" si="0"/>
        <v>248.49505552470032</v>
      </c>
      <c r="F29">
        <f t="shared" si="1"/>
        <v>248.5</v>
      </c>
      <c r="G29">
        <f t="shared" si="2"/>
        <v>-6.2945000026957132E-3</v>
      </c>
      <c r="J29">
        <f t="shared" ref="J29:J45" si="6">+G29</f>
        <v>-6.2945000026957132E-3</v>
      </c>
      <c r="O29">
        <f t="shared" ca="1" si="4"/>
        <v>-0.11699749926521097</v>
      </c>
      <c r="Q29" s="2">
        <f t="shared" si="5"/>
        <v>27040.160400000001</v>
      </c>
    </row>
    <row r="30" spans="1:17" ht="12.95" customHeight="1" x14ac:dyDescent="0.2">
      <c r="A30" s="52" t="s">
        <v>67</v>
      </c>
      <c r="B30" s="54" t="s">
        <v>32</v>
      </c>
      <c r="C30" s="53">
        <v>42060.571100000001</v>
      </c>
      <c r="D30" s="53" t="s">
        <v>61</v>
      </c>
      <c r="E30">
        <f t="shared" si="0"/>
        <v>249.99595455591495</v>
      </c>
      <c r="F30">
        <f t="shared" si="1"/>
        <v>250</v>
      </c>
      <c r="G30">
        <f t="shared" si="2"/>
        <v>-5.150000004505273E-3</v>
      </c>
      <c r="J30">
        <f t="shared" si="6"/>
        <v>-5.150000004505273E-3</v>
      </c>
      <c r="O30">
        <f t="shared" ca="1" si="4"/>
        <v>-0.11698025860048043</v>
      </c>
      <c r="Q30" s="2">
        <f t="shared" si="5"/>
        <v>27042.071100000001</v>
      </c>
    </row>
    <row r="31" spans="1:17" ht="12.95" customHeight="1" x14ac:dyDescent="0.2">
      <c r="A31" s="52" t="s">
        <v>67</v>
      </c>
      <c r="B31" s="54" t="s">
        <v>38</v>
      </c>
      <c r="C31" s="53">
        <v>42371.831899999997</v>
      </c>
      <c r="D31" s="53" t="s">
        <v>61</v>
      </c>
      <c r="E31">
        <f t="shared" si="0"/>
        <v>494.49851025539294</v>
      </c>
      <c r="F31">
        <f t="shared" si="1"/>
        <v>494.5</v>
      </c>
      <c r="G31">
        <f t="shared" si="2"/>
        <v>-1.8965000053867698E-3</v>
      </c>
      <c r="J31">
        <f t="shared" si="6"/>
        <v>-1.8965000053867698E-3</v>
      </c>
      <c r="O31">
        <f t="shared" ca="1" si="4"/>
        <v>-0.11417003024940361</v>
      </c>
      <c r="Q31" s="2">
        <f t="shared" si="5"/>
        <v>27353.331899999997</v>
      </c>
    </row>
    <row r="32" spans="1:17" ht="12.95" customHeight="1" x14ac:dyDescent="0.2">
      <c r="A32" s="52" t="s">
        <v>67</v>
      </c>
      <c r="B32" s="54" t="s">
        <v>38</v>
      </c>
      <c r="C32" s="53">
        <v>42380.743799999997</v>
      </c>
      <c r="D32" s="53" t="s">
        <v>61</v>
      </c>
      <c r="E32">
        <f t="shared" si="0"/>
        <v>501.49901377571416</v>
      </c>
      <c r="F32">
        <f t="shared" si="1"/>
        <v>501.5</v>
      </c>
      <c r="G32">
        <f t="shared" si="2"/>
        <v>-1.2555000066640787E-3</v>
      </c>
      <c r="J32">
        <f t="shared" si="6"/>
        <v>-1.2555000066640787E-3</v>
      </c>
      <c r="O32">
        <f t="shared" ca="1" si="4"/>
        <v>-0.11408957381399447</v>
      </c>
      <c r="Q32" s="2">
        <f t="shared" si="5"/>
        <v>27362.243799999997</v>
      </c>
    </row>
    <row r="33" spans="1:17" ht="12.95" customHeight="1" x14ac:dyDescent="0.2">
      <c r="A33" s="52" t="s">
        <v>67</v>
      </c>
      <c r="B33" s="54" t="s">
        <v>38</v>
      </c>
      <c r="C33" s="53">
        <v>42385.836199999998</v>
      </c>
      <c r="D33" s="53" t="s">
        <v>61</v>
      </c>
      <c r="E33">
        <f t="shared" si="0"/>
        <v>505.49921172754222</v>
      </c>
      <c r="F33">
        <f t="shared" si="1"/>
        <v>505.5</v>
      </c>
      <c r="G33">
        <f t="shared" si="2"/>
        <v>-1.003500001388602E-3</v>
      </c>
      <c r="J33">
        <f t="shared" si="6"/>
        <v>-1.003500001388602E-3</v>
      </c>
      <c r="O33">
        <f t="shared" ca="1" si="4"/>
        <v>-0.11404359870804638</v>
      </c>
      <c r="Q33" s="2">
        <f t="shared" si="5"/>
        <v>27367.336199999998</v>
      </c>
    </row>
    <row r="34" spans="1:17" ht="12.95" customHeight="1" x14ac:dyDescent="0.2">
      <c r="A34" s="52" t="s">
        <v>67</v>
      </c>
      <c r="B34" s="54" t="s">
        <v>32</v>
      </c>
      <c r="C34" s="53">
        <v>42387.744599999998</v>
      </c>
      <c r="D34" s="53" t="s">
        <v>61</v>
      </c>
      <c r="E34">
        <f t="shared" si="0"/>
        <v>506.99830405557378</v>
      </c>
      <c r="F34">
        <f t="shared" si="1"/>
        <v>507</v>
      </c>
      <c r="G34">
        <f t="shared" si="2"/>
        <v>-2.1590000033029355E-3</v>
      </c>
      <c r="J34">
        <f t="shared" si="6"/>
        <v>-2.1590000033029355E-3</v>
      </c>
      <c r="O34">
        <f t="shared" ca="1" si="4"/>
        <v>-0.11402635804331585</v>
      </c>
      <c r="Q34" s="2">
        <f t="shared" si="5"/>
        <v>27369.244599999998</v>
      </c>
    </row>
    <row r="35" spans="1:17" ht="12.95" customHeight="1" x14ac:dyDescent="0.2">
      <c r="A35" s="52" t="s">
        <v>67</v>
      </c>
      <c r="B35" s="54" t="s">
        <v>38</v>
      </c>
      <c r="C35" s="53">
        <v>42394.747000000003</v>
      </c>
      <c r="D35" s="53" t="s">
        <v>61</v>
      </c>
      <c r="E35">
        <f t="shared" si="0"/>
        <v>512.49885117243275</v>
      </c>
      <c r="F35">
        <f t="shared" si="1"/>
        <v>512.5</v>
      </c>
      <c r="G35">
        <f t="shared" si="2"/>
        <v>-1.4624999967054464E-3</v>
      </c>
      <c r="J35">
        <f t="shared" si="6"/>
        <v>-1.4624999967054464E-3</v>
      </c>
      <c r="O35">
        <f t="shared" ca="1" si="4"/>
        <v>-0.11396314227263724</v>
      </c>
      <c r="Q35" s="2">
        <f t="shared" si="5"/>
        <v>27376.247000000003</v>
      </c>
    </row>
    <row r="36" spans="1:17" ht="12.95" customHeight="1" x14ac:dyDescent="0.2">
      <c r="A36" s="52" t="s">
        <v>67</v>
      </c>
      <c r="B36" s="54" t="s">
        <v>32</v>
      </c>
      <c r="C36" s="53">
        <v>42466.666599999997</v>
      </c>
      <c r="D36" s="53" t="s">
        <v>61</v>
      </c>
      <c r="E36">
        <f t="shared" si="0"/>
        <v>568.99335997303626</v>
      </c>
      <c r="F36">
        <f t="shared" si="1"/>
        <v>569</v>
      </c>
      <c r="G36">
        <f t="shared" si="2"/>
        <v>-8.4530000094673596E-3</v>
      </c>
      <c r="J36">
        <f t="shared" si="6"/>
        <v>-8.4530000094673596E-3</v>
      </c>
      <c r="O36">
        <f t="shared" ca="1" si="4"/>
        <v>-0.11331374390112051</v>
      </c>
      <c r="Q36" s="2">
        <f t="shared" si="5"/>
        <v>27448.166599999997</v>
      </c>
    </row>
    <row r="37" spans="1:17" ht="12.95" customHeight="1" x14ac:dyDescent="0.2">
      <c r="A37" s="52" t="s">
        <v>67</v>
      </c>
      <c r="B37" s="54" t="s">
        <v>38</v>
      </c>
      <c r="C37" s="53">
        <v>42468.5769</v>
      </c>
      <c r="D37" s="53" t="s">
        <v>61</v>
      </c>
      <c r="E37">
        <f t="shared" si="0"/>
        <v>570.49394479500381</v>
      </c>
      <c r="F37">
        <f t="shared" si="1"/>
        <v>570.5</v>
      </c>
      <c r="G37">
        <f t="shared" si="2"/>
        <v>-7.7085000011720695E-3</v>
      </c>
      <c r="J37">
        <f t="shared" si="6"/>
        <v>-7.7085000011720695E-3</v>
      </c>
      <c r="O37">
        <f t="shared" ca="1" si="4"/>
        <v>-0.11329650323638997</v>
      </c>
      <c r="Q37" s="2">
        <f t="shared" si="5"/>
        <v>27450.0769</v>
      </c>
    </row>
    <row r="38" spans="1:17" ht="12.95" customHeight="1" x14ac:dyDescent="0.2">
      <c r="A38" s="52" t="s">
        <v>67</v>
      </c>
      <c r="B38" s="54" t="s">
        <v>38</v>
      </c>
      <c r="C38" s="53">
        <v>42473.668899999997</v>
      </c>
      <c r="D38" s="53" t="s">
        <v>61</v>
      </c>
      <c r="E38">
        <f t="shared" si="0"/>
        <v>574.49382853757925</v>
      </c>
      <c r="F38">
        <f t="shared" si="1"/>
        <v>574.5</v>
      </c>
      <c r="G38">
        <f t="shared" si="2"/>
        <v>-7.8565000076196156E-3</v>
      </c>
      <c r="J38">
        <f t="shared" si="6"/>
        <v>-7.8565000076196156E-3</v>
      </c>
      <c r="O38">
        <f t="shared" ca="1" si="4"/>
        <v>-0.11325052813044188</v>
      </c>
      <c r="Q38" s="2">
        <f t="shared" si="5"/>
        <v>27455.168899999997</v>
      </c>
    </row>
    <row r="39" spans="1:17" ht="12.95" customHeight="1" x14ac:dyDescent="0.2">
      <c r="A39" s="52" t="s">
        <v>67</v>
      </c>
      <c r="B39" s="54" t="s">
        <v>38</v>
      </c>
      <c r="C39" s="53">
        <v>42744.842299999997</v>
      </c>
      <c r="D39" s="53" t="s">
        <v>61</v>
      </c>
      <c r="E39">
        <f t="shared" si="0"/>
        <v>787.50680459404862</v>
      </c>
      <c r="F39">
        <f t="shared" si="1"/>
        <v>787.5</v>
      </c>
      <c r="G39">
        <f t="shared" si="2"/>
        <v>8.6624999967170879E-3</v>
      </c>
      <c r="J39">
        <f t="shared" si="6"/>
        <v>8.6624999967170879E-3</v>
      </c>
      <c r="O39">
        <f t="shared" ca="1" si="4"/>
        <v>-0.11080235373870626</v>
      </c>
      <c r="Q39" s="2">
        <f t="shared" si="5"/>
        <v>27726.342299999997</v>
      </c>
    </row>
    <row r="40" spans="1:17" ht="12.95" customHeight="1" x14ac:dyDescent="0.2">
      <c r="A40" s="52" t="s">
        <v>67</v>
      </c>
      <c r="B40" s="54" t="s">
        <v>32</v>
      </c>
      <c r="C40" s="53">
        <v>43207.591500000002</v>
      </c>
      <c r="D40" s="53" t="s">
        <v>61</v>
      </c>
      <c r="E40">
        <f t="shared" si="0"/>
        <v>1151.0070013675954</v>
      </c>
      <c r="F40">
        <f t="shared" si="1"/>
        <v>1151</v>
      </c>
      <c r="G40">
        <f t="shared" si="2"/>
        <v>8.9129999978467822E-3</v>
      </c>
      <c r="J40">
        <f t="shared" si="6"/>
        <v>8.9129999978467822E-3</v>
      </c>
      <c r="O40">
        <f t="shared" ca="1" si="4"/>
        <v>-0.10662436598567385</v>
      </c>
      <c r="Q40" s="2">
        <f t="shared" si="5"/>
        <v>28189.091500000002</v>
      </c>
    </row>
    <row r="41" spans="1:17" ht="12.95" customHeight="1" x14ac:dyDescent="0.2">
      <c r="A41" s="52" t="s">
        <v>67</v>
      </c>
      <c r="B41" s="54" t="s">
        <v>32</v>
      </c>
      <c r="C41" s="53">
        <v>43515.652800000003</v>
      </c>
      <c r="D41" s="53" t="s">
        <v>61</v>
      </c>
      <c r="E41">
        <f t="shared" si="0"/>
        <v>1392.9962758348743</v>
      </c>
      <c r="F41">
        <f t="shared" si="1"/>
        <v>1393</v>
      </c>
      <c r="G41">
        <f t="shared" si="2"/>
        <v>-4.7409999970113859E-3</v>
      </c>
      <c r="J41">
        <f t="shared" si="6"/>
        <v>-4.7409999970113859E-3</v>
      </c>
      <c r="O41">
        <f t="shared" ca="1" si="4"/>
        <v>-0.10384287207581458</v>
      </c>
      <c r="Q41" s="2">
        <f t="shared" si="5"/>
        <v>28497.152800000003</v>
      </c>
    </row>
    <row r="42" spans="1:17" ht="12.95" customHeight="1" x14ac:dyDescent="0.2">
      <c r="A42" s="52" t="s">
        <v>67</v>
      </c>
      <c r="B42" s="54" t="s">
        <v>38</v>
      </c>
      <c r="C42" s="53">
        <v>43960.586499999998</v>
      </c>
      <c r="D42" s="53" t="s">
        <v>61</v>
      </c>
      <c r="E42">
        <f t="shared" si="0"/>
        <v>1742.5019854096895</v>
      </c>
      <c r="F42">
        <f t="shared" si="1"/>
        <v>1742.5</v>
      </c>
      <c r="G42">
        <f t="shared" si="2"/>
        <v>2.5274999934481457E-3</v>
      </c>
      <c r="J42">
        <f t="shared" si="6"/>
        <v>2.5274999934481457E-3</v>
      </c>
      <c r="O42">
        <f t="shared" ca="1" si="4"/>
        <v>-9.9825797193600477E-2</v>
      </c>
      <c r="Q42" s="2">
        <f t="shared" si="5"/>
        <v>28942.086499999998</v>
      </c>
    </row>
    <row r="43" spans="1:17" ht="12.95" customHeight="1" x14ac:dyDescent="0.2">
      <c r="A43" s="52" t="s">
        <v>67</v>
      </c>
      <c r="B43" s="54" t="s">
        <v>38</v>
      </c>
      <c r="C43" s="53">
        <v>44590.731399999997</v>
      </c>
      <c r="D43" s="53" t="s">
        <v>61</v>
      </c>
      <c r="E43">
        <f t="shared" si="0"/>
        <v>2237.4953752326087</v>
      </c>
      <c r="F43">
        <f t="shared" si="1"/>
        <v>2237.5</v>
      </c>
      <c r="G43">
        <f t="shared" si="2"/>
        <v>-5.8875000031548552E-3</v>
      </c>
      <c r="J43">
        <f t="shared" si="6"/>
        <v>-5.8875000031548552E-3</v>
      </c>
      <c r="O43">
        <f t="shared" ca="1" si="4"/>
        <v>-9.4136377832524709E-2</v>
      </c>
      <c r="Q43" s="2">
        <f t="shared" si="5"/>
        <v>29572.231399999997</v>
      </c>
    </row>
    <row r="44" spans="1:17" ht="12.95" customHeight="1" x14ac:dyDescent="0.2">
      <c r="A44" s="52" t="s">
        <v>67</v>
      </c>
      <c r="B44" s="54" t="s">
        <v>32</v>
      </c>
      <c r="C44" s="53">
        <v>44592.640500000001</v>
      </c>
      <c r="D44" s="53" t="s">
        <v>61</v>
      </c>
      <c r="E44">
        <f t="shared" si="0"/>
        <v>2238.9950174268292</v>
      </c>
      <c r="F44">
        <f t="shared" si="1"/>
        <v>2239</v>
      </c>
      <c r="G44">
        <f t="shared" si="2"/>
        <v>-6.3430000009248033E-3</v>
      </c>
      <c r="J44">
        <f t="shared" si="6"/>
        <v>-6.3430000009248033E-3</v>
      </c>
      <c r="O44">
        <f t="shared" ca="1" si="4"/>
        <v>-9.4119137167794187E-2</v>
      </c>
      <c r="Q44" s="2">
        <f t="shared" si="5"/>
        <v>29574.140500000001</v>
      </c>
    </row>
    <row r="45" spans="1:17" ht="12.95" customHeight="1" x14ac:dyDescent="0.2">
      <c r="A45" s="29" t="s">
        <v>47</v>
      </c>
      <c r="B45" s="30" t="s">
        <v>38</v>
      </c>
      <c r="C45" s="29">
        <v>48688.634299999998</v>
      </c>
      <c r="D45" s="29">
        <v>4.0000000000000002E-4</v>
      </c>
      <c r="E45">
        <f t="shared" si="0"/>
        <v>5456.492859202046</v>
      </c>
      <c r="F45">
        <f t="shared" si="1"/>
        <v>5456.5</v>
      </c>
      <c r="G45">
        <f t="shared" si="2"/>
        <v>-9.0905000033671968E-3</v>
      </c>
      <c r="J45">
        <f t="shared" si="6"/>
        <v>-9.0905000033671968E-3</v>
      </c>
      <c r="O45">
        <f t="shared" ca="1" si="4"/>
        <v>-5.7137911320801718E-2</v>
      </c>
      <c r="Q45" s="2">
        <f t="shared" si="5"/>
        <v>33670.134299999998</v>
      </c>
    </row>
    <row r="46" spans="1:17" ht="12.95" customHeight="1" x14ac:dyDescent="0.2">
      <c r="A46" s="9" t="s">
        <v>34</v>
      </c>
      <c r="B46" s="9"/>
      <c r="C46" s="28">
        <v>51146.2376</v>
      </c>
      <c r="D46" s="28"/>
      <c r="E46">
        <f t="shared" si="0"/>
        <v>7386.9970786395033</v>
      </c>
      <c r="F46">
        <f t="shared" si="1"/>
        <v>7387</v>
      </c>
      <c r="G46">
        <f t="shared" si="2"/>
        <v>-3.7190000002738088E-3</v>
      </c>
      <c r="K46">
        <f t="shared" ref="K46:K59" si="7">+G46</f>
        <v>-3.7190000002738088E-3</v>
      </c>
      <c r="O46">
        <f t="shared" ca="1" si="4"/>
        <v>-3.4949175812606231E-2</v>
      </c>
      <c r="Q46" s="2">
        <f t="shared" si="5"/>
        <v>36127.7376</v>
      </c>
    </row>
    <row r="47" spans="1:17" ht="12.95" customHeight="1" x14ac:dyDescent="0.2">
      <c r="A47" s="52" t="s">
        <v>146</v>
      </c>
      <c r="B47" s="54" t="s">
        <v>32</v>
      </c>
      <c r="C47" s="53">
        <v>51146.237999999998</v>
      </c>
      <c r="D47" s="53" t="s">
        <v>61</v>
      </c>
      <c r="E47">
        <f t="shared" si="0"/>
        <v>7386.9973928487507</v>
      </c>
      <c r="F47">
        <f t="shared" si="1"/>
        <v>7387</v>
      </c>
      <c r="G47">
        <f t="shared" si="2"/>
        <v>-3.3190000031027012E-3</v>
      </c>
      <c r="K47">
        <f t="shared" si="7"/>
        <v>-3.3190000031027012E-3</v>
      </c>
      <c r="O47">
        <f t="shared" ca="1" si="4"/>
        <v>-3.4949175812606231E-2</v>
      </c>
      <c r="Q47" s="2">
        <f t="shared" si="5"/>
        <v>36127.737999999998</v>
      </c>
    </row>
    <row r="48" spans="1:17" ht="12.95" customHeight="1" x14ac:dyDescent="0.2">
      <c r="A48" s="9" t="s">
        <v>33</v>
      </c>
      <c r="B48" s="9"/>
      <c r="C48" s="28">
        <v>53015.053499999922</v>
      </c>
      <c r="D48" s="28"/>
      <c r="E48">
        <f t="shared" si="0"/>
        <v>8854.9951808155765</v>
      </c>
      <c r="F48">
        <f t="shared" si="1"/>
        <v>8855</v>
      </c>
      <c r="G48">
        <f t="shared" si="2"/>
        <v>-6.135000083304476E-3</v>
      </c>
      <c r="K48">
        <f t="shared" si="7"/>
        <v>-6.135000083304476E-3</v>
      </c>
      <c r="O48">
        <f t="shared" ca="1" si="4"/>
        <v>-1.8076311929658306E-2</v>
      </c>
      <c r="Q48" s="2">
        <f t="shared" si="5"/>
        <v>37996.553499999922</v>
      </c>
    </row>
    <row r="49" spans="1:17" ht="12.95" customHeight="1" x14ac:dyDescent="0.2">
      <c r="A49" s="52" t="s">
        <v>151</v>
      </c>
      <c r="B49" s="54" t="s">
        <v>32</v>
      </c>
      <c r="C49" s="53">
        <v>53015.053500000002</v>
      </c>
      <c r="D49" s="53" t="s">
        <v>61</v>
      </c>
      <c r="E49">
        <f t="shared" si="0"/>
        <v>8854.9951808156402</v>
      </c>
      <c r="F49">
        <f t="shared" si="1"/>
        <v>8855</v>
      </c>
      <c r="G49">
        <f t="shared" si="2"/>
        <v>-6.1350000032689422E-3</v>
      </c>
      <c r="K49">
        <f t="shared" si="7"/>
        <v>-6.1350000032689422E-3</v>
      </c>
      <c r="O49">
        <f t="shared" ca="1" si="4"/>
        <v>-1.8076311929658306E-2</v>
      </c>
      <c r="Q49" s="2">
        <f t="shared" si="5"/>
        <v>37996.553500000002</v>
      </c>
    </row>
    <row r="50" spans="1:17" ht="12.95" customHeight="1" x14ac:dyDescent="0.2">
      <c r="A50" s="37" t="s">
        <v>50</v>
      </c>
      <c r="B50" s="38" t="s">
        <v>32</v>
      </c>
      <c r="C50" s="37">
        <v>53030.320099999997</v>
      </c>
      <c r="D50" s="37">
        <v>2.9999999999999997E-4</v>
      </c>
      <c r="E50">
        <f t="shared" si="0"/>
        <v>8866.9874481260122</v>
      </c>
      <c r="F50">
        <f t="shared" si="1"/>
        <v>8867</v>
      </c>
      <c r="G50">
        <f t="shared" si="2"/>
        <v>-1.5979000003426336E-2</v>
      </c>
      <c r="K50">
        <f t="shared" si="7"/>
        <v>-1.5979000003426336E-2</v>
      </c>
      <c r="O50">
        <f t="shared" ca="1" si="4"/>
        <v>-1.7938386611814044E-2</v>
      </c>
      <c r="Q50" s="2">
        <f t="shared" si="5"/>
        <v>38011.820099999997</v>
      </c>
    </row>
    <row r="51" spans="1:17" ht="12.95" customHeight="1" x14ac:dyDescent="0.2">
      <c r="A51" s="37" t="s">
        <v>50</v>
      </c>
      <c r="B51" s="38" t="s">
        <v>38</v>
      </c>
      <c r="C51" s="37">
        <v>53037.323299999996</v>
      </c>
      <c r="D51" s="37">
        <v>2.9999999999999997E-4</v>
      </c>
      <c r="E51">
        <f t="shared" si="0"/>
        <v>8872.4886236613656</v>
      </c>
      <c r="F51">
        <f t="shared" si="1"/>
        <v>8872.5</v>
      </c>
      <c r="G51">
        <f t="shared" si="2"/>
        <v>-1.4482500009762589E-2</v>
      </c>
      <c r="K51">
        <f t="shared" si="7"/>
        <v>-1.4482500009762589E-2</v>
      </c>
      <c r="O51">
        <f t="shared" ca="1" si="4"/>
        <v>-1.7875170841135421E-2</v>
      </c>
      <c r="Q51" s="2">
        <f t="shared" si="5"/>
        <v>38018.823299999996</v>
      </c>
    </row>
    <row r="52" spans="1:17" ht="12.95" customHeight="1" x14ac:dyDescent="0.2">
      <c r="A52" s="9" t="s">
        <v>31</v>
      </c>
      <c r="B52" s="31" t="s">
        <v>32</v>
      </c>
      <c r="C52" s="32">
        <v>53056.419500000004</v>
      </c>
      <c r="D52" s="32">
        <v>4.7999999999999996E-3</v>
      </c>
      <c r="E52">
        <f t="shared" si="0"/>
        <v>8887.4891303237855</v>
      </c>
      <c r="F52">
        <f t="shared" si="1"/>
        <v>8887.5</v>
      </c>
      <c r="G52">
        <f t="shared" si="2"/>
        <v>-1.383749999513384E-2</v>
      </c>
      <c r="K52">
        <f t="shared" si="7"/>
        <v>-1.383749999513384E-2</v>
      </c>
      <c r="O52">
        <f t="shared" ca="1" si="4"/>
        <v>-1.7702764193830101E-2</v>
      </c>
      <c r="Q52" s="2">
        <f t="shared" si="5"/>
        <v>38037.919500000004</v>
      </c>
    </row>
    <row r="53" spans="1:17" ht="12.95" customHeight="1" x14ac:dyDescent="0.2">
      <c r="A53" s="37" t="s">
        <v>50</v>
      </c>
      <c r="B53" s="38" t="s">
        <v>38</v>
      </c>
      <c r="C53" s="37">
        <v>53336.499100000001</v>
      </c>
      <c r="D53" s="37">
        <v>2.0000000000000001E-4</v>
      </c>
      <c r="E53">
        <f t="shared" ref="E53:E73" si="8">+(C53-C$7)/C$8</f>
        <v>9107.4981324187738</v>
      </c>
      <c r="F53">
        <f t="shared" ref="F53:F80" si="9">ROUND(2*E53,0)/2</f>
        <v>9107.5</v>
      </c>
      <c r="G53">
        <f t="shared" ref="G53:G73" si="10">+C53-(C$7+F53*C$8)</f>
        <v>-2.3775000008754432E-3</v>
      </c>
      <c r="K53">
        <f t="shared" si="7"/>
        <v>-2.3775000008754432E-3</v>
      </c>
      <c r="O53">
        <f t="shared" ca="1" si="4"/>
        <v>-1.5174133366685313E-2</v>
      </c>
      <c r="Q53" s="2">
        <f t="shared" ref="Q53:Q73" si="11">+C53-15018.5</f>
        <v>38317.999100000001</v>
      </c>
    </row>
    <row r="54" spans="1:17" ht="12.95" customHeight="1" x14ac:dyDescent="0.2">
      <c r="A54" s="9" t="s">
        <v>33</v>
      </c>
      <c r="B54" s="9"/>
      <c r="C54" s="28">
        <v>53337.138499999885</v>
      </c>
      <c r="D54" s="28"/>
      <c r="E54">
        <f t="shared" si="8"/>
        <v>9108.0003959035621</v>
      </c>
      <c r="F54">
        <f t="shared" si="9"/>
        <v>9108</v>
      </c>
      <c r="G54">
        <f t="shared" si="10"/>
        <v>5.0399987958371639E-4</v>
      </c>
      <c r="K54">
        <f t="shared" si="7"/>
        <v>5.0399987958371639E-4</v>
      </c>
      <c r="O54">
        <f t="shared" ca="1" si="4"/>
        <v>-1.5168386478441806E-2</v>
      </c>
      <c r="Q54" s="2">
        <f t="shared" si="11"/>
        <v>38318.638499999885</v>
      </c>
    </row>
    <row r="55" spans="1:17" ht="12.95" customHeight="1" x14ac:dyDescent="0.2">
      <c r="A55" s="52" t="s">
        <v>151</v>
      </c>
      <c r="B55" s="54" t="s">
        <v>32</v>
      </c>
      <c r="C55" s="53">
        <v>53337.138500000001</v>
      </c>
      <c r="D55" s="53" t="s">
        <v>61</v>
      </c>
      <c r="E55">
        <f t="shared" si="8"/>
        <v>9108.000395903653</v>
      </c>
      <c r="F55">
        <f t="shared" si="9"/>
        <v>9108</v>
      </c>
      <c r="G55">
        <f t="shared" si="10"/>
        <v>5.0399999599903822E-4</v>
      </c>
      <c r="K55">
        <f t="shared" si="7"/>
        <v>5.0399999599903822E-4</v>
      </c>
      <c r="O55">
        <f t="shared" ca="1" si="4"/>
        <v>-1.5168386478441806E-2</v>
      </c>
      <c r="Q55" s="2">
        <f t="shared" si="11"/>
        <v>38318.638500000001</v>
      </c>
    </row>
    <row r="56" spans="1:17" ht="12.95" customHeight="1" x14ac:dyDescent="0.2">
      <c r="A56" s="37" t="s">
        <v>50</v>
      </c>
      <c r="B56" s="38" t="s">
        <v>38</v>
      </c>
      <c r="C56" s="37">
        <v>53681.481599999999</v>
      </c>
      <c r="D56" s="37">
        <v>2.0000000000000001E-4</v>
      </c>
      <c r="E56">
        <f t="shared" si="8"/>
        <v>9378.4898632168552</v>
      </c>
      <c r="F56">
        <f t="shared" si="9"/>
        <v>9378.5</v>
      </c>
      <c r="G56">
        <f t="shared" si="10"/>
        <v>-1.2904500006698072E-2</v>
      </c>
      <c r="K56">
        <f t="shared" si="7"/>
        <v>-1.2904500006698072E-2</v>
      </c>
      <c r="O56">
        <f t="shared" ca="1" si="4"/>
        <v>-1.205931993870242E-2</v>
      </c>
      <c r="Q56" s="2">
        <f t="shared" si="11"/>
        <v>38662.981599999999</v>
      </c>
    </row>
    <row r="57" spans="1:17" ht="12.95" customHeight="1" x14ac:dyDescent="0.2">
      <c r="A57" s="9" t="s">
        <v>37</v>
      </c>
      <c r="B57" s="33" t="s">
        <v>32</v>
      </c>
      <c r="C57" s="28">
        <v>54048.753400000001</v>
      </c>
      <c r="D57" s="28">
        <v>4.0000000000000002E-4</v>
      </c>
      <c r="E57">
        <f t="shared" si="8"/>
        <v>9666.9903545615707</v>
      </c>
      <c r="F57">
        <f t="shared" si="9"/>
        <v>9667</v>
      </c>
      <c r="G57">
        <f t="shared" si="10"/>
        <v>-1.2279000002308749E-2</v>
      </c>
      <c r="K57">
        <f t="shared" si="7"/>
        <v>-1.2279000002308749E-2</v>
      </c>
      <c r="O57">
        <f t="shared" ca="1" si="4"/>
        <v>-8.7433654221966556E-3</v>
      </c>
      <c r="Q57" s="2">
        <f t="shared" si="11"/>
        <v>39030.253400000001</v>
      </c>
    </row>
    <row r="58" spans="1:17" ht="12.95" customHeight="1" x14ac:dyDescent="0.2">
      <c r="A58" s="9" t="s">
        <v>37</v>
      </c>
      <c r="B58" s="33" t="s">
        <v>38</v>
      </c>
      <c r="C58" s="28">
        <v>54069.759400000003</v>
      </c>
      <c r="D58" s="28">
        <v>5.9999999999999995E-4</v>
      </c>
      <c r="E58">
        <f t="shared" si="8"/>
        <v>9683.4910532843896</v>
      </c>
      <c r="F58">
        <f t="shared" si="9"/>
        <v>9683.5</v>
      </c>
      <c r="G58">
        <f t="shared" si="10"/>
        <v>-1.1389500003133435E-2</v>
      </c>
      <c r="K58">
        <f t="shared" si="7"/>
        <v>-1.1389500003133435E-2</v>
      </c>
      <c r="O58">
        <f t="shared" ca="1" si="4"/>
        <v>-8.5537181101607851E-3</v>
      </c>
      <c r="Q58" s="2">
        <f t="shared" si="11"/>
        <v>39051.259400000003</v>
      </c>
    </row>
    <row r="59" spans="1:17" ht="12.95" customHeight="1" x14ac:dyDescent="0.2">
      <c r="A59" s="9" t="s">
        <v>37</v>
      </c>
      <c r="B59" s="33" t="s">
        <v>38</v>
      </c>
      <c r="C59" s="28">
        <v>54120.674400000004</v>
      </c>
      <c r="D59" s="28">
        <v>4.0000000000000002E-4</v>
      </c>
      <c r="E59">
        <f t="shared" si="8"/>
        <v>9723.4859630945539</v>
      </c>
      <c r="F59">
        <f t="shared" si="9"/>
        <v>9723.5</v>
      </c>
      <c r="G59">
        <f t="shared" si="10"/>
        <v>-1.7869499999505933E-2</v>
      </c>
      <c r="K59">
        <f t="shared" si="7"/>
        <v>-1.7869499999505933E-2</v>
      </c>
      <c r="O59">
        <f t="shared" ca="1" si="4"/>
        <v>-8.0939670506799261E-3</v>
      </c>
      <c r="Q59" s="2">
        <f t="shared" si="11"/>
        <v>39102.174400000004</v>
      </c>
    </row>
    <row r="60" spans="1:17" ht="12.95" customHeight="1" x14ac:dyDescent="0.2">
      <c r="A60" s="29" t="s">
        <v>39</v>
      </c>
      <c r="B60" s="30" t="s">
        <v>32</v>
      </c>
      <c r="C60" s="29">
        <v>54583.429300000003</v>
      </c>
      <c r="D60" s="29">
        <v>8.0000000000000004E-4</v>
      </c>
      <c r="E60">
        <f t="shared" si="8"/>
        <v>10086.990637349898</v>
      </c>
      <c r="F60">
        <f t="shared" si="9"/>
        <v>10087</v>
      </c>
      <c r="G60">
        <f t="shared" si="10"/>
        <v>-1.1918999996851198E-2</v>
      </c>
      <c r="J60">
        <f>+G60</f>
        <v>-1.1918999996851198E-2</v>
      </c>
      <c r="O60">
        <f t="shared" ca="1" si="4"/>
        <v>-3.9159792976475177E-3</v>
      </c>
      <c r="Q60" s="2">
        <f t="shared" si="11"/>
        <v>39564.929300000003</v>
      </c>
    </row>
    <row r="61" spans="1:17" ht="12.95" customHeight="1" x14ac:dyDescent="0.2">
      <c r="A61" s="29" t="s">
        <v>39</v>
      </c>
      <c r="B61" s="30" t="s">
        <v>38</v>
      </c>
      <c r="C61" s="29">
        <v>54584.063499999997</v>
      </c>
      <c r="D61" s="29">
        <v>6.9999999999999999E-4</v>
      </c>
      <c r="E61">
        <f t="shared" si="8"/>
        <v>10087.488816114532</v>
      </c>
      <c r="F61">
        <f t="shared" si="9"/>
        <v>10087.5</v>
      </c>
      <c r="G61">
        <f t="shared" si="10"/>
        <v>-1.4237500006856862E-2</v>
      </c>
      <c r="J61">
        <f>+G61</f>
        <v>-1.4237500006856862E-2</v>
      </c>
      <c r="O61">
        <f t="shared" ca="1" si="4"/>
        <v>-3.9102324094040103E-3</v>
      </c>
      <c r="Q61" s="2">
        <f t="shared" si="11"/>
        <v>39565.563499999997</v>
      </c>
    </row>
    <row r="62" spans="1:17" ht="12.95" customHeight="1" x14ac:dyDescent="0.2">
      <c r="A62" s="52" t="s">
        <v>200</v>
      </c>
      <c r="B62" s="54" t="s">
        <v>38</v>
      </c>
      <c r="C62" s="53">
        <v>54808.128900000003</v>
      </c>
      <c r="D62" s="53" t="s">
        <v>61</v>
      </c>
      <c r="E62">
        <f t="shared" si="8"/>
        <v>10263.497368890299</v>
      </c>
      <c r="F62">
        <f t="shared" si="9"/>
        <v>10263.5</v>
      </c>
      <c r="G62">
        <f t="shared" si="10"/>
        <v>-3.3495000025141053E-3</v>
      </c>
      <c r="K62">
        <f>+G62</f>
        <v>-3.3495000025141053E-3</v>
      </c>
      <c r="O62">
        <f t="shared" ca="1" si="4"/>
        <v>-1.8873277476881833E-3</v>
      </c>
      <c r="Q62" s="2">
        <f t="shared" si="11"/>
        <v>39789.628900000003</v>
      </c>
    </row>
    <row r="63" spans="1:17" ht="12.95" customHeight="1" x14ac:dyDescent="0.2">
      <c r="A63" s="52" t="s">
        <v>200</v>
      </c>
      <c r="B63" s="54" t="s">
        <v>32</v>
      </c>
      <c r="C63" s="53">
        <v>54824.044900000001</v>
      </c>
      <c r="D63" s="53" t="s">
        <v>61</v>
      </c>
      <c r="E63">
        <f t="shared" si="8"/>
        <v>10275.999754916784</v>
      </c>
      <c r="F63">
        <f t="shared" si="9"/>
        <v>10276</v>
      </c>
      <c r="G63">
        <f t="shared" si="10"/>
        <v>-3.1200000375974923E-4</v>
      </c>
      <c r="K63">
        <f>+G63</f>
        <v>-3.1200000375974923E-4</v>
      </c>
      <c r="O63">
        <f t="shared" ca="1" si="4"/>
        <v>-1.7436555416004001E-3</v>
      </c>
      <c r="Q63" s="2">
        <f t="shared" si="11"/>
        <v>39805.544900000001</v>
      </c>
    </row>
    <row r="64" spans="1:17" ht="12.95" customHeight="1" x14ac:dyDescent="0.2">
      <c r="A64" s="52" t="s">
        <v>209</v>
      </c>
      <c r="B64" s="54" t="s">
        <v>38</v>
      </c>
      <c r="C64" s="53">
        <v>55226.938999999998</v>
      </c>
      <c r="D64" s="53" t="s">
        <v>61</v>
      </c>
      <c r="E64">
        <f t="shared" si="8"/>
        <v>10592.48238660777</v>
      </c>
      <c r="F64">
        <f t="shared" si="9"/>
        <v>10592.5</v>
      </c>
      <c r="G64">
        <f t="shared" si="10"/>
        <v>-2.2422500005632173E-2</v>
      </c>
      <c r="K64">
        <f>+G64</f>
        <v>-2.2422500005632173E-2</v>
      </c>
      <c r="O64">
        <f t="shared" ca="1" si="4"/>
        <v>1.8941247165419756E-3</v>
      </c>
      <c r="Q64" s="2">
        <f t="shared" si="11"/>
        <v>40208.438999999998</v>
      </c>
    </row>
    <row r="65" spans="1:17" ht="12.95" customHeight="1" x14ac:dyDescent="0.2">
      <c r="A65" s="29" t="s">
        <v>48</v>
      </c>
      <c r="B65" s="30" t="s">
        <v>32</v>
      </c>
      <c r="C65" s="29">
        <v>55868.572630000002</v>
      </c>
      <c r="D65" s="29">
        <v>1.01E-3</v>
      </c>
      <c r="E65">
        <f t="shared" si="8"/>
        <v>11096.500439500187</v>
      </c>
      <c r="F65">
        <f t="shared" si="9"/>
        <v>11096.5</v>
      </c>
      <c r="G65">
        <f t="shared" si="10"/>
        <v>5.5950000387383625E-4</v>
      </c>
      <c r="K65">
        <f>+G65</f>
        <v>5.5950000387383625E-4</v>
      </c>
      <c r="O65">
        <f t="shared" ca="1" si="4"/>
        <v>7.6869880660009465E-3</v>
      </c>
      <c r="Q65" s="2">
        <f t="shared" si="11"/>
        <v>40850.072630000002</v>
      </c>
    </row>
    <row r="66" spans="1:17" ht="12.95" customHeight="1" x14ac:dyDescent="0.2">
      <c r="A66" s="52" t="s">
        <v>220</v>
      </c>
      <c r="B66" s="54" t="s">
        <v>32</v>
      </c>
      <c r="C66" s="53">
        <v>56304.582000000002</v>
      </c>
      <c r="D66" s="53" t="s">
        <v>61</v>
      </c>
      <c r="E66">
        <f t="shared" si="8"/>
        <v>11438.995881502266</v>
      </c>
      <c r="F66">
        <f t="shared" si="9"/>
        <v>11439</v>
      </c>
      <c r="G66">
        <f t="shared" si="10"/>
        <v>-5.2429999996093102E-3</v>
      </c>
      <c r="I66">
        <f>+G66</f>
        <v>-5.2429999996093102E-3</v>
      </c>
      <c r="O66">
        <f t="shared" ca="1" si="4"/>
        <v>1.1623606512805876E-2</v>
      </c>
      <c r="Q66" s="2">
        <f t="shared" si="11"/>
        <v>41286.082000000002</v>
      </c>
    </row>
    <row r="67" spans="1:17" ht="12.95" customHeight="1" x14ac:dyDescent="0.2">
      <c r="A67" s="52" t="s">
        <v>220</v>
      </c>
      <c r="B67" s="54" t="s">
        <v>38</v>
      </c>
      <c r="C67" s="53">
        <v>56306.491999999998</v>
      </c>
      <c r="D67" s="53" t="s">
        <v>61</v>
      </c>
      <c r="E67">
        <f t="shared" si="8"/>
        <v>11440.496230667291</v>
      </c>
      <c r="F67">
        <f t="shared" si="9"/>
        <v>11440.5</v>
      </c>
      <c r="G67">
        <f t="shared" si="10"/>
        <v>-4.7985000055632554E-3</v>
      </c>
      <c r="I67">
        <f>+G67</f>
        <v>-4.7985000055632554E-3</v>
      </c>
      <c r="O67">
        <f t="shared" ca="1" si="4"/>
        <v>1.1640847177536426E-2</v>
      </c>
      <c r="Q67" s="2">
        <f t="shared" si="11"/>
        <v>41287.991999999998</v>
      </c>
    </row>
    <row r="68" spans="1:17" ht="12.95" customHeight="1" x14ac:dyDescent="0.2">
      <c r="A68" s="52" t="s">
        <v>220</v>
      </c>
      <c r="B68" s="54" t="s">
        <v>38</v>
      </c>
      <c r="C68" s="53">
        <v>56628.582000000002</v>
      </c>
      <c r="D68" s="53" t="s">
        <v>61</v>
      </c>
      <c r="E68">
        <f t="shared" si="8"/>
        <v>11693.505373370923</v>
      </c>
      <c r="F68">
        <f t="shared" si="9"/>
        <v>11693.5</v>
      </c>
      <c r="G68">
        <f t="shared" si="10"/>
        <v>6.8404999983613379E-3</v>
      </c>
      <c r="I68">
        <f>+G68</f>
        <v>6.8404999983613379E-3</v>
      </c>
      <c r="O68">
        <f t="shared" ca="1" si="4"/>
        <v>1.4548772628752912E-2</v>
      </c>
      <c r="Q68" s="2">
        <f t="shared" si="11"/>
        <v>41610.082000000002</v>
      </c>
    </row>
    <row r="69" spans="1:17" ht="12.95" customHeight="1" x14ac:dyDescent="0.2">
      <c r="A69" s="52" t="s">
        <v>232</v>
      </c>
      <c r="B69" s="54" t="s">
        <v>32</v>
      </c>
      <c r="C69" s="53">
        <v>56675.046799999996</v>
      </c>
      <c r="D69" s="53" t="s">
        <v>61</v>
      </c>
      <c r="E69">
        <f t="shared" si="8"/>
        <v>11730.004548178878</v>
      </c>
      <c r="F69">
        <f t="shared" si="9"/>
        <v>11730</v>
      </c>
      <c r="G69">
        <f t="shared" si="10"/>
        <v>5.7899999956134707E-3</v>
      </c>
      <c r="K69">
        <f>+G69</f>
        <v>5.7899999956134707E-3</v>
      </c>
      <c r="O69">
        <f t="shared" ca="1" si="4"/>
        <v>1.4968295470529205E-2</v>
      </c>
      <c r="Q69" s="2">
        <f t="shared" si="11"/>
        <v>41656.546799999996</v>
      </c>
    </row>
    <row r="70" spans="1:17" ht="12.95" customHeight="1" x14ac:dyDescent="0.2">
      <c r="A70" s="34" t="s">
        <v>49</v>
      </c>
      <c r="B70" s="35" t="s">
        <v>32</v>
      </c>
      <c r="C70" s="36">
        <v>57017.51</v>
      </c>
      <c r="D70" s="36">
        <v>5.0000000000000001E-3</v>
      </c>
      <c r="E70">
        <f t="shared" si="8"/>
        <v>11999.017310573063</v>
      </c>
      <c r="F70">
        <f t="shared" si="9"/>
        <v>11999</v>
      </c>
      <c r="G70">
        <f t="shared" si="10"/>
        <v>2.203699999517994E-2</v>
      </c>
      <c r="I70">
        <f>+G70</f>
        <v>2.203699999517994E-2</v>
      </c>
      <c r="O70">
        <f t="shared" ca="1" si="4"/>
        <v>1.8060121345538069E-2</v>
      </c>
      <c r="Q70" s="2">
        <f t="shared" si="11"/>
        <v>41999.01</v>
      </c>
    </row>
    <row r="71" spans="1:17" ht="12.95" customHeight="1" x14ac:dyDescent="0.2">
      <c r="A71" s="55" t="s">
        <v>238</v>
      </c>
      <c r="B71" s="56" t="s">
        <v>32</v>
      </c>
      <c r="C71" s="57">
        <v>57042.970199999865</v>
      </c>
      <c r="D71" s="58"/>
      <c r="E71">
        <f t="shared" si="8"/>
        <v>12019.016886390469</v>
      </c>
      <c r="F71">
        <f t="shared" si="9"/>
        <v>12019</v>
      </c>
      <c r="G71">
        <f t="shared" si="10"/>
        <v>2.1496999863302335E-2</v>
      </c>
      <c r="K71">
        <f>+G71</f>
        <v>2.1496999863302335E-2</v>
      </c>
      <c r="O71">
        <f t="shared" ca="1" si="4"/>
        <v>1.8289996875278505E-2</v>
      </c>
      <c r="Q71" s="2">
        <f t="shared" si="11"/>
        <v>42024.470199999865</v>
      </c>
    </row>
    <row r="72" spans="1:17" ht="12.95" customHeight="1" x14ac:dyDescent="0.2">
      <c r="A72" s="59" t="s">
        <v>1</v>
      </c>
      <c r="B72" s="60" t="s">
        <v>38</v>
      </c>
      <c r="C72" s="61">
        <v>57835.428999999996</v>
      </c>
      <c r="D72" s="62">
        <v>5.0000000000000001E-3</v>
      </c>
      <c r="E72">
        <f t="shared" si="8"/>
        <v>12641.511597856146</v>
      </c>
      <c r="F72">
        <f t="shared" si="9"/>
        <v>12641.5</v>
      </c>
      <c r="G72">
        <f t="shared" si="10"/>
        <v>1.4764499996090308E-2</v>
      </c>
      <c r="I72">
        <f>+G72</f>
        <v>1.4764499996090308E-2</v>
      </c>
      <c r="O72">
        <f t="shared" ca="1" si="4"/>
        <v>2.5444872738449545E-2</v>
      </c>
      <c r="Q72" s="2">
        <f t="shared" si="11"/>
        <v>42816.928999999996</v>
      </c>
    </row>
    <row r="73" spans="1:17" ht="12.95" customHeight="1" x14ac:dyDescent="0.2">
      <c r="A73" s="63" t="s">
        <v>0</v>
      </c>
      <c r="B73" s="64" t="s">
        <v>38</v>
      </c>
      <c r="C73" s="63">
        <v>58146.064900000114</v>
      </c>
      <c r="D73" s="63" t="s">
        <v>16</v>
      </c>
      <c r="E73">
        <f t="shared" si="8"/>
        <v>12885.523280156123</v>
      </c>
      <c r="F73">
        <f t="shared" si="9"/>
        <v>12885.5</v>
      </c>
      <c r="G73">
        <f t="shared" si="10"/>
        <v>2.9636500112246722E-2</v>
      </c>
      <c r="K73">
        <f>+G73</f>
        <v>2.9636500112246722E-2</v>
      </c>
      <c r="O73">
        <f t="shared" ca="1" si="4"/>
        <v>2.8249354201282842E-2</v>
      </c>
      <c r="Q73" s="2">
        <f t="shared" si="11"/>
        <v>43127.564900000114</v>
      </c>
    </row>
    <row r="74" spans="1:17" ht="12.95" customHeight="1" x14ac:dyDescent="0.2">
      <c r="A74" s="65" t="s">
        <v>285</v>
      </c>
      <c r="B74" s="66" t="s">
        <v>38</v>
      </c>
      <c r="C74" s="67">
        <v>58841.144</v>
      </c>
      <c r="D74" s="67" t="s">
        <v>286</v>
      </c>
      <c r="E74">
        <f t="shared" ref="E74:E80" si="12">+(C74-C$7)/C$8</f>
        <v>13431.523985555799</v>
      </c>
      <c r="F74">
        <f t="shared" si="9"/>
        <v>13431.5</v>
      </c>
      <c r="G74">
        <f t="shared" ref="G74:G80" si="13">+C74-(C$7+F74*C$8)</f>
        <v>3.0534499994246289E-2</v>
      </c>
      <c r="K74">
        <f t="shared" ref="K74:K80" si="14">+G74</f>
        <v>3.0534499994246289E-2</v>
      </c>
      <c r="O74">
        <f t="shared" ref="O74:O80" ca="1" si="15">+C$11+C$12*$F74</f>
        <v>3.4524956163196716E-2</v>
      </c>
      <c r="Q74" s="2">
        <f t="shared" ref="Q74:Q80" si="16">+C74-15018.5</f>
        <v>43822.644</v>
      </c>
    </row>
    <row r="75" spans="1:17" ht="12.95" customHeight="1" x14ac:dyDescent="0.2">
      <c r="A75" s="65" t="s">
        <v>285</v>
      </c>
      <c r="B75" s="66" t="s">
        <v>38</v>
      </c>
      <c r="C75" s="67">
        <v>58841.144500000002</v>
      </c>
      <c r="D75" s="67" t="s">
        <v>287</v>
      </c>
      <c r="E75">
        <f t="shared" si="12"/>
        <v>13431.524378317363</v>
      </c>
      <c r="F75">
        <f t="shared" si="9"/>
        <v>13431.5</v>
      </c>
      <c r="G75">
        <f t="shared" si="13"/>
        <v>3.1034499996167142E-2</v>
      </c>
      <c r="K75">
        <f t="shared" si="14"/>
        <v>3.1034499996167142E-2</v>
      </c>
      <c r="O75">
        <f t="shared" ca="1" si="15"/>
        <v>3.4524956163196716E-2</v>
      </c>
      <c r="Q75" s="2">
        <f t="shared" si="16"/>
        <v>43822.644500000002</v>
      </c>
    </row>
    <row r="76" spans="1:17" ht="12.95" customHeight="1" x14ac:dyDescent="0.2">
      <c r="A76" s="65" t="s">
        <v>285</v>
      </c>
      <c r="B76" s="66" t="s">
        <v>38</v>
      </c>
      <c r="C76" s="67">
        <v>58841.145199999999</v>
      </c>
      <c r="D76" s="67" t="s">
        <v>60</v>
      </c>
      <c r="E76">
        <f t="shared" si="12"/>
        <v>13431.524928183546</v>
      </c>
      <c r="F76">
        <f t="shared" si="9"/>
        <v>13431.5</v>
      </c>
      <c r="G76">
        <f t="shared" si="13"/>
        <v>3.173449999303557E-2</v>
      </c>
      <c r="K76">
        <f t="shared" si="14"/>
        <v>3.173449999303557E-2</v>
      </c>
      <c r="O76">
        <f t="shared" ca="1" si="15"/>
        <v>3.4524956163196716E-2</v>
      </c>
      <c r="Q76" s="2">
        <f t="shared" si="16"/>
        <v>43822.645199999999</v>
      </c>
    </row>
    <row r="77" spans="1:17" ht="12.95" customHeight="1" x14ac:dyDescent="0.2">
      <c r="A77" s="68" t="s">
        <v>288</v>
      </c>
      <c r="B77" s="69" t="s">
        <v>38</v>
      </c>
      <c r="C77" s="70">
        <v>59209.059000000001</v>
      </c>
      <c r="D77" s="70" t="s">
        <v>287</v>
      </c>
      <c r="E77">
        <f t="shared" si="12"/>
        <v>13720.529725373261</v>
      </c>
      <c r="F77">
        <f t="shared" si="9"/>
        <v>13720.5</v>
      </c>
      <c r="G77">
        <f t="shared" si="13"/>
        <v>3.7841499994101468E-2</v>
      </c>
      <c r="K77">
        <f t="shared" si="14"/>
        <v>3.7841499994101468E-2</v>
      </c>
      <c r="O77">
        <f t="shared" ca="1" si="15"/>
        <v>3.7846657567945988E-2</v>
      </c>
      <c r="Q77" s="2">
        <f t="shared" si="16"/>
        <v>44190.559000000001</v>
      </c>
    </row>
    <row r="78" spans="1:17" ht="12.95" customHeight="1" x14ac:dyDescent="0.2">
      <c r="A78" s="68" t="s">
        <v>288</v>
      </c>
      <c r="B78" s="69" t="s">
        <v>38</v>
      </c>
      <c r="C78" s="70">
        <v>59209.059000000001</v>
      </c>
      <c r="D78" s="70" t="s">
        <v>286</v>
      </c>
      <c r="E78">
        <f t="shared" si="12"/>
        <v>13720.529725373261</v>
      </c>
      <c r="F78">
        <f t="shared" si="9"/>
        <v>13720.5</v>
      </c>
      <c r="G78">
        <f t="shared" si="13"/>
        <v>3.7841499994101468E-2</v>
      </c>
      <c r="K78">
        <f t="shared" si="14"/>
        <v>3.7841499994101468E-2</v>
      </c>
      <c r="O78">
        <f t="shared" ca="1" si="15"/>
        <v>3.7846657567945988E-2</v>
      </c>
      <c r="Q78" s="2">
        <f t="shared" si="16"/>
        <v>44190.559000000001</v>
      </c>
    </row>
    <row r="79" spans="1:17" ht="12.95" customHeight="1" x14ac:dyDescent="0.2">
      <c r="A79" s="68" t="s">
        <v>288</v>
      </c>
      <c r="B79" s="69" t="s">
        <v>38</v>
      </c>
      <c r="C79" s="70">
        <v>59209.063999999998</v>
      </c>
      <c r="D79" s="70" t="s">
        <v>289</v>
      </c>
      <c r="E79">
        <f t="shared" si="12"/>
        <v>13720.533652988874</v>
      </c>
      <c r="F79">
        <f t="shared" si="9"/>
        <v>13720.5</v>
      </c>
      <c r="G79">
        <f t="shared" si="13"/>
        <v>4.2841499991482124E-2</v>
      </c>
      <c r="K79">
        <f t="shared" si="14"/>
        <v>4.2841499991482124E-2</v>
      </c>
      <c r="O79">
        <f t="shared" ca="1" si="15"/>
        <v>3.7846657567945988E-2</v>
      </c>
      <c r="Q79" s="2">
        <f t="shared" si="16"/>
        <v>44190.563999999998</v>
      </c>
    </row>
    <row r="80" spans="1:17" ht="12.95" customHeight="1" x14ac:dyDescent="0.2">
      <c r="A80" s="68" t="s">
        <v>288</v>
      </c>
      <c r="B80" s="69" t="s">
        <v>38</v>
      </c>
      <c r="C80" s="70">
        <v>59209.065000000002</v>
      </c>
      <c r="D80" s="70" t="s">
        <v>60</v>
      </c>
      <c r="E80">
        <f t="shared" si="12"/>
        <v>13720.534438511999</v>
      </c>
      <c r="F80">
        <f t="shared" si="9"/>
        <v>13720.5</v>
      </c>
      <c r="G80">
        <f t="shared" si="13"/>
        <v>4.3841499995323829E-2</v>
      </c>
      <c r="K80">
        <f t="shared" si="14"/>
        <v>4.3841499995323829E-2</v>
      </c>
      <c r="O80">
        <f t="shared" ca="1" si="15"/>
        <v>3.7846657567945988E-2</v>
      </c>
      <c r="Q80" s="2">
        <f t="shared" si="16"/>
        <v>44190.565000000002</v>
      </c>
    </row>
    <row r="81" spans="1:17" ht="12.95" customHeight="1" x14ac:dyDescent="0.2">
      <c r="A81" s="71" t="s">
        <v>290</v>
      </c>
      <c r="B81" s="72" t="s">
        <v>38</v>
      </c>
      <c r="C81" s="75">
        <v>59644.46</v>
      </c>
      <c r="D81" s="76">
        <v>5.0000000000000001E-3</v>
      </c>
      <c r="E81">
        <f t="shared" ref="E81" si="17">+(C81-C$7)/C$8</f>
        <v>14062.547278672966</v>
      </c>
      <c r="F81">
        <f t="shared" ref="F81" si="18">ROUND(2*E81,0)/2</f>
        <v>14062.5</v>
      </c>
      <c r="G81">
        <f t="shared" ref="G81" si="19">+C81-(C$7+F81*C$8)</f>
        <v>6.018749999202555E-2</v>
      </c>
      <c r="K81">
        <f t="shared" ref="K81" si="20">+G81</f>
        <v>6.018749999202555E-2</v>
      </c>
      <c r="O81">
        <f t="shared" ref="O81" ca="1" si="21">+C$11+C$12*$F81</f>
        <v>4.1777529126507437E-2</v>
      </c>
      <c r="Q81" s="2">
        <f t="shared" ref="Q81" si="22">+C81-15018.5</f>
        <v>44625.96</v>
      </c>
    </row>
    <row r="82" spans="1:17" ht="12.95" customHeight="1" x14ac:dyDescent="0.2">
      <c r="A82" s="73" t="s">
        <v>291</v>
      </c>
      <c r="B82" s="74" t="s">
        <v>38</v>
      </c>
      <c r="C82" s="77">
        <v>59895.236000000034</v>
      </c>
      <c r="D82" s="11"/>
      <c r="E82">
        <f t="shared" ref="E82:E83" si="23">+(C82-C$7)/C$8</f>
        <v>14259.537625379335</v>
      </c>
      <c r="F82">
        <f t="shared" ref="F82:F83" si="24">ROUND(2*E82,0)/2</f>
        <v>14259.5</v>
      </c>
      <c r="G82">
        <f t="shared" ref="G82:G83" si="25">+C82-(C$7+F82*C$8)</f>
        <v>4.789850002998719E-2</v>
      </c>
      <c r="K82">
        <f t="shared" ref="K82:K83" si="26">+G82</f>
        <v>4.789850002998719E-2</v>
      </c>
      <c r="O82">
        <f t="shared" ref="O82:O83" ca="1" si="27">+C$11+C$12*$F82</f>
        <v>4.4041803094450729E-2</v>
      </c>
      <c r="Q82" s="2">
        <f t="shared" ref="Q82:Q83" si="28">+C82-15018.5</f>
        <v>44876.736000000034</v>
      </c>
    </row>
    <row r="83" spans="1:17" ht="12.95" customHeight="1" x14ac:dyDescent="0.2">
      <c r="A83" s="73" t="s">
        <v>291</v>
      </c>
      <c r="B83" s="74" t="s">
        <v>38</v>
      </c>
      <c r="C83" s="77">
        <v>59895.237199999858</v>
      </c>
      <c r="D83" s="11"/>
      <c r="E83">
        <f t="shared" si="23"/>
        <v>14259.538568006943</v>
      </c>
      <c r="F83">
        <f t="shared" si="24"/>
        <v>14259.5</v>
      </c>
      <c r="G83">
        <f t="shared" si="25"/>
        <v>4.9098499854153488E-2</v>
      </c>
      <c r="K83">
        <f t="shared" si="26"/>
        <v>4.9098499854153488E-2</v>
      </c>
      <c r="O83">
        <f t="shared" ca="1" si="27"/>
        <v>4.4041803094450729E-2</v>
      </c>
      <c r="Q83" s="2">
        <f t="shared" si="28"/>
        <v>44876.737199999858</v>
      </c>
    </row>
    <row r="84" spans="1:17" ht="12.95" customHeight="1" x14ac:dyDescent="0.2">
      <c r="A84" s="78" t="s">
        <v>292</v>
      </c>
      <c r="B84" s="79" t="s">
        <v>32</v>
      </c>
      <c r="C84" s="77">
        <v>60355.453000000212</v>
      </c>
      <c r="D84" s="78">
        <v>3.0000000000000001E-3</v>
      </c>
      <c r="E84">
        <f t="shared" ref="E84" si="29">+(C84-C$7)/C$8</f>
        <v>14621.048720500827</v>
      </c>
      <c r="F84">
        <f t="shared" ref="F84" si="30">ROUND(2*E84,0)/2</f>
        <v>14621</v>
      </c>
      <c r="G84">
        <f t="shared" ref="G84" si="31">+C84-(C$7+F84*C$8)</f>
        <v>6.2023000209592283E-2</v>
      </c>
      <c r="K84">
        <f t="shared" ref="K84" si="32">+G84</f>
        <v>6.2023000209592283E-2</v>
      </c>
      <c r="O84">
        <f t="shared" ref="O84" ca="1" si="33">+C$11+C$12*$F84</f>
        <v>4.819680329450908E-2</v>
      </c>
      <c r="Q84" s="2">
        <f t="shared" ref="Q84" si="34">+C84-15018.5</f>
        <v>45336.953000000212</v>
      </c>
    </row>
    <row r="85" spans="1:17" ht="12.95" customHeight="1" x14ac:dyDescent="0.2">
      <c r="B85" s="15"/>
      <c r="C85" s="11"/>
      <c r="D85" s="11"/>
    </row>
    <row r="86" spans="1:17" ht="12.95" customHeight="1" x14ac:dyDescent="0.2">
      <c r="B86" s="15"/>
      <c r="C86" s="11"/>
      <c r="D86" s="11"/>
    </row>
    <row r="87" spans="1:17" ht="12.95" customHeight="1" x14ac:dyDescent="0.2">
      <c r="B87" s="15"/>
      <c r="C87" s="11"/>
      <c r="D87" s="11"/>
    </row>
    <row r="88" spans="1:17" ht="12.95" customHeight="1" x14ac:dyDescent="0.2">
      <c r="B88" s="15"/>
      <c r="C88" s="11"/>
      <c r="D88" s="11"/>
    </row>
    <row r="89" spans="1:17" ht="12.95" customHeight="1" x14ac:dyDescent="0.2">
      <c r="B89" s="15"/>
      <c r="C89" s="11"/>
      <c r="D89" s="11"/>
    </row>
    <row r="90" spans="1:17" ht="12.95" customHeight="1" x14ac:dyDescent="0.2">
      <c r="B90" s="15"/>
      <c r="C90" s="11"/>
      <c r="D90" s="11"/>
    </row>
    <row r="91" spans="1:17" ht="12.95" customHeight="1" x14ac:dyDescent="0.2">
      <c r="B91" s="15"/>
      <c r="C91" s="11"/>
      <c r="D91" s="11"/>
    </row>
    <row r="92" spans="1:17" ht="12.95" customHeight="1" x14ac:dyDescent="0.2">
      <c r="B92" s="15"/>
      <c r="C92" s="11"/>
      <c r="D92" s="11"/>
    </row>
    <row r="93" spans="1:17" ht="12.95" customHeight="1" x14ac:dyDescent="0.2">
      <c r="B93" s="15"/>
      <c r="C93" s="11"/>
      <c r="D93" s="11"/>
    </row>
    <row r="94" spans="1:17" ht="12.95" customHeight="1" x14ac:dyDescent="0.2">
      <c r="B94" s="15"/>
      <c r="C94" s="11"/>
      <c r="D94" s="11"/>
    </row>
    <row r="95" spans="1:17" ht="12.95" customHeight="1" x14ac:dyDescent="0.2">
      <c r="B95" s="15"/>
      <c r="C95" s="11"/>
      <c r="D95" s="11"/>
    </row>
    <row r="96" spans="1:17" ht="12.95" customHeight="1" x14ac:dyDescent="0.2">
      <c r="B96" s="15"/>
      <c r="C96" s="11"/>
      <c r="D96" s="11"/>
    </row>
    <row r="97" spans="2:4" ht="12.95" customHeight="1" x14ac:dyDescent="0.2">
      <c r="B97" s="15"/>
      <c r="C97" s="11"/>
      <c r="D97" s="11"/>
    </row>
    <row r="98" spans="2:4" ht="12.95" customHeight="1" x14ac:dyDescent="0.2">
      <c r="B98" s="15"/>
      <c r="C98" s="11"/>
      <c r="D98" s="11"/>
    </row>
    <row r="99" spans="2:4" ht="12.95" customHeight="1" x14ac:dyDescent="0.2">
      <c r="B99" s="15"/>
      <c r="C99" s="11"/>
      <c r="D99" s="11"/>
    </row>
    <row r="100" spans="2:4" ht="12.95" customHeight="1" x14ac:dyDescent="0.2">
      <c r="B100" s="15"/>
      <c r="C100" s="11"/>
      <c r="D100" s="11"/>
    </row>
    <row r="101" spans="2:4" ht="12.95" customHeight="1" x14ac:dyDescent="0.2">
      <c r="B101" s="15"/>
      <c r="C101" s="11"/>
      <c r="D101" s="11"/>
    </row>
    <row r="102" spans="2:4" ht="12.95" customHeight="1" x14ac:dyDescent="0.2">
      <c r="B102" s="15"/>
      <c r="C102" s="11"/>
      <c r="D102" s="11"/>
    </row>
    <row r="103" spans="2:4" ht="12.95" customHeight="1" x14ac:dyDescent="0.2">
      <c r="B103" s="15"/>
      <c r="C103" s="11"/>
      <c r="D103" s="11"/>
    </row>
    <row r="104" spans="2:4" ht="12.95" customHeight="1" x14ac:dyDescent="0.2">
      <c r="B104" s="15"/>
      <c r="C104" s="11"/>
      <c r="D104" s="11"/>
    </row>
    <row r="105" spans="2:4" ht="12.95" customHeight="1" x14ac:dyDescent="0.2">
      <c r="B105" s="15"/>
      <c r="C105" s="11"/>
      <c r="D105" s="11"/>
    </row>
    <row r="106" spans="2:4" ht="12.95" customHeight="1" x14ac:dyDescent="0.2">
      <c r="B106" s="15"/>
      <c r="C106" s="11"/>
      <c r="D106" s="11"/>
    </row>
    <row r="107" spans="2:4" ht="12.95" customHeight="1" x14ac:dyDescent="0.2">
      <c r="B107" s="15"/>
      <c r="C107" s="11"/>
      <c r="D107" s="11"/>
    </row>
    <row r="108" spans="2:4" ht="12.95" customHeight="1" x14ac:dyDescent="0.2">
      <c r="B108" s="15"/>
      <c r="C108" s="11"/>
      <c r="D108" s="11"/>
    </row>
    <row r="109" spans="2:4" ht="12.95" customHeight="1" x14ac:dyDescent="0.2">
      <c r="B109" s="15"/>
      <c r="C109" s="11"/>
      <c r="D109" s="11"/>
    </row>
    <row r="110" spans="2:4" ht="12.95" customHeight="1" x14ac:dyDescent="0.2">
      <c r="B110" s="15"/>
      <c r="C110" s="11"/>
      <c r="D110" s="11"/>
    </row>
    <row r="111" spans="2:4" ht="12.95" customHeight="1" x14ac:dyDescent="0.2">
      <c r="B111" s="15"/>
      <c r="C111" s="11"/>
      <c r="D111" s="11"/>
    </row>
    <row r="112" spans="2:4" ht="12.95" customHeight="1" x14ac:dyDescent="0.2">
      <c r="B112" s="15"/>
      <c r="C112" s="11"/>
      <c r="D112" s="11"/>
    </row>
    <row r="113" spans="2:4" ht="12.95" customHeight="1" x14ac:dyDescent="0.2">
      <c r="B113" s="15"/>
      <c r="C113" s="11"/>
      <c r="D113" s="11"/>
    </row>
    <row r="114" spans="2:4" ht="12.95" customHeight="1" x14ac:dyDescent="0.2">
      <c r="B114" s="15"/>
      <c r="C114" s="11"/>
      <c r="D114" s="11"/>
    </row>
    <row r="115" spans="2:4" ht="12.95" customHeight="1" x14ac:dyDescent="0.2">
      <c r="B115" s="15"/>
      <c r="C115" s="11"/>
      <c r="D115" s="11"/>
    </row>
    <row r="116" spans="2:4" ht="12.95" customHeight="1" x14ac:dyDescent="0.2">
      <c r="B116" s="15"/>
      <c r="C116" s="11"/>
      <c r="D116" s="11"/>
    </row>
    <row r="117" spans="2:4" ht="12.95" customHeight="1" x14ac:dyDescent="0.2">
      <c r="B117" s="15"/>
      <c r="C117" s="11"/>
      <c r="D117" s="11"/>
    </row>
    <row r="118" spans="2:4" ht="12.95" customHeight="1" x14ac:dyDescent="0.2">
      <c r="B118" s="15"/>
      <c r="C118" s="11"/>
      <c r="D118" s="11"/>
    </row>
    <row r="119" spans="2:4" ht="12.95" customHeight="1" x14ac:dyDescent="0.2">
      <c r="B119" s="15"/>
      <c r="C119" s="11"/>
      <c r="D119" s="11"/>
    </row>
    <row r="120" spans="2:4" ht="12.95" customHeight="1" x14ac:dyDescent="0.2">
      <c r="B120" s="15"/>
      <c r="C120" s="11"/>
      <c r="D120" s="11"/>
    </row>
    <row r="121" spans="2:4" ht="12.95" customHeight="1" x14ac:dyDescent="0.2">
      <c r="B121" s="15"/>
      <c r="C121" s="11"/>
      <c r="D121" s="11"/>
    </row>
    <row r="122" spans="2:4" ht="12.95" customHeight="1" x14ac:dyDescent="0.2">
      <c r="B122" s="15"/>
      <c r="C122" s="11"/>
      <c r="D122" s="11"/>
    </row>
    <row r="123" spans="2:4" ht="12.95" customHeight="1" x14ac:dyDescent="0.2">
      <c r="B123" s="15"/>
      <c r="C123" s="11"/>
      <c r="D123" s="11"/>
    </row>
    <row r="124" spans="2:4" ht="12.95" customHeight="1" x14ac:dyDescent="0.2">
      <c r="B124" s="15"/>
      <c r="C124" s="11"/>
      <c r="D124" s="11"/>
    </row>
    <row r="125" spans="2:4" ht="12.95" customHeight="1" x14ac:dyDescent="0.2">
      <c r="B125" s="15"/>
      <c r="C125" s="11"/>
      <c r="D125" s="11"/>
    </row>
    <row r="126" spans="2:4" ht="12.95" customHeight="1" x14ac:dyDescent="0.2">
      <c r="B126" s="15"/>
      <c r="C126" s="11"/>
      <c r="D126" s="11"/>
    </row>
    <row r="127" spans="2:4" ht="12.95" customHeight="1" x14ac:dyDescent="0.2">
      <c r="B127" s="15"/>
      <c r="C127" s="11"/>
      <c r="D127" s="11"/>
    </row>
    <row r="128" spans="2:4" ht="12.95" customHeight="1" x14ac:dyDescent="0.2">
      <c r="B128" s="15"/>
      <c r="C128" s="11"/>
      <c r="D128" s="11"/>
    </row>
    <row r="129" spans="2:4" ht="12.95" customHeight="1" x14ac:dyDescent="0.2">
      <c r="B129" s="15"/>
      <c r="C129" s="11"/>
      <c r="D129" s="11"/>
    </row>
    <row r="130" spans="2:4" ht="12.95" customHeight="1" x14ac:dyDescent="0.2">
      <c r="B130" s="15"/>
      <c r="C130" s="11"/>
      <c r="D130" s="11"/>
    </row>
    <row r="131" spans="2:4" ht="12.95" customHeight="1" x14ac:dyDescent="0.2">
      <c r="B131" s="15"/>
      <c r="C131" s="11"/>
      <c r="D131" s="11"/>
    </row>
    <row r="132" spans="2:4" ht="12.95" customHeight="1" x14ac:dyDescent="0.2">
      <c r="B132" s="15"/>
      <c r="C132" s="11"/>
      <c r="D132" s="11"/>
    </row>
    <row r="133" spans="2:4" ht="12.95" customHeight="1" x14ac:dyDescent="0.2">
      <c r="B133" s="15"/>
      <c r="C133" s="11"/>
      <c r="D133" s="11"/>
    </row>
    <row r="134" spans="2:4" ht="12.95" customHeight="1" x14ac:dyDescent="0.2">
      <c r="B134" s="15"/>
      <c r="C134" s="11"/>
      <c r="D134" s="11"/>
    </row>
    <row r="135" spans="2:4" ht="12.95" customHeight="1" x14ac:dyDescent="0.2">
      <c r="B135" s="15"/>
      <c r="C135" s="11"/>
      <c r="D135" s="11"/>
    </row>
    <row r="136" spans="2:4" ht="12.95" customHeight="1" x14ac:dyDescent="0.2">
      <c r="B136" s="15"/>
      <c r="C136" s="11"/>
      <c r="D136" s="11"/>
    </row>
    <row r="137" spans="2:4" ht="12.95" customHeight="1" x14ac:dyDescent="0.2">
      <c r="B137" s="15"/>
      <c r="C137" s="11"/>
      <c r="D137" s="11"/>
    </row>
    <row r="138" spans="2:4" ht="12.95" customHeight="1" x14ac:dyDescent="0.2">
      <c r="B138" s="15"/>
      <c r="C138" s="11"/>
      <c r="D138" s="11"/>
    </row>
    <row r="139" spans="2:4" ht="12.95" customHeight="1" x14ac:dyDescent="0.2">
      <c r="B139" s="15"/>
      <c r="C139" s="11"/>
      <c r="D139" s="11"/>
    </row>
    <row r="140" spans="2:4" ht="12.95" customHeight="1" x14ac:dyDescent="0.2">
      <c r="B140" s="15"/>
      <c r="C140" s="11"/>
      <c r="D140" s="11"/>
    </row>
    <row r="141" spans="2:4" ht="12.95" customHeight="1" x14ac:dyDescent="0.2">
      <c r="B141" s="15"/>
      <c r="C141" s="11"/>
      <c r="D141" s="11"/>
    </row>
    <row r="142" spans="2:4" ht="12.95" customHeight="1" x14ac:dyDescent="0.2">
      <c r="B142" s="15"/>
      <c r="C142" s="11"/>
      <c r="D142" s="11"/>
    </row>
    <row r="143" spans="2:4" ht="12.95" customHeight="1" x14ac:dyDescent="0.2">
      <c r="B143" s="15"/>
      <c r="C143" s="11"/>
      <c r="D143" s="11"/>
    </row>
    <row r="144" spans="2:4" ht="12.95" customHeight="1" x14ac:dyDescent="0.2">
      <c r="B144" s="15"/>
      <c r="C144" s="11"/>
      <c r="D144" s="11"/>
    </row>
    <row r="145" spans="2:4" ht="12.95" customHeight="1" x14ac:dyDescent="0.2">
      <c r="B145" s="15"/>
      <c r="C145" s="11"/>
      <c r="D145" s="11"/>
    </row>
    <row r="146" spans="2:4" ht="12.95" customHeight="1" x14ac:dyDescent="0.2">
      <c r="B146" s="15"/>
      <c r="C146" s="11"/>
      <c r="D146" s="11"/>
    </row>
    <row r="147" spans="2:4" ht="12.95" customHeight="1" x14ac:dyDescent="0.2">
      <c r="B147" s="15"/>
      <c r="C147" s="11"/>
      <c r="D147" s="11"/>
    </row>
    <row r="148" spans="2:4" ht="12.95" customHeight="1" x14ac:dyDescent="0.2">
      <c r="B148" s="15"/>
      <c r="C148" s="11"/>
      <c r="D148" s="11"/>
    </row>
    <row r="149" spans="2:4" ht="12.95" customHeight="1" x14ac:dyDescent="0.2">
      <c r="B149" s="15"/>
      <c r="C149" s="11"/>
      <c r="D149" s="11"/>
    </row>
    <row r="150" spans="2:4" ht="12.95" customHeight="1" x14ac:dyDescent="0.2">
      <c r="B150" s="15"/>
      <c r="C150" s="11"/>
      <c r="D150" s="11"/>
    </row>
    <row r="151" spans="2:4" ht="12.95" customHeight="1" x14ac:dyDescent="0.2">
      <c r="B151" s="15"/>
      <c r="C151" s="11"/>
      <c r="D151" s="11"/>
    </row>
    <row r="152" spans="2:4" ht="12.95" customHeight="1" x14ac:dyDescent="0.2">
      <c r="B152" s="15"/>
      <c r="C152" s="11"/>
      <c r="D152" s="11"/>
    </row>
    <row r="153" spans="2:4" ht="12.95" customHeight="1" x14ac:dyDescent="0.2">
      <c r="B153" s="15"/>
      <c r="C153" s="11"/>
      <c r="D153" s="11"/>
    </row>
    <row r="154" spans="2:4" ht="12.95" customHeight="1" x14ac:dyDescent="0.2">
      <c r="B154" s="15"/>
      <c r="C154" s="11"/>
      <c r="D154" s="11"/>
    </row>
    <row r="155" spans="2:4" ht="12.95" customHeight="1" x14ac:dyDescent="0.2">
      <c r="B155" s="15"/>
      <c r="C155" s="11"/>
      <c r="D155" s="11"/>
    </row>
    <row r="156" spans="2:4" ht="12.95" customHeight="1" x14ac:dyDescent="0.2">
      <c r="B156" s="15"/>
      <c r="C156" s="11"/>
      <c r="D156" s="11"/>
    </row>
    <row r="157" spans="2:4" ht="12.95" customHeight="1" x14ac:dyDescent="0.2">
      <c r="B157" s="15"/>
      <c r="C157" s="11"/>
      <c r="D157" s="11"/>
    </row>
    <row r="158" spans="2:4" ht="12.95" customHeight="1" x14ac:dyDescent="0.2">
      <c r="B158" s="15"/>
      <c r="C158" s="11"/>
      <c r="D158" s="11"/>
    </row>
    <row r="159" spans="2:4" ht="12.95" customHeight="1" x14ac:dyDescent="0.2">
      <c r="B159" s="15"/>
      <c r="C159" s="11"/>
      <c r="D159" s="11"/>
    </row>
    <row r="160" spans="2:4" ht="12.95" customHeight="1" x14ac:dyDescent="0.2">
      <c r="B160" s="15"/>
      <c r="C160" s="11"/>
      <c r="D160" s="11"/>
    </row>
    <row r="161" spans="2:4" ht="12.95" customHeight="1" x14ac:dyDescent="0.2">
      <c r="B161" s="15"/>
      <c r="C161" s="11"/>
      <c r="D161" s="11"/>
    </row>
    <row r="162" spans="2:4" ht="12.95" customHeight="1" x14ac:dyDescent="0.2">
      <c r="B162" s="15"/>
      <c r="C162" s="11"/>
      <c r="D162" s="11"/>
    </row>
    <row r="163" spans="2:4" ht="12.95" customHeight="1" x14ac:dyDescent="0.2">
      <c r="B163" s="15"/>
      <c r="C163" s="11"/>
      <c r="D163" s="11"/>
    </row>
    <row r="164" spans="2:4" ht="12.95" customHeight="1" x14ac:dyDescent="0.2">
      <c r="B164" s="15"/>
      <c r="C164" s="11"/>
      <c r="D164" s="11"/>
    </row>
    <row r="165" spans="2:4" ht="12.95" customHeight="1" x14ac:dyDescent="0.2">
      <c r="B165" s="15"/>
      <c r="C165" s="11"/>
      <c r="D165" s="11"/>
    </row>
    <row r="166" spans="2:4" ht="12.95" customHeight="1" x14ac:dyDescent="0.2">
      <c r="B166" s="15"/>
      <c r="C166" s="11"/>
      <c r="D166" s="11"/>
    </row>
    <row r="167" spans="2:4" ht="12.95" customHeight="1" x14ac:dyDescent="0.2">
      <c r="B167" s="15"/>
      <c r="C167" s="11"/>
      <c r="D167" s="11"/>
    </row>
    <row r="168" spans="2:4" x14ac:dyDescent="0.2">
      <c r="B168" s="15"/>
      <c r="C168" s="11"/>
      <c r="D168" s="11"/>
    </row>
    <row r="169" spans="2:4" x14ac:dyDescent="0.2">
      <c r="B169" s="15"/>
      <c r="C169" s="11"/>
      <c r="D169" s="11"/>
    </row>
    <row r="170" spans="2:4" x14ac:dyDescent="0.2">
      <c r="B170" s="15"/>
      <c r="C170" s="11"/>
      <c r="D170" s="11"/>
    </row>
    <row r="171" spans="2:4" x14ac:dyDescent="0.2">
      <c r="B171" s="15"/>
      <c r="C171" s="11"/>
      <c r="D171" s="11"/>
    </row>
    <row r="172" spans="2:4" x14ac:dyDescent="0.2">
      <c r="B172" s="15"/>
      <c r="C172" s="11"/>
      <c r="D172" s="11"/>
    </row>
    <row r="173" spans="2:4" x14ac:dyDescent="0.2">
      <c r="B173" s="15"/>
      <c r="C173" s="11"/>
      <c r="D173" s="11"/>
    </row>
    <row r="174" spans="2:4" x14ac:dyDescent="0.2">
      <c r="B174" s="15"/>
      <c r="C174" s="11"/>
      <c r="D174" s="11"/>
    </row>
    <row r="175" spans="2:4" x14ac:dyDescent="0.2">
      <c r="B175" s="15"/>
      <c r="C175" s="11"/>
      <c r="D175" s="11"/>
    </row>
    <row r="176" spans="2:4" x14ac:dyDescent="0.2">
      <c r="B176" s="15"/>
      <c r="C176" s="11"/>
      <c r="D176" s="11"/>
    </row>
    <row r="177" spans="2:4" x14ac:dyDescent="0.2">
      <c r="B177" s="15"/>
      <c r="C177" s="11"/>
      <c r="D177" s="11"/>
    </row>
    <row r="178" spans="2:4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B184" s="15"/>
      <c r="C184" s="11"/>
      <c r="D184" s="11"/>
    </row>
    <row r="185" spans="2:4" x14ac:dyDescent="0.2">
      <c r="B185" s="15"/>
      <c r="C185" s="11"/>
      <c r="D185" s="11"/>
    </row>
    <row r="186" spans="2:4" x14ac:dyDescent="0.2">
      <c r="B186" s="15"/>
      <c r="C186" s="11"/>
      <c r="D186" s="11"/>
    </row>
    <row r="187" spans="2:4" x14ac:dyDescent="0.2">
      <c r="B187" s="15"/>
      <c r="C187" s="11"/>
      <c r="D187" s="11"/>
    </row>
    <row r="188" spans="2:4" x14ac:dyDescent="0.2">
      <c r="B188" s="15"/>
      <c r="C188" s="11"/>
      <c r="D188" s="11"/>
    </row>
    <row r="189" spans="2:4" x14ac:dyDescent="0.2">
      <c r="B189" s="15"/>
      <c r="C189" s="11"/>
      <c r="D189" s="11"/>
    </row>
    <row r="190" spans="2:4" x14ac:dyDescent="0.2">
      <c r="B190" s="15"/>
      <c r="C190" s="11"/>
      <c r="D190" s="11"/>
    </row>
    <row r="191" spans="2:4" x14ac:dyDescent="0.2">
      <c r="B191" s="15"/>
      <c r="C191" s="11"/>
      <c r="D191" s="11"/>
    </row>
    <row r="192" spans="2:4" x14ac:dyDescent="0.2">
      <c r="B192" s="15"/>
      <c r="C192" s="11"/>
      <c r="D192" s="11"/>
    </row>
    <row r="193" spans="2:4" x14ac:dyDescent="0.2">
      <c r="B193" s="15"/>
      <c r="C193" s="11"/>
      <c r="D193" s="11"/>
    </row>
    <row r="194" spans="2:4" x14ac:dyDescent="0.2">
      <c r="B194" s="15"/>
      <c r="C194" s="11"/>
      <c r="D194" s="11"/>
    </row>
    <row r="195" spans="2:4" x14ac:dyDescent="0.2">
      <c r="B195" s="15"/>
      <c r="C195" s="11"/>
      <c r="D195" s="11"/>
    </row>
    <row r="196" spans="2:4" x14ac:dyDescent="0.2">
      <c r="B196" s="15"/>
      <c r="C196" s="11"/>
      <c r="D196" s="11"/>
    </row>
    <row r="197" spans="2:4" x14ac:dyDescent="0.2">
      <c r="B197" s="15"/>
      <c r="C197" s="11"/>
      <c r="D197" s="11"/>
    </row>
    <row r="198" spans="2:4" x14ac:dyDescent="0.2">
      <c r="B198" s="15"/>
      <c r="C198" s="11"/>
      <c r="D198" s="11"/>
    </row>
    <row r="199" spans="2:4" x14ac:dyDescent="0.2">
      <c r="B199" s="15"/>
      <c r="C199" s="11"/>
      <c r="D199" s="11"/>
    </row>
    <row r="200" spans="2:4" x14ac:dyDescent="0.2">
      <c r="B200" s="15"/>
      <c r="C200" s="11"/>
      <c r="D200" s="11"/>
    </row>
    <row r="201" spans="2:4" x14ac:dyDescent="0.2">
      <c r="B201" s="15"/>
      <c r="C201" s="11"/>
      <c r="D201" s="11"/>
    </row>
    <row r="202" spans="2:4" x14ac:dyDescent="0.2">
      <c r="B202" s="15"/>
      <c r="C202" s="11"/>
      <c r="D202" s="11"/>
    </row>
    <row r="203" spans="2:4" x14ac:dyDescent="0.2">
      <c r="B203" s="15"/>
      <c r="C203" s="11"/>
      <c r="D203" s="11"/>
    </row>
    <row r="204" spans="2:4" x14ac:dyDescent="0.2">
      <c r="B204" s="15"/>
      <c r="C204" s="11"/>
      <c r="D204" s="11"/>
    </row>
    <row r="205" spans="2:4" x14ac:dyDescent="0.2">
      <c r="B205" s="15"/>
      <c r="C205" s="11"/>
      <c r="D205" s="11"/>
    </row>
    <row r="206" spans="2:4" x14ac:dyDescent="0.2">
      <c r="B206" s="15"/>
      <c r="C206" s="11"/>
      <c r="D206" s="11"/>
    </row>
    <row r="207" spans="2:4" x14ac:dyDescent="0.2">
      <c r="B207" s="15"/>
      <c r="C207" s="11"/>
      <c r="D207" s="11"/>
    </row>
    <row r="208" spans="2:4" x14ac:dyDescent="0.2">
      <c r="B208" s="15"/>
      <c r="C208" s="11"/>
      <c r="D208" s="11"/>
    </row>
    <row r="209" spans="2:4" x14ac:dyDescent="0.2">
      <c r="B209" s="15"/>
      <c r="C209" s="11"/>
      <c r="D209" s="11"/>
    </row>
    <row r="210" spans="2:4" x14ac:dyDescent="0.2">
      <c r="B210" s="15"/>
      <c r="C210" s="11"/>
      <c r="D210" s="11"/>
    </row>
    <row r="211" spans="2:4" x14ac:dyDescent="0.2">
      <c r="B211" s="15"/>
      <c r="C211" s="11"/>
      <c r="D211" s="11"/>
    </row>
    <row r="212" spans="2:4" x14ac:dyDescent="0.2">
      <c r="B212" s="15"/>
      <c r="C212" s="11"/>
      <c r="D212" s="11"/>
    </row>
    <row r="213" spans="2:4" x14ac:dyDescent="0.2">
      <c r="B213" s="15"/>
      <c r="C213" s="11"/>
      <c r="D213" s="11"/>
    </row>
    <row r="214" spans="2:4" x14ac:dyDescent="0.2">
      <c r="B214" s="15"/>
      <c r="C214" s="11"/>
      <c r="D214" s="11"/>
    </row>
    <row r="215" spans="2:4" x14ac:dyDescent="0.2">
      <c r="B215" s="15"/>
      <c r="C215" s="11"/>
      <c r="D215" s="11"/>
    </row>
    <row r="216" spans="2:4" x14ac:dyDescent="0.2">
      <c r="B216" s="15"/>
      <c r="C216" s="11"/>
      <c r="D216" s="11"/>
    </row>
    <row r="217" spans="2:4" x14ac:dyDescent="0.2">
      <c r="B217" s="15"/>
      <c r="C217" s="11"/>
      <c r="D217" s="11"/>
    </row>
    <row r="218" spans="2:4" x14ac:dyDescent="0.2">
      <c r="B218" s="15"/>
      <c r="C218" s="11"/>
      <c r="D218" s="11"/>
    </row>
    <row r="219" spans="2:4" x14ac:dyDescent="0.2">
      <c r="B219" s="15"/>
      <c r="C219" s="11"/>
      <c r="D219" s="11"/>
    </row>
    <row r="220" spans="2:4" x14ac:dyDescent="0.2">
      <c r="B220" s="15"/>
      <c r="C220" s="11"/>
      <c r="D220" s="11"/>
    </row>
    <row r="221" spans="2:4" x14ac:dyDescent="0.2">
      <c r="B221" s="15"/>
      <c r="C221" s="11"/>
      <c r="D221" s="11"/>
    </row>
    <row r="222" spans="2:4" x14ac:dyDescent="0.2">
      <c r="B222" s="15"/>
      <c r="C222" s="11"/>
      <c r="D222" s="11"/>
    </row>
    <row r="223" spans="2:4" x14ac:dyDescent="0.2">
      <c r="B223" s="15"/>
      <c r="C223" s="11"/>
      <c r="D223" s="11"/>
    </row>
    <row r="224" spans="2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C266" s="11"/>
      <c r="D266" s="11"/>
    </row>
    <row r="267" spans="2:4" x14ac:dyDescent="0.2">
      <c r="C267" s="11"/>
      <c r="D267" s="11"/>
    </row>
    <row r="268" spans="2:4" x14ac:dyDescent="0.2">
      <c r="C268" s="11"/>
      <c r="D268" s="11"/>
    </row>
    <row r="269" spans="2:4" x14ac:dyDescent="0.2">
      <c r="C269" s="11"/>
      <c r="D269" s="11"/>
    </row>
    <row r="270" spans="2:4" x14ac:dyDescent="0.2">
      <c r="C270" s="11"/>
      <c r="D270" s="11"/>
    </row>
    <row r="271" spans="2:4" x14ac:dyDescent="0.2">
      <c r="C271" s="11"/>
      <c r="D271" s="11"/>
    </row>
    <row r="272" spans="2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</sheetData>
  <protectedRanges>
    <protectedRange sqref="A74:D80" name="Range1"/>
  </protectedRanges>
  <phoneticPr fontId="8" type="noConversion"/>
  <hyperlinks>
    <hyperlink ref="H1760" r:id="rId1" display="http://vsolj.cetus-net.org/bulletin.html" xr:uid="{00000000-0004-0000-0000-000000000000}"/>
    <hyperlink ref="H64607" r:id="rId2" display="http://vsolj.cetus-net.org/bulletin.html" xr:uid="{00000000-0004-0000-0000-000001000000}"/>
    <hyperlink ref="H64600" r:id="rId3" display="https://www.aavso.org/ejaavso" xr:uid="{00000000-0004-0000-0000-000002000000}"/>
    <hyperlink ref="I64607" r:id="rId4" display="http://vsolj.cetus-net.org/bulletin.html" xr:uid="{00000000-0004-0000-0000-000003000000}"/>
    <hyperlink ref="AQ58258" r:id="rId5" display="http://cdsbib.u-strasbg.fr/cgi-bin/cdsbib?1990RMxAA..21..381G" xr:uid="{00000000-0004-0000-0000-000004000000}"/>
    <hyperlink ref="H64604" r:id="rId6" display="https://www.aavso.org/ejaavso" xr:uid="{00000000-0004-0000-0000-000005000000}"/>
    <hyperlink ref="AP5622" r:id="rId7" display="http://cdsbib.u-strasbg.fr/cgi-bin/cdsbib?1990RMxAA..21..381G" xr:uid="{00000000-0004-0000-0000-000006000000}"/>
    <hyperlink ref="AP5625" r:id="rId8" display="http://cdsbib.u-strasbg.fr/cgi-bin/cdsbib?1990RMxAA..21..381G" xr:uid="{00000000-0004-0000-0000-000007000000}"/>
    <hyperlink ref="AP5623" r:id="rId9" display="http://cdsbib.u-strasbg.fr/cgi-bin/cdsbib?1990RMxAA..21..381G" xr:uid="{00000000-0004-0000-0000-000008000000}"/>
    <hyperlink ref="AP5607" r:id="rId10" display="http://cdsbib.u-strasbg.fr/cgi-bin/cdsbib?1990RMxAA..21..381G" xr:uid="{00000000-0004-0000-0000-000009000000}"/>
    <hyperlink ref="AQ5836" r:id="rId11" display="http://cdsbib.u-strasbg.fr/cgi-bin/cdsbib?1990RMxAA..21..381G" xr:uid="{00000000-0004-0000-0000-00000A000000}"/>
    <hyperlink ref="AQ5840" r:id="rId12" display="http://cdsbib.u-strasbg.fr/cgi-bin/cdsbib?1990RMxAA..21..381G" xr:uid="{00000000-0004-0000-0000-00000B000000}"/>
    <hyperlink ref="AQ65520" r:id="rId13" display="http://cdsbib.u-strasbg.fr/cgi-bin/cdsbib?1990RMxAA..21..381G" xr:uid="{00000000-0004-0000-0000-00000C000000}"/>
    <hyperlink ref="I2728" r:id="rId14" display="http://vsolj.cetus-net.org/bulletin.html" xr:uid="{00000000-0004-0000-0000-00000D000000}"/>
    <hyperlink ref="H2728" r:id="rId15" display="http://vsolj.cetus-net.org/bulletin.html" xr:uid="{00000000-0004-0000-0000-00000E000000}"/>
    <hyperlink ref="AQ645" r:id="rId16" display="http://cdsbib.u-strasbg.fr/cgi-bin/cdsbib?1990RMxAA..21..381G" xr:uid="{00000000-0004-0000-0000-00000F000000}"/>
    <hyperlink ref="AQ644" r:id="rId17" display="http://cdsbib.u-strasbg.fr/cgi-bin/cdsbib?1990RMxAA..21..381G" xr:uid="{00000000-0004-0000-0000-000010000000}"/>
    <hyperlink ref="AP3898" r:id="rId18" display="http://cdsbib.u-strasbg.fr/cgi-bin/cdsbib?1990RMxAA..21..381G" xr:uid="{00000000-0004-0000-0000-000011000000}"/>
    <hyperlink ref="AP3916" r:id="rId19" display="http://cdsbib.u-strasbg.fr/cgi-bin/cdsbib?1990RMxAA..21..381G" xr:uid="{00000000-0004-0000-0000-000012000000}"/>
    <hyperlink ref="AP3917" r:id="rId20" display="http://cdsbib.u-strasbg.fr/cgi-bin/cdsbib?1990RMxAA..21..381G" xr:uid="{00000000-0004-0000-0000-000013000000}"/>
    <hyperlink ref="AP391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topLeftCell="A7" workbookViewId="0">
      <selection activeCell="A11" sqref="A11:Q58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51</v>
      </c>
      <c r="I1" s="40" t="s">
        <v>52</v>
      </c>
      <c r="J1" s="41" t="s">
        <v>53</v>
      </c>
    </row>
    <row r="2" spans="1:16" x14ac:dyDescent="0.2">
      <c r="I2" s="42" t="s">
        <v>54</v>
      </c>
      <c r="J2" s="43" t="s">
        <v>55</v>
      </c>
    </row>
    <row r="3" spans="1:16" x14ac:dyDescent="0.2">
      <c r="A3" s="44" t="s">
        <v>56</v>
      </c>
      <c r="I3" s="42" t="s">
        <v>57</v>
      </c>
      <c r="J3" s="43" t="s">
        <v>58</v>
      </c>
    </row>
    <row r="4" spans="1:16" x14ac:dyDescent="0.2">
      <c r="I4" s="42" t="s">
        <v>59</v>
      </c>
      <c r="J4" s="43" t="s">
        <v>58</v>
      </c>
    </row>
    <row r="5" spans="1:16" ht="13.5" thickBot="1" x14ac:dyDescent="0.25">
      <c r="I5" s="45" t="s">
        <v>60</v>
      </c>
      <c r="J5" s="46" t="s">
        <v>61</v>
      </c>
    </row>
    <row r="10" spans="1:16" ht="13.5" thickBot="1" x14ac:dyDescent="0.25"/>
    <row r="11" spans="1:16" ht="12.75" customHeight="1" thickBot="1" x14ac:dyDescent="0.25">
      <c r="A11" s="11" t="s">
        <v>140</v>
      </c>
      <c r="B11" s="15" t="s">
        <v>38</v>
      </c>
      <c r="C11" s="11">
        <v>48688.634299999998</v>
      </c>
      <c r="D11" s="10" t="s">
        <v>61</v>
      </c>
      <c r="E11" s="47">
        <v>5456.3887797904235</v>
      </c>
      <c r="F11" s="15" t="s">
        <v>60</v>
      </c>
      <c r="G11" s="10" t="s">
        <v>239</v>
      </c>
      <c r="H11" s="11">
        <v>-3921.5</v>
      </c>
      <c r="I11" s="48" t="s">
        <v>136</v>
      </c>
      <c r="J11" s="49" t="s">
        <v>137</v>
      </c>
      <c r="K11" s="48">
        <v>-3921.5</v>
      </c>
      <c r="L11" s="48" t="s">
        <v>138</v>
      </c>
      <c r="M11" s="49" t="s">
        <v>65</v>
      </c>
      <c r="N11" s="49"/>
      <c r="O11" s="50" t="s">
        <v>139</v>
      </c>
      <c r="P11" s="51" t="s">
        <v>140</v>
      </c>
    </row>
    <row r="12" spans="1:16" ht="12.75" customHeight="1" thickBot="1" x14ac:dyDescent="0.25">
      <c r="A12" s="11" t="s">
        <v>156</v>
      </c>
      <c r="B12" s="15" t="s">
        <v>32</v>
      </c>
      <c r="C12" s="11">
        <v>53030.320099999997</v>
      </c>
      <c r="D12" s="10" t="s">
        <v>61</v>
      </c>
      <c r="E12" s="47">
        <v>8866.8217523133208</v>
      </c>
      <c r="F12" s="15" t="s">
        <v>60</v>
      </c>
      <c r="G12" s="10" t="s">
        <v>240</v>
      </c>
      <c r="H12" s="11">
        <v>-511</v>
      </c>
      <c r="I12" s="48" t="s">
        <v>152</v>
      </c>
      <c r="J12" s="49" t="s">
        <v>153</v>
      </c>
      <c r="K12" s="48">
        <v>-511</v>
      </c>
      <c r="L12" s="48" t="s">
        <v>154</v>
      </c>
      <c r="M12" s="49" t="s">
        <v>144</v>
      </c>
      <c r="N12" s="49"/>
      <c r="O12" s="50" t="s">
        <v>155</v>
      </c>
      <c r="P12" s="51" t="s">
        <v>156</v>
      </c>
    </row>
    <row r="13" spans="1:16" ht="12.75" customHeight="1" thickBot="1" x14ac:dyDescent="0.25">
      <c r="A13" s="11" t="s">
        <v>156</v>
      </c>
      <c r="B13" s="15" t="s">
        <v>38</v>
      </c>
      <c r="C13" s="11">
        <v>53037.323299999996</v>
      </c>
      <c r="D13" s="10" t="s">
        <v>61</v>
      </c>
      <c r="E13" s="47">
        <v>8872.3228284605557</v>
      </c>
      <c r="F13" s="15" t="s">
        <v>60</v>
      </c>
      <c r="G13" s="10" t="s">
        <v>241</v>
      </c>
      <c r="H13" s="11">
        <v>-505.5</v>
      </c>
      <c r="I13" s="48" t="s">
        <v>157</v>
      </c>
      <c r="J13" s="49" t="s">
        <v>158</v>
      </c>
      <c r="K13" s="48">
        <v>-505.5</v>
      </c>
      <c r="L13" s="48" t="s">
        <v>159</v>
      </c>
      <c r="M13" s="49" t="s">
        <v>144</v>
      </c>
      <c r="N13" s="49"/>
      <c r="O13" s="50" t="s">
        <v>155</v>
      </c>
      <c r="P13" s="51" t="s">
        <v>156</v>
      </c>
    </row>
    <row r="14" spans="1:16" ht="12.75" customHeight="1" thickBot="1" x14ac:dyDescent="0.25">
      <c r="A14" s="11" t="s">
        <v>164</v>
      </c>
      <c r="B14" s="15" t="s">
        <v>38</v>
      </c>
      <c r="C14" s="11">
        <v>53056.419500000004</v>
      </c>
      <c r="D14" s="10" t="s">
        <v>61</v>
      </c>
      <c r="E14" s="47">
        <v>8887.3230641132413</v>
      </c>
      <c r="F14" s="15" t="s">
        <v>60</v>
      </c>
      <c r="G14" s="10" t="s">
        <v>242</v>
      </c>
      <c r="H14" s="11">
        <v>-490.5</v>
      </c>
      <c r="I14" s="48" t="s">
        <v>160</v>
      </c>
      <c r="J14" s="49" t="s">
        <v>161</v>
      </c>
      <c r="K14" s="48">
        <v>-490.5</v>
      </c>
      <c r="L14" s="48" t="s">
        <v>162</v>
      </c>
      <c r="M14" s="49" t="s">
        <v>65</v>
      </c>
      <c r="N14" s="49"/>
      <c r="O14" s="50" t="s">
        <v>163</v>
      </c>
      <c r="P14" s="51" t="s">
        <v>164</v>
      </c>
    </row>
    <row r="15" spans="1:16" ht="12.75" customHeight="1" thickBot="1" x14ac:dyDescent="0.25">
      <c r="A15" s="11" t="s">
        <v>156</v>
      </c>
      <c r="B15" s="15" t="s">
        <v>38</v>
      </c>
      <c r="C15" s="11">
        <v>53336.499100000001</v>
      </c>
      <c r="D15" s="10" t="s">
        <v>61</v>
      </c>
      <c r="E15" s="47">
        <v>9107.3280913703984</v>
      </c>
      <c r="F15" s="15" t="s">
        <v>60</v>
      </c>
      <c r="G15" s="10" t="s">
        <v>243</v>
      </c>
      <c r="H15" s="11">
        <v>-270.5</v>
      </c>
      <c r="I15" s="48" t="s">
        <v>165</v>
      </c>
      <c r="J15" s="49" t="s">
        <v>166</v>
      </c>
      <c r="K15" s="48">
        <v>-270.5</v>
      </c>
      <c r="L15" s="48" t="s">
        <v>167</v>
      </c>
      <c r="M15" s="49" t="s">
        <v>144</v>
      </c>
      <c r="N15" s="49"/>
      <c r="O15" s="50" t="s">
        <v>155</v>
      </c>
      <c r="P15" s="51" t="s">
        <v>156</v>
      </c>
    </row>
    <row r="16" spans="1:16" ht="12.75" customHeight="1" thickBot="1" x14ac:dyDescent="0.25">
      <c r="A16" s="11" t="s">
        <v>156</v>
      </c>
      <c r="B16" s="15" t="s">
        <v>38</v>
      </c>
      <c r="C16" s="11">
        <v>53681.481599999999</v>
      </c>
      <c r="D16" s="10" t="s">
        <v>61</v>
      </c>
      <c r="E16" s="47">
        <v>9378.3149262407096</v>
      </c>
      <c r="F16" s="15" t="s">
        <v>60</v>
      </c>
      <c r="G16" s="10" t="s">
        <v>244</v>
      </c>
      <c r="H16" s="11">
        <v>0.5</v>
      </c>
      <c r="I16" s="48" t="s">
        <v>171</v>
      </c>
      <c r="J16" s="49" t="s">
        <v>172</v>
      </c>
      <c r="K16" s="48">
        <v>0.5</v>
      </c>
      <c r="L16" s="48" t="s">
        <v>173</v>
      </c>
      <c r="M16" s="49" t="s">
        <v>144</v>
      </c>
      <c r="N16" s="49"/>
      <c r="O16" s="50" t="s">
        <v>155</v>
      </c>
      <c r="P16" s="51" t="s">
        <v>156</v>
      </c>
    </row>
    <row r="17" spans="1:16" ht="12.75" customHeight="1" thickBot="1" x14ac:dyDescent="0.25">
      <c r="A17" s="11" t="s">
        <v>178</v>
      </c>
      <c r="B17" s="15" t="s">
        <v>32</v>
      </c>
      <c r="C17" s="11">
        <v>54048.753400000001</v>
      </c>
      <c r="D17" s="10" t="s">
        <v>61</v>
      </c>
      <c r="E17" s="47">
        <v>9666.8102053320345</v>
      </c>
      <c r="F17" s="15" t="s">
        <v>60</v>
      </c>
      <c r="G17" s="10" t="s">
        <v>245</v>
      </c>
      <c r="H17" s="11">
        <v>289</v>
      </c>
      <c r="I17" s="48" t="s">
        <v>174</v>
      </c>
      <c r="J17" s="49" t="s">
        <v>175</v>
      </c>
      <c r="K17" s="48">
        <v>289</v>
      </c>
      <c r="L17" s="48" t="s">
        <v>176</v>
      </c>
      <c r="M17" s="49" t="s">
        <v>144</v>
      </c>
      <c r="N17" s="49"/>
      <c r="O17" s="50" t="s">
        <v>177</v>
      </c>
      <c r="P17" s="51" t="s">
        <v>178</v>
      </c>
    </row>
    <row r="18" spans="1:16" ht="12.75" customHeight="1" thickBot="1" x14ac:dyDescent="0.25">
      <c r="A18" s="11" t="s">
        <v>178</v>
      </c>
      <c r="B18" s="15" t="s">
        <v>38</v>
      </c>
      <c r="C18" s="11">
        <v>54069.759400000003</v>
      </c>
      <c r="D18" s="10" t="s">
        <v>61</v>
      </c>
      <c r="E18" s="47">
        <v>9683.3106059415913</v>
      </c>
      <c r="F18" s="15" t="s">
        <v>60</v>
      </c>
      <c r="G18" s="10" t="s">
        <v>246</v>
      </c>
      <c r="H18" s="11">
        <v>305.5</v>
      </c>
      <c r="I18" s="48" t="s">
        <v>179</v>
      </c>
      <c r="J18" s="49" t="s">
        <v>180</v>
      </c>
      <c r="K18" s="48" t="s">
        <v>181</v>
      </c>
      <c r="L18" s="48" t="s">
        <v>182</v>
      </c>
      <c r="M18" s="49" t="s">
        <v>144</v>
      </c>
      <c r="N18" s="49"/>
      <c r="O18" s="50" t="s">
        <v>177</v>
      </c>
      <c r="P18" s="51" t="s">
        <v>178</v>
      </c>
    </row>
    <row r="19" spans="1:16" ht="12.75" customHeight="1" thickBot="1" x14ac:dyDescent="0.25">
      <c r="A19" s="11" t="s">
        <v>178</v>
      </c>
      <c r="B19" s="15" t="s">
        <v>38</v>
      </c>
      <c r="C19" s="11">
        <v>54120.674400000004</v>
      </c>
      <c r="D19" s="10" t="s">
        <v>61</v>
      </c>
      <c r="E19" s="47">
        <v>9723.3047931755009</v>
      </c>
      <c r="F19" s="15" t="s">
        <v>60</v>
      </c>
      <c r="G19" s="10" t="s">
        <v>247</v>
      </c>
      <c r="H19" s="11">
        <v>345.5</v>
      </c>
      <c r="I19" s="48" t="s">
        <v>183</v>
      </c>
      <c r="J19" s="49" t="s">
        <v>184</v>
      </c>
      <c r="K19" s="48" t="s">
        <v>185</v>
      </c>
      <c r="L19" s="48" t="s">
        <v>186</v>
      </c>
      <c r="M19" s="49" t="s">
        <v>144</v>
      </c>
      <c r="N19" s="49"/>
      <c r="O19" s="50" t="s">
        <v>177</v>
      </c>
      <c r="P19" s="51" t="s">
        <v>178</v>
      </c>
    </row>
    <row r="20" spans="1:16" ht="12.75" customHeight="1" thickBot="1" x14ac:dyDescent="0.25">
      <c r="A20" s="11" t="s">
        <v>192</v>
      </c>
      <c r="B20" s="15" t="s">
        <v>32</v>
      </c>
      <c r="C20" s="11">
        <v>54583.429300000003</v>
      </c>
      <c r="D20" s="10" t="s">
        <v>61</v>
      </c>
      <c r="E20" s="47">
        <v>10086.802900098975</v>
      </c>
      <c r="F20" s="15" t="s">
        <v>60</v>
      </c>
      <c r="G20" s="10" t="s">
        <v>248</v>
      </c>
      <c r="H20" s="11">
        <v>709</v>
      </c>
      <c r="I20" s="48" t="s">
        <v>187</v>
      </c>
      <c r="J20" s="49" t="s">
        <v>188</v>
      </c>
      <c r="K20" s="48" t="s">
        <v>189</v>
      </c>
      <c r="L20" s="48" t="s">
        <v>190</v>
      </c>
      <c r="M20" s="49" t="s">
        <v>144</v>
      </c>
      <c r="N20" s="49"/>
      <c r="O20" s="50" t="s">
        <v>191</v>
      </c>
      <c r="P20" s="51" t="s">
        <v>192</v>
      </c>
    </row>
    <row r="21" spans="1:16" ht="12.75" customHeight="1" thickBot="1" x14ac:dyDescent="0.25">
      <c r="A21" s="11" t="s">
        <v>192</v>
      </c>
      <c r="B21" s="15" t="s">
        <v>38</v>
      </c>
      <c r="C21" s="11">
        <v>54584.063499999997</v>
      </c>
      <c r="D21" s="10" t="s">
        <v>61</v>
      </c>
      <c r="E21" s="47">
        <v>10087.301069863161</v>
      </c>
      <c r="F21" s="15" t="s">
        <v>60</v>
      </c>
      <c r="G21" s="10" t="s">
        <v>249</v>
      </c>
      <c r="H21" s="11">
        <v>709.5</v>
      </c>
      <c r="I21" s="48" t="s">
        <v>193</v>
      </c>
      <c r="J21" s="49" t="s">
        <v>194</v>
      </c>
      <c r="K21" s="48" t="s">
        <v>195</v>
      </c>
      <c r="L21" s="48" t="s">
        <v>162</v>
      </c>
      <c r="M21" s="49" t="s">
        <v>144</v>
      </c>
      <c r="N21" s="49"/>
      <c r="O21" s="50" t="s">
        <v>191</v>
      </c>
      <c r="P21" s="51" t="s">
        <v>192</v>
      </c>
    </row>
    <row r="22" spans="1:16" ht="12.75" customHeight="1" thickBot="1" x14ac:dyDescent="0.25">
      <c r="A22" s="11" t="s">
        <v>215</v>
      </c>
      <c r="B22" s="15" t="s">
        <v>38</v>
      </c>
      <c r="C22" s="11">
        <v>55868.572630000002</v>
      </c>
      <c r="D22" s="10" t="s">
        <v>61</v>
      </c>
      <c r="E22" s="47">
        <v>11096.294463733053</v>
      </c>
      <c r="F22" s="15" t="s">
        <v>60</v>
      </c>
      <c r="G22" s="10" t="s">
        <v>250</v>
      </c>
      <c r="H22" s="11">
        <v>1718.5</v>
      </c>
      <c r="I22" s="48" t="s">
        <v>210</v>
      </c>
      <c r="J22" s="49" t="s">
        <v>211</v>
      </c>
      <c r="K22" s="48" t="s">
        <v>212</v>
      </c>
      <c r="L22" s="48" t="s">
        <v>213</v>
      </c>
      <c r="M22" s="49" t="s">
        <v>144</v>
      </c>
      <c r="N22" s="49"/>
      <c r="O22" s="50" t="s">
        <v>214</v>
      </c>
      <c r="P22" s="51" t="s">
        <v>215</v>
      </c>
    </row>
    <row r="23" spans="1:16" ht="12.75" customHeight="1" thickBot="1" x14ac:dyDescent="0.25">
      <c r="A23" s="11" t="s">
        <v>237</v>
      </c>
      <c r="B23" s="15" t="s">
        <v>32</v>
      </c>
      <c r="C23" s="11">
        <v>57017.51</v>
      </c>
      <c r="D23" s="10" t="s">
        <v>61</v>
      </c>
      <c r="E23" s="47">
        <v>11998.795029299483</v>
      </c>
      <c r="F23" s="15" t="s">
        <v>60</v>
      </c>
      <c r="G23" s="10" t="s">
        <v>251</v>
      </c>
      <c r="H23" s="11">
        <v>2621</v>
      </c>
      <c r="I23" s="48" t="s">
        <v>233</v>
      </c>
      <c r="J23" s="49" t="s">
        <v>234</v>
      </c>
      <c r="K23" s="48" t="s">
        <v>235</v>
      </c>
      <c r="L23" s="48" t="s">
        <v>236</v>
      </c>
      <c r="M23" s="49" t="s">
        <v>144</v>
      </c>
      <c r="N23" s="49"/>
      <c r="O23" s="50" t="s">
        <v>219</v>
      </c>
      <c r="P23" s="51" t="s">
        <v>237</v>
      </c>
    </row>
    <row r="24" spans="1:16" ht="12.75" customHeight="1" thickBot="1" x14ac:dyDescent="0.25">
      <c r="A24" s="11" t="s">
        <v>67</v>
      </c>
      <c r="B24" s="15" t="s">
        <v>38</v>
      </c>
      <c r="C24" s="11">
        <v>41741.685299999997</v>
      </c>
      <c r="D24" s="10" t="s">
        <v>61</v>
      </c>
      <c r="E24" s="47">
        <v>-0.50170455438326145</v>
      </c>
      <c r="F24" s="15" t="s">
        <v>60</v>
      </c>
      <c r="G24" s="10" t="s">
        <v>252</v>
      </c>
      <c r="H24" s="11">
        <v>-9378.5</v>
      </c>
      <c r="I24" s="48" t="s">
        <v>62</v>
      </c>
      <c r="J24" s="49" t="s">
        <v>63</v>
      </c>
      <c r="K24" s="48">
        <v>-9378.5</v>
      </c>
      <c r="L24" s="48" t="s">
        <v>64</v>
      </c>
      <c r="M24" s="49" t="s">
        <v>65</v>
      </c>
      <c r="N24" s="49"/>
      <c r="O24" s="50" t="s">
        <v>66</v>
      </c>
      <c r="P24" s="50" t="s">
        <v>67</v>
      </c>
    </row>
    <row r="25" spans="1:16" ht="12.75" customHeight="1" thickBot="1" x14ac:dyDescent="0.25">
      <c r="A25" s="11" t="s">
        <v>67</v>
      </c>
      <c r="B25" s="15" t="s">
        <v>32</v>
      </c>
      <c r="C25" s="11">
        <v>41743.593099999998</v>
      </c>
      <c r="D25" s="10" t="s">
        <v>61</v>
      </c>
      <c r="E25" s="47">
        <v>0.9968893846305017</v>
      </c>
      <c r="F25" s="15" t="s">
        <v>60</v>
      </c>
      <c r="G25" s="10" t="s">
        <v>253</v>
      </c>
      <c r="H25" s="11">
        <v>-9377</v>
      </c>
      <c r="I25" s="48" t="s">
        <v>68</v>
      </c>
      <c r="J25" s="49" t="s">
        <v>69</v>
      </c>
      <c r="K25" s="48">
        <v>-9377</v>
      </c>
      <c r="L25" s="48" t="s">
        <v>70</v>
      </c>
      <c r="M25" s="49" t="s">
        <v>65</v>
      </c>
      <c r="N25" s="49"/>
      <c r="O25" s="50" t="s">
        <v>66</v>
      </c>
      <c r="P25" s="50" t="s">
        <v>67</v>
      </c>
    </row>
    <row r="26" spans="1:16" ht="12.75" customHeight="1" thickBot="1" x14ac:dyDescent="0.25">
      <c r="A26" s="11" t="s">
        <v>67</v>
      </c>
      <c r="B26" s="15" t="s">
        <v>32</v>
      </c>
      <c r="C26" s="11">
        <v>41991.823299999996</v>
      </c>
      <c r="D26" s="10" t="s">
        <v>61</v>
      </c>
      <c r="E26" s="47">
        <v>195.98392848726363</v>
      </c>
      <c r="F26" s="15" t="s">
        <v>60</v>
      </c>
      <c r="G26" s="10" t="s">
        <v>254</v>
      </c>
      <c r="H26" s="11">
        <v>-9182</v>
      </c>
      <c r="I26" s="48" t="s">
        <v>71</v>
      </c>
      <c r="J26" s="49" t="s">
        <v>72</v>
      </c>
      <c r="K26" s="48">
        <v>-9182</v>
      </c>
      <c r="L26" s="48" t="s">
        <v>73</v>
      </c>
      <c r="M26" s="49" t="s">
        <v>65</v>
      </c>
      <c r="N26" s="49"/>
      <c r="O26" s="50" t="s">
        <v>74</v>
      </c>
      <c r="P26" s="50" t="s">
        <v>67</v>
      </c>
    </row>
    <row r="27" spans="1:16" ht="12.75" customHeight="1" thickBot="1" x14ac:dyDescent="0.25">
      <c r="A27" s="11" t="s">
        <v>67</v>
      </c>
      <c r="B27" s="15" t="s">
        <v>32</v>
      </c>
      <c r="C27" s="11">
        <v>42005.828200000004</v>
      </c>
      <c r="D27" s="10" t="s">
        <v>61</v>
      </c>
      <c r="E27" s="47">
        <v>206.984902518344</v>
      </c>
      <c r="F27" s="15" t="s">
        <v>60</v>
      </c>
      <c r="G27" s="10" t="s">
        <v>255</v>
      </c>
      <c r="H27" s="11">
        <v>-9171</v>
      </c>
      <c r="I27" s="48" t="s">
        <v>75</v>
      </c>
      <c r="J27" s="49" t="s">
        <v>76</v>
      </c>
      <c r="K27" s="48">
        <v>-9171</v>
      </c>
      <c r="L27" s="48" t="s">
        <v>77</v>
      </c>
      <c r="M27" s="49" t="s">
        <v>65</v>
      </c>
      <c r="N27" s="49"/>
      <c r="O27" s="50" t="s">
        <v>74</v>
      </c>
      <c r="P27" s="50" t="s">
        <v>67</v>
      </c>
    </row>
    <row r="28" spans="1:16" ht="12.75" customHeight="1" thickBot="1" x14ac:dyDescent="0.25">
      <c r="A28" s="11" t="s">
        <v>67</v>
      </c>
      <c r="B28" s="15" t="s">
        <v>38</v>
      </c>
      <c r="C28" s="11">
        <v>42053.567300000002</v>
      </c>
      <c r="D28" s="10" t="s">
        <v>61</v>
      </c>
      <c r="E28" s="47">
        <v>244.48439193753782</v>
      </c>
      <c r="F28" s="15" t="s">
        <v>60</v>
      </c>
      <c r="G28" s="10" t="s">
        <v>256</v>
      </c>
      <c r="H28" s="11">
        <v>-9133.5</v>
      </c>
      <c r="I28" s="48" t="s">
        <v>78</v>
      </c>
      <c r="J28" s="49" t="s">
        <v>79</v>
      </c>
      <c r="K28" s="48">
        <v>-9133.5</v>
      </c>
      <c r="L28" s="48" t="s">
        <v>80</v>
      </c>
      <c r="M28" s="49" t="s">
        <v>65</v>
      </c>
      <c r="N28" s="49"/>
      <c r="O28" s="50" t="s">
        <v>81</v>
      </c>
      <c r="P28" s="50" t="s">
        <v>67</v>
      </c>
    </row>
    <row r="29" spans="1:16" ht="12.75" customHeight="1" thickBot="1" x14ac:dyDescent="0.25">
      <c r="A29" s="11" t="s">
        <v>67</v>
      </c>
      <c r="B29" s="15" t="s">
        <v>38</v>
      </c>
      <c r="C29" s="11">
        <v>42054.841</v>
      </c>
      <c r="D29" s="10" t="s">
        <v>61</v>
      </c>
      <c r="E29" s="47">
        <v>245.48489466325216</v>
      </c>
      <c r="F29" s="15" t="s">
        <v>60</v>
      </c>
      <c r="G29" s="10" t="s">
        <v>257</v>
      </c>
      <c r="H29" s="11">
        <v>-9132.5</v>
      </c>
      <c r="I29" s="48" t="s">
        <v>82</v>
      </c>
      <c r="J29" s="49" t="s">
        <v>83</v>
      </c>
      <c r="K29" s="48">
        <v>-9132.5</v>
      </c>
      <c r="L29" s="48" t="s">
        <v>84</v>
      </c>
      <c r="M29" s="49" t="s">
        <v>65</v>
      </c>
      <c r="N29" s="49"/>
      <c r="O29" s="50" t="s">
        <v>81</v>
      </c>
      <c r="P29" s="50" t="s">
        <v>67</v>
      </c>
    </row>
    <row r="30" spans="1:16" ht="12.75" customHeight="1" thickBot="1" x14ac:dyDescent="0.25">
      <c r="A30" s="11" t="s">
        <v>67</v>
      </c>
      <c r="B30" s="15" t="s">
        <v>32</v>
      </c>
      <c r="C30" s="11">
        <v>42056.752200000003</v>
      </c>
      <c r="D30" s="10" t="s">
        <v>61</v>
      </c>
      <c r="E30" s="47">
        <v>246.98615933263326</v>
      </c>
      <c r="F30" s="15" t="s">
        <v>60</v>
      </c>
      <c r="G30" s="10" t="s">
        <v>258</v>
      </c>
      <c r="H30" s="11">
        <v>-9131</v>
      </c>
      <c r="I30" s="48" t="s">
        <v>85</v>
      </c>
      <c r="J30" s="49" t="s">
        <v>86</v>
      </c>
      <c r="K30" s="48">
        <v>-9131</v>
      </c>
      <c r="L30" s="48" t="s">
        <v>87</v>
      </c>
      <c r="M30" s="49" t="s">
        <v>65</v>
      </c>
      <c r="N30" s="49"/>
      <c r="O30" s="50" t="s">
        <v>81</v>
      </c>
      <c r="P30" s="50" t="s">
        <v>67</v>
      </c>
    </row>
    <row r="31" spans="1:16" ht="12.75" customHeight="1" thickBot="1" x14ac:dyDescent="0.25">
      <c r="A31" s="11" t="s">
        <v>67</v>
      </c>
      <c r="B31" s="15" t="s">
        <v>38</v>
      </c>
      <c r="C31" s="11">
        <v>42058.660400000001</v>
      </c>
      <c r="D31" s="10" t="s">
        <v>61</v>
      </c>
      <c r="E31" s="47">
        <v>248.48506747521728</v>
      </c>
      <c r="F31" s="15" t="s">
        <v>60</v>
      </c>
      <c r="G31" s="10" t="s">
        <v>259</v>
      </c>
      <c r="H31" s="11">
        <v>-9129.5</v>
      </c>
      <c r="I31" s="48" t="s">
        <v>88</v>
      </c>
      <c r="J31" s="49" t="s">
        <v>89</v>
      </c>
      <c r="K31" s="48">
        <v>-9129.5</v>
      </c>
      <c r="L31" s="48" t="s">
        <v>90</v>
      </c>
      <c r="M31" s="49" t="s">
        <v>65</v>
      </c>
      <c r="N31" s="49"/>
      <c r="O31" s="50" t="s">
        <v>81</v>
      </c>
      <c r="P31" s="50" t="s">
        <v>67</v>
      </c>
    </row>
    <row r="32" spans="1:16" ht="12.75" customHeight="1" thickBot="1" x14ac:dyDescent="0.25">
      <c r="A32" s="11" t="s">
        <v>67</v>
      </c>
      <c r="B32" s="15" t="s">
        <v>32</v>
      </c>
      <c r="C32" s="11">
        <v>42060.571100000001</v>
      </c>
      <c r="D32" s="10" t="s">
        <v>61</v>
      </c>
      <c r="E32" s="47">
        <v>249.98593939013125</v>
      </c>
      <c r="F32" s="15" t="s">
        <v>60</v>
      </c>
      <c r="G32" s="10" t="s">
        <v>260</v>
      </c>
      <c r="H32" s="11">
        <v>-9128</v>
      </c>
      <c r="I32" s="48" t="s">
        <v>91</v>
      </c>
      <c r="J32" s="49" t="s">
        <v>92</v>
      </c>
      <c r="K32" s="48">
        <v>-9128</v>
      </c>
      <c r="L32" s="48" t="s">
        <v>93</v>
      </c>
      <c r="M32" s="49" t="s">
        <v>65</v>
      </c>
      <c r="N32" s="49"/>
      <c r="O32" s="50" t="s">
        <v>81</v>
      </c>
      <c r="P32" s="50" t="s">
        <v>67</v>
      </c>
    </row>
    <row r="33" spans="1:16" ht="12.75" customHeight="1" thickBot="1" x14ac:dyDescent="0.25">
      <c r="A33" s="11" t="s">
        <v>67</v>
      </c>
      <c r="B33" s="15" t="s">
        <v>38</v>
      </c>
      <c r="C33" s="11">
        <v>42371.831899999997</v>
      </c>
      <c r="D33" s="10" t="s">
        <v>61</v>
      </c>
      <c r="E33" s="47">
        <v>494.48407773396133</v>
      </c>
      <c r="F33" s="15" t="s">
        <v>60</v>
      </c>
      <c r="G33" s="10" t="s">
        <v>261</v>
      </c>
      <c r="H33" s="11">
        <v>-8883.5</v>
      </c>
      <c r="I33" s="48" t="s">
        <v>94</v>
      </c>
      <c r="J33" s="49" t="s">
        <v>95</v>
      </c>
      <c r="K33" s="48">
        <v>-8883.5</v>
      </c>
      <c r="L33" s="48" t="s">
        <v>96</v>
      </c>
      <c r="M33" s="49" t="s">
        <v>65</v>
      </c>
      <c r="N33" s="49"/>
      <c r="O33" s="50" t="s">
        <v>81</v>
      </c>
      <c r="P33" s="50" t="s">
        <v>67</v>
      </c>
    </row>
    <row r="34" spans="1:16" ht="12.75" customHeight="1" thickBot="1" x14ac:dyDescent="0.25">
      <c r="A34" s="11" t="s">
        <v>67</v>
      </c>
      <c r="B34" s="15" t="s">
        <v>38</v>
      </c>
      <c r="C34" s="11">
        <v>42380.743799999997</v>
      </c>
      <c r="D34" s="10" t="s">
        <v>61</v>
      </c>
      <c r="E34" s="47">
        <v>501.48445477824765</v>
      </c>
      <c r="F34" s="15" t="s">
        <v>60</v>
      </c>
      <c r="G34" s="10" t="s">
        <v>262</v>
      </c>
      <c r="H34" s="11">
        <v>-8876.5</v>
      </c>
      <c r="I34" s="48" t="s">
        <v>97</v>
      </c>
      <c r="J34" s="49" t="s">
        <v>98</v>
      </c>
      <c r="K34" s="48">
        <v>-8876.5</v>
      </c>
      <c r="L34" s="48" t="s">
        <v>99</v>
      </c>
      <c r="M34" s="49" t="s">
        <v>65</v>
      </c>
      <c r="N34" s="49"/>
      <c r="O34" s="50" t="s">
        <v>66</v>
      </c>
      <c r="P34" s="50" t="s">
        <v>67</v>
      </c>
    </row>
    <row r="35" spans="1:16" ht="12.75" customHeight="1" thickBot="1" x14ac:dyDescent="0.25">
      <c r="A35" s="11" t="s">
        <v>67</v>
      </c>
      <c r="B35" s="15" t="s">
        <v>38</v>
      </c>
      <c r="C35" s="11">
        <v>42385.836199999998</v>
      </c>
      <c r="D35" s="10" t="s">
        <v>61</v>
      </c>
      <c r="E35" s="47">
        <v>505.48458045967777</v>
      </c>
      <c r="F35" s="15" t="s">
        <v>60</v>
      </c>
      <c r="G35" s="10" t="s">
        <v>263</v>
      </c>
      <c r="H35" s="11">
        <v>-8872.5</v>
      </c>
      <c r="I35" s="48" t="s">
        <v>100</v>
      </c>
      <c r="J35" s="49" t="s">
        <v>101</v>
      </c>
      <c r="K35" s="48">
        <v>-8872.5</v>
      </c>
      <c r="L35" s="48" t="s">
        <v>102</v>
      </c>
      <c r="M35" s="49" t="s">
        <v>65</v>
      </c>
      <c r="N35" s="49"/>
      <c r="O35" s="50" t="s">
        <v>74</v>
      </c>
      <c r="P35" s="50" t="s">
        <v>67</v>
      </c>
    </row>
    <row r="36" spans="1:16" ht="12.75" customHeight="1" thickBot="1" x14ac:dyDescent="0.25">
      <c r="A36" s="11" t="s">
        <v>67</v>
      </c>
      <c r="B36" s="15" t="s">
        <v>32</v>
      </c>
      <c r="C36" s="11">
        <v>42387.744599999998</v>
      </c>
      <c r="D36" s="10" t="s">
        <v>61</v>
      </c>
      <c r="E36" s="47">
        <v>506.98364570404976</v>
      </c>
      <c r="F36" s="15" t="s">
        <v>60</v>
      </c>
      <c r="G36" s="10" t="s">
        <v>264</v>
      </c>
      <c r="H36" s="11">
        <v>-8871</v>
      </c>
      <c r="I36" s="48" t="s">
        <v>103</v>
      </c>
      <c r="J36" s="49" t="s">
        <v>104</v>
      </c>
      <c r="K36" s="48">
        <v>-8871</v>
      </c>
      <c r="L36" s="48" t="s">
        <v>105</v>
      </c>
      <c r="M36" s="49" t="s">
        <v>65</v>
      </c>
      <c r="N36" s="49"/>
      <c r="O36" s="50" t="s">
        <v>74</v>
      </c>
      <c r="P36" s="50" t="s">
        <v>67</v>
      </c>
    </row>
    <row r="37" spans="1:16" ht="12.75" customHeight="1" thickBot="1" x14ac:dyDescent="0.25">
      <c r="A37" s="11" t="s">
        <v>67</v>
      </c>
      <c r="B37" s="15" t="s">
        <v>38</v>
      </c>
      <c r="C37" s="11">
        <v>42394.747000000003</v>
      </c>
      <c r="D37" s="10" t="s">
        <v>61</v>
      </c>
      <c r="E37" s="47">
        <v>512.48409344414438</v>
      </c>
      <c r="F37" s="15" t="s">
        <v>60</v>
      </c>
      <c r="G37" s="10" t="s">
        <v>265</v>
      </c>
      <c r="H37" s="11">
        <v>-8865.5</v>
      </c>
      <c r="I37" s="48" t="s">
        <v>106</v>
      </c>
      <c r="J37" s="49" t="s">
        <v>107</v>
      </c>
      <c r="K37" s="48">
        <v>-8865.5</v>
      </c>
      <c r="L37" s="48" t="s">
        <v>108</v>
      </c>
      <c r="M37" s="49" t="s">
        <v>65</v>
      </c>
      <c r="N37" s="49"/>
      <c r="O37" s="50" t="s">
        <v>74</v>
      </c>
      <c r="P37" s="50" t="s">
        <v>67</v>
      </c>
    </row>
    <row r="38" spans="1:16" ht="12.75" customHeight="1" thickBot="1" x14ac:dyDescent="0.25">
      <c r="A38" s="11" t="s">
        <v>67</v>
      </c>
      <c r="B38" s="15" t="s">
        <v>32</v>
      </c>
      <c r="C38" s="11">
        <v>42466.666599999997</v>
      </c>
      <c r="D38" s="10" t="s">
        <v>61</v>
      </c>
      <c r="E38" s="47">
        <v>568.97758157509952</v>
      </c>
      <c r="F38" s="15" t="s">
        <v>60</v>
      </c>
      <c r="G38" s="10" t="s">
        <v>266</v>
      </c>
      <c r="H38" s="11">
        <v>-8809</v>
      </c>
      <c r="I38" s="48" t="s">
        <v>109</v>
      </c>
      <c r="J38" s="49" t="s">
        <v>110</v>
      </c>
      <c r="K38" s="48">
        <v>-8809</v>
      </c>
      <c r="L38" s="48" t="s">
        <v>111</v>
      </c>
      <c r="M38" s="49" t="s">
        <v>65</v>
      </c>
      <c r="N38" s="49"/>
      <c r="O38" s="50" t="s">
        <v>112</v>
      </c>
      <c r="P38" s="50" t="s">
        <v>67</v>
      </c>
    </row>
    <row r="39" spans="1:16" ht="12.75" customHeight="1" thickBot="1" x14ac:dyDescent="0.25">
      <c r="A39" s="11" t="s">
        <v>67</v>
      </c>
      <c r="B39" s="15" t="s">
        <v>38</v>
      </c>
      <c r="C39" s="11">
        <v>42468.5769</v>
      </c>
      <c r="D39" s="10" t="s">
        <v>61</v>
      </c>
      <c r="E39" s="47">
        <v>570.47813928644325</v>
      </c>
      <c r="F39" s="15" t="s">
        <v>60</v>
      </c>
      <c r="G39" s="10" t="s">
        <v>267</v>
      </c>
      <c r="H39" s="11">
        <v>-8807.5</v>
      </c>
      <c r="I39" s="48" t="s">
        <v>113</v>
      </c>
      <c r="J39" s="49" t="s">
        <v>114</v>
      </c>
      <c r="K39" s="48">
        <v>-8807.5</v>
      </c>
      <c r="L39" s="48" t="s">
        <v>115</v>
      </c>
      <c r="M39" s="49" t="s">
        <v>65</v>
      </c>
      <c r="N39" s="49"/>
      <c r="O39" s="50" t="s">
        <v>112</v>
      </c>
      <c r="P39" s="50" t="s">
        <v>67</v>
      </c>
    </row>
    <row r="40" spans="1:16" ht="12.75" customHeight="1" thickBot="1" x14ac:dyDescent="0.25">
      <c r="A40" s="11" t="s">
        <v>67</v>
      </c>
      <c r="B40" s="15" t="s">
        <v>38</v>
      </c>
      <c r="C40" s="11">
        <v>42473.668899999997</v>
      </c>
      <c r="D40" s="10" t="s">
        <v>61</v>
      </c>
      <c r="E40" s="47">
        <v>574.47795076429736</v>
      </c>
      <c r="F40" s="15" t="s">
        <v>60</v>
      </c>
      <c r="G40" s="10" t="s">
        <v>268</v>
      </c>
      <c r="H40" s="11">
        <v>-8803.5</v>
      </c>
      <c r="I40" s="48" t="s">
        <v>116</v>
      </c>
      <c r="J40" s="49" t="s">
        <v>117</v>
      </c>
      <c r="K40" s="48">
        <v>-8803.5</v>
      </c>
      <c r="L40" s="48" t="s">
        <v>118</v>
      </c>
      <c r="M40" s="49" t="s">
        <v>65</v>
      </c>
      <c r="N40" s="49"/>
      <c r="O40" s="50" t="s">
        <v>112</v>
      </c>
      <c r="P40" s="50" t="s">
        <v>67</v>
      </c>
    </row>
    <row r="41" spans="1:16" ht="12.75" customHeight="1" thickBot="1" x14ac:dyDescent="0.25">
      <c r="A41" s="11" t="s">
        <v>67</v>
      </c>
      <c r="B41" s="15" t="s">
        <v>38</v>
      </c>
      <c r="C41" s="11">
        <v>42744.842299999997</v>
      </c>
      <c r="D41" s="10" t="s">
        <v>61</v>
      </c>
      <c r="E41" s="47">
        <v>787.48707837807808</v>
      </c>
      <c r="F41" s="15" t="s">
        <v>60</v>
      </c>
      <c r="G41" s="10" t="s">
        <v>269</v>
      </c>
      <c r="H41" s="11">
        <v>-8590.5</v>
      </c>
      <c r="I41" s="48" t="s">
        <v>119</v>
      </c>
      <c r="J41" s="49" t="s">
        <v>120</v>
      </c>
      <c r="K41" s="48">
        <v>-8590.5</v>
      </c>
      <c r="L41" s="48" t="s">
        <v>121</v>
      </c>
      <c r="M41" s="49" t="s">
        <v>65</v>
      </c>
      <c r="N41" s="49"/>
      <c r="O41" s="50" t="s">
        <v>81</v>
      </c>
      <c r="P41" s="50" t="s">
        <v>67</v>
      </c>
    </row>
    <row r="42" spans="1:16" ht="12.75" customHeight="1" thickBot="1" x14ac:dyDescent="0.25">
      <c r="A42" s="11" t="s">
        <v>67</v>
      </c>
      <c r="B42" s="15" t="s">
        <v>32</v>
      </c>
      <c r="C42" s="11">
        <v>43207.591500000002</v>
      </c>
      <c r="D42" s="10" t="s">
        <v>61</v>
      </c>
      <c r="E42" s="47">
        <v>1150.98070790065</v>
      </c>
      <c r="F42" s="15" t="s">
        <v>60</v>
      </c>
      <c r="G42" s="10" t="s">
        <v>270</v>
      </c>
      <c r="H42" s="11">
        <v>-8227</v>
      </c>
      <c r="I42" s="48" t="s">
        <v>122</v>
      </c>
      <c r="J42" s="49" t="s">
        <v>123</v>
      </c>
      <c r="K42" s="48">
        <v>-8227</v>
      </c>
      <c r="L42" s="48" t="s">
        <v>124</v>
      </c>
      <c r="M42" s="49" t="s">
        <v>65</v>
      </c>
      <c r="N42" s="49"/>
      <c r="O42" s="50" t="s">
        <v>81</v>
      </c>
      <c r="P42" s="50" t="s">
        <v>67</v>
      </c>
    </row>
    <row r="43" spans="1:16" ht="12.75" customHeight="1" thickBot="1" x14ac:dyDescent="0.25">
      <c r="A43" s="11" t="s">
        <v>67</v>
      </c>
      <c r="B43" s="15" t="s">
        <v>32</v>
      </c>
      <c r="C43" s="11">
        <v>43515.652800000003</v>
      </c>
      <c r="D43" s="10" t="s">
        <v>61</v>
      </c>
      <c r="E43" s="47">
        <v>1392.9656104189928</v>
      </c>
      <c r="F43" s="15" t="s">
        <v>60</v>
      </c>
      <c r="G43" s="10" t="s">
        <v>271</v>
      </c>
      <c r="H43" s="11">
        <v>-7985</v>
      </c>
      <c r="I43" s="48" t="s">
        <v>125</v>
      </c>
      <c r="J43" s="49" t="s">
        <v>126</v>
      </c>
      <c r="K43" s="48">
        <v>-7985</v>
      </c>
      <c r="L43" s="48" t="s">
        <v>127</v>
      </c>
      <c r="M43" s="49" t="s">
        <v>65</v>
      </c>
      <c r="N43" s="49"/>
      <c r="O43" s="50" t="s">
        <v>81</v>
      </c>
      <c r="P43" s="50" t="s">
        <v>67</v>
      </c>
    </row>
    <row r="44" spans="1:16" ht="12.75" customHeight="1" thickBot="1" x14ac:dyDescent="0.25">
      <c r="A44" s="11" t="s">
        <v>67</v>
      </c>
      <c r="B44" s="15" t="s">
        <v>38</v>
      </c>
      <c r="C44" s="11">
        <v>43960.586499999998</v>
      </c>
      <c r="D44" s="10" t="s">
        <v>61</v>
      </c>
      <c r="E44" s="47">
        <v>1742.465005577111</v>
      </c>
      <c r="F44" s="15" t="s">
        <v>60</v>
      </c>
      <c r="G44" s="10" t="s">
        <v>272</v>
      </c>
      <c r="H44" s="11">
        <v>-7635.5</v>
      </c>
      <c r="I44" s="48" t="s">
        <v>128</v>
      </c>
      <c r="J44" s="49" t="s">
        <v>129</v>
      </c>
      <c r="K44" s="48">
        <v>-7635.5</v>
      </c>
      <c r="L44" s="48" t="s">
        <v>130</v>
      </c>
      <c r="M44" s="49" t="s">
        <v>65</v>
      </c>
      <c r="N44" s="49"/>
      <c r="O44" s="50" t="s">
        <v>81</v>
      </c>
      <c r="P44" s="50" t="s">
        <v>67</v>
      </c>
    </row>
    <row r="45" spans="1:16" ht="12.75" customHeight="1" thickBot="1" x14ac:dyDescent="0.25">
      <c r="A45" s="11" t="s">
        <v>67</v>
      </c>
      <c r="B45" s="15" t="s">
        <v>38</v>
      </c>
      <c r="C45" s="11">
        <v>44590.731399999997</v>
      </c>
      <c r="D45" s="10" t="s">
        <v>61</v>
      </c>
      <c r="E45" s="47">
        <v>2237.4494525002719</v>
      </c>
      <c r="F45" s="15" t="s">
        <v>60</v>
      </c>
      <c r="G45" s="10" t="s">
        <v>273</v>
      </c>
      <c r="H45" s="11">
        <v>-7140.5</v>
      </c>
      <c r="I45" s="48" t="s">
        <v>131</v>
      </c>
      <c r="J45" s="49" t="s">
        <v>132</v>
      </c>
      <c r="K45" s="48">
        <v>-7140.5</v>
      </c>
      <c r="L45" s="48" t="s">
        <v>93</v>
      </c>
      <c r="M45" s="49" t="s">
        <v>65</v>
      </c>
      <c r="N45" s="49"/>
      <c r="O45" s="50" t="s">
        <v>112</v>
      </c>
      <c r="P45" s="50" t="s">
        <v>67</v>
      </c>
    </row>
    <row r="46" spans="1:16" ht="12.75" customHeight="1" thickBot="1" x14ac:dyDescent="0.25">
      <c r="A46" s="11" t="s">
        <v>67</v>
      </c>
      <c r="B46" s="15" t="s">
        <v>32</v>
      </c>
      <c r="C46" s="11">
        <v>44592.640500000001</v>
      </c>
      <c r="D46" s="10" t="s">
        <v>61</v>
      </c>
      <c r="E46" s="47">
        <v>2238.9490676008991</v>
      </c>
      <c r="F46" s="15" t="s">
        <v>60</v>
      </c>
      <c r="G46" s="10" t="s">
        <v>274</v>
      </c>
      <c r="H46" s="11">
        <v>-7139</v>
      </c>
      <c r="I46" s="48" t="s">
        <v>133</v>
      </c>
      <c r="J46" s="49" t="s">
        <v>134</v>
      </c>
      <c r="K46" s="48">
        <v>-7139</v>
      </c>
      <c r="L46" s="48" t="s">
        <v>135</v>
      </c>
      <c r="M46" s="49" t="s">
        <v>65</v>
      </c>
      <c r="N46" s="49"/>
      <c r="O46" s="50" t="s">
        <v>112</v>
      </c>
      <c r="P46" s="50" t="s">
        <v>67</v>
      </c>
    </row>
    <row r="47" spans="1:16" ht="12.75" customHeight="1" thickBot="1" x14ac:dyDescent="0.25">
      <c r="A47" s="11" t="s">
        <v>146</v>
      </c>
      <c r="B47" s="15" t="s">
        <v>32</v>
      </c>
      <c r="C47" s="11">
        <v>51146.237999999998</v>
      </c>
      <c r="D47" s="10" t="s">
        <v>61</v>
      </c>
      <c r="E47" s="47">
        <v>7386.8584355804096</v>
      </c>
      <c r="F47" s="15" t="s">
        <v>60</v>
      </c>
      <c r="G47" s="10" t="s">
        <v>275</v>
      </c>
      <c r="H47" s="11">
        <v>-1991</v>
      </c>
      <c r="I47" s="48" t="s">
        <v>141</v>
      </c>
      <c r="J47" s="49" t="s">
        <v>142</v>
      </c>
      <c r="K47" s="48">
        <v>-1991</v>
      </c>
      <c r="L47" s="48" t="s">
        <v>143</v>
      </c>
      <c r="M47" s="49" t="s">
        <v>144</v>
      </c>
      <c r="N47" s="49"/>
      <c r="O47" s="50" t="s">
        <v>145</v>
      </c>
      <c r="P47" s="51" t="s">
        <v>146</v>
      </c>
    </row>
    <row r="48" spans="1:16" ht="12.75" customHeight="1" thickBot="1" x14ac:dyDescent="0.25">
      <c r="A48" s="11" t="s">
        <v>151</v>
      </c>
      <c r="B48" s="15" t="s">
        <v>32</v>
      </c>
      <c r="C48" s="11">
        <v>53015.053500000002</v>
      </c>
      <c r="D48" s="10" t="s">
        <v>61</v>
      </c>
      <c r="E48" s="47">
        <v>8854.829701663708</v>
      </c>
      <c r="F48" s="15" t="s">
        <v>60</v>
      </c>
      <c r="G48" s="10" t="s">
        <v>276</v>
      </c>
      <c r="H48" s="11">
        <v>-523</v>
      </c>
      <c r="I48" s="48" t="s">
        <v>147</v>
      </c>
      <c r="J48" s="49" t="s">
        <v>148</v>
      </c>
      <c r="K48" s="48">
        <v>-523</v>
      </c>
      <c r="L48" s="48" t="s">
        <v>149</v>
      </c>
      <c r="M48" s="49" t="s">
        <v>65</v>
      </c>
      <c r="N48" s="49"/>
      <c r="O48" s="50" t="s">
        <v>150</v>
      </c>
      <c r="P48" s="51" t="s">
        <v>151</v>
      </c>
    </row>
    <row r="49" spans="1:16" ht="12.75" customHeight="1" thickBot="1" x14ac:dyDescent="0.25">
      <c r="A49" s="11" t="s">
        <v>151</v>
      </c>
      <c r="B49" s="15" t="s">
        <v>32</v>
      </c>
      <c r="C49" s="11">
        <v>53337.138500000001</v>
      </c>
      <c r="D49" s="10" t="s">
        <v>61</v>
      </c>
      <c r="E49" s="47">
        <v>9107.8303457810307</v>
      </c>
      <c r="F49" s="15" t="s">
        <v>60</v>
      </c>
      <c r="G49" s="10" t="s">
        <v>277</v>
      </c>
      <c r="H49" s="11">
        <v>-270</v>
      </c>
      <c r="I49" s="48" t="s">
        <v>168</v>
      </c>
      <c r="J49" s="49" t="s">
        <v>169</v>
      </c>
      <c r="K49" s="48">
        <v>-270</v>
      </c>
      <c r="L49" s="48" t="s">
        <v>170</v>
      </c>
      <c r="M49" s="49" t="s">
        <v>65</v>
      </c>
      <c r="N49" s="49"/>
      <c r="O49" s="50" t="s">
        <v>150</v>
      </c>
      <c r="P49" s="51" t="s">
        <v>151</v>
      </c>
    </row>
    <row r="50" spans="1:16" ht="12.75" customHeight="1" thickBot="1" x14ac:dyDescent="0.25">
      <c r="A50" s="11" t="s">
        <v>200</v>
      </c>
      <c r="B50" s="15" t="s">
        <v>38</v>
      </c>
      <c r="C50" s="11">
        <v>54808.128900000003</v>
      </c>
      <c r="D50" s="10" t="s">
        <v>61</v>
      </c>
      <c r="E50" s="47">
        <v>10263.306442744255</v>
      </c>
      <c r="F50" s="15" t="s">
        <v>60</v>
      </c>
      <c r="G50" s="10" t="s">
        <v>278</v>
      </c>
      <c r="H50" s="11">
        <v>885.5</v>
      </c>
      <c r="I50" s="48" t="s">
        <v>196</v>
      </c>
      <c r="J50" s="49" t="s">
        <v>197</v>
      </c>
      <c r="K50" s="48" t="s">
        <v>198</v>
      </c>
      <c r="L50" s="48" t="s">
        <v>199</v>
      </c>
      <c r="M50" s="49" t="s">
        <v>144</v>
      </c>
      <c r="N50" s="49"/>
      <c r="O50" s="50" t="s">
        <v>145</v>
      </c>
      <c r="P50" s="51" t="s">
        <v>200</v>
      </c>
    </row>
    <row r="51" spans="1:16" ht="12.75" customHeight="1" thickBot="1" x14ac:dyDescent="0.25">
      <c r="A51" s="11" t="s">
        <v>200</v>
      </c>
      <c r="B51" s="15" t="s">
        <v>32</v>
      </c>
      <c r="C51" s="11">
        <v>54824.044900000001</v>
      </c>
      <c r="D51" s="10" t="s">
        <v>61</v>
      </c>
      <c r="E51" s="47">
        <v>10275.808602893814</v>
      </c>
      <c r="F51" s="15" t="s">
        <v>60</v>
      </c>
      <c r="G51" s="10" t="s">
        <v>279</v>
      </c>
      <c r="H51" s="11">
        <v>898</v>
      </c>
      <c r="I51" s="48" t="s">
        <v>201</v>
      </c>
      <c r="J51" s="49" t="s">
        <v>202</v>
      </c>
      <c r="K51" s="48" t="s">
        <v>203</v>
      </c>
      <c r="L51" s="48" t="s">
        <v>204</v>
      </c>
      <c r="M51" s="49" t="s">
        <v>144</v>
      </c>
      <c r="N51" s="49"/>
      <c r="O51" s="50" t="s">
        <v>145</v>
      </c>
      <c r="P51" s="51" t="s">
        <v>200</v>
      </c>
    </row>
    <row r="52" spans="1:16" ht="12.75" customHeight="1" thickBot="1" x14ac:dyDescent="0.25">
      <c r="A52" s="11" t="s">
        <v>209</v>
      </c>
      <c r="B52" s="15" t="s">
        <v>38</v>
      </c>
      <c r="C52" s="11">
        <v>55226.938999999998</v>
      </c>
      <c r="D52" s="10" t="s">
        <v>61</v>
      </c>
      <c r="E52" s="47">
        <v>10592.285516786324</v>
      </c>
      <c r="F52" s="15" t="s">
        <v>60</v>
      </c>
      <c r="G52" s="10" t="s">
        <v>280</v>
      </c>
      <c r="H52" s="11">
        <v>1214.5</v>
      </c>
      <c r="I52" s="48" t="s">
        <v>205</v>
      </c>
      <c r="J52" s="49" t="s">
        <v>206</v>
      </c>
      <c r="K52" s="48" t="s">
        <v>207</v>
      </c>
      <c r="L52" s="48" t="s">
        <v>208</v>
      </c>
      <c r="M52" s="49" t="s">
        <v>144</v>
      </c>
      <c r="N52" s="49"/>
      <c r="O52" s="50" t="s">
        <v>150</v>
      </c>
      <c r="P52" s="51" t="s">
        <v>209</v>
      </c>
    </row>
    <row r="53" spans="1:16" ht="12.75" customHeight="1" thickBot="1" x14ac:dyDescent="0.25">
      <c r="A53" s="11" t="s">
        <v>220</v>
      </c>
      <c r="B53" s="15" t="s">
        <v>32</v>
      </c>
      <c r="C53" s="11">
        <v>56304.582000000002</v>
      </c>
      <c r="D53" s="10" t="s">
        <v>61</v>
      </c>
      <c r="E53" s="47">
        <v>11438.783717970873</v>
      </c>
      <c r="F53" s="15" t="s">
        <v>60</v>
      </c>
      <c r="G53" s="10" t="s">
        <v>281</v>
      </c>
      <c r="H53" s="11">
        <v>2061</v>
      </c>
      <c r="I53" s="48" t="s">
        <v>216</v>
      </c>
      <c r="J53" s="49" t="s">
        <v>217</v>
      </c>
      <c r="K53" s="48" t="s">
        <v>218</v>
      </c>
      <c r="L53" s="48" t="s">
        <v>143</v>
      </c>
      <c r="M53" s="49" t="s">
        <v>144</v>
      </c>
      <c r="N53" s="49"/>
      <c r="O53" s="50" t="s">
        <v>219</v>
      </c>
      <c r="P53" s="51" t="s">
        <v>220</v>
      </c>
    </row>
    <row r="54" spans="1:16" ht="12.75" customHeight="1" thickBot="1" x14ac:dyDescent="0.25">
      <c r="A54" s="11" t="s">
        <v>220</v>
      </c>
      <c r="B54" s="15" t="s">
        <v>38</v>
      </c>
      <c r="C54" s="11">
        <v>56306.491999999998</v>
      </c>
      <c r="D54" s="10" t="s">
        <v>61</v>
      </c>
      <c r="E54" s="47">
        <v>11440.284040029534</v>
      </c>
      <c r="F54" s="15" t="s">
        <v>60</v>
      </c>
      <c r="G54" s="10" t="s">
        <v>282</v>
      </c>
      <c r="H54" s="11">
        <v>2062.5</v>
      </c>
      <c r="I54" s="48" t="s">
        <v>221</v>
      </c>
      <c r="J54" s="49" t="s">
        <v>222</v>
      </c>
      <c r="K54" s="48" t="s">
        <v>223</v>
      </c>
      <c r="L54" s="48" t="s">
        <v>143</v>
      </c>
      <c r="M54" s="49" t="s">
        <v>144</v>
      </c>
      <c r="N54" s="49"/>
      <c r="O54" s="50" t="s">
        <v>219</v>
      </c>
      <c r="P54" s="51" t="s">
        <v>220</v>
      </c>
    </row>
    <row r="55" spans="1:16" ht="12.75" customHeight="1" thickBot="1" x14ac:dyDescent="0.25">
      <c r="A55" s="11" t="s">
        <v>220</v>
      </c>
      <c r="B55" s="15" t="s">
        <v>38</v>
      </c>
      <c r="C55" s="11">
        <v>56628.582000000002</v>
      </c>
      <c r="D55" s="10" t="s">
        <v>61</v>
      </c>
      <c r="E55" s="47">
        <v>11693.288611691516</v>
      </c>
      <c r="F55" s="15" t="s">
        <v>60</v>
      </c>
      <c r="G55" s="10" t="s">
        <v>283</v>
      </c>
      <c r="H55" s="11">
        <v>2315.5</v>
      </c>
      <c r="I55" s="48" t="s">
        <v>224</v>
      </c>
      <c r="J55" s="49" t="s">
        <v>225</v>
      </c>
      <c r="K55" s="48" t="s">
        <v>226</v>
      </c>
      <c r="L55" s="48" t="s">
        <v>227</v>
      </c>
      <c r="M55" s="49" t="s">
        <v>144</v>
      </c>
      <c r="N55" s="49"/>
      <c r="O55" s="50" t="s">
        <v>219</v>
      </c>
      <c r="P55" s="51" t="s">
        <v>220</v>
      </c>
    </row>
    <row r="56" spans="1:16" ht="12.75" customHeight="1" thickBot="1" x14ac:dyDescent="0.25">
      <c r="A56" s="11" t="s">
        <v>232</v>
      </c>
      <c r="B56" s="15" t="s">
        <v>32</v>
      </c>
      <c r="C56" s="11">
        <v>56675.046799999996</v>
      </c>
      <c r="D56" s="10" t="s">
        <v>61</v>
      </c>
      <c r="E56" s="47">
        <v>11729.787127079631</v>
      </c>
      <c r="F56" s="15" t="s">
        <v>60</v>
      </c>
      <c r="G56" s="10" t="s">
        <v>284</v>
      </c>
      <c r="H56" s="11">
        <v>2352</v>
      </c>
      <c r="I56" s="48" t="s">
        <v>228</v>
      </c>
      <c r="J56" s="49" t="s">
        <v>229</v>
      </c>
      <c r="K56" s="48" t="s">
        <v>230</v>
      </c>
      <c r="L56" s="48" t="s">
        <v>231</v>
      </c>
      <c r="M56" s="49" t="s">
        <v>144</v>
      </c>
      <c r="N56" s="49"/>
      <c r="O56" s="50" t="s">
        <v>150</v>
      </c>
      <c r="P56" s="51" t="s">
        <v>232</v>
      </c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</sheetData>
  <phoneticPr fontId="8" type="noConversion"/>
  <hyperlinks>
    <hyperlink ref="P11" r:id="rId1" display="http://www.konkoly.hu/cgi-bin/IBVS?3805" xr:uid="{00000000-0004-0000-0100-000000000000}"/>
    <hyperlink ref="P47" r:id="rId2" display="http://vsolj.cetus-net.org/no47.pdf" xr:uid="{00000000-0004-0000-0100-000001000000}"/>
    <hyperlink ref="P48" r:id="rId3" display="http://vsolj.cetus-net.org/no43.pdf" xr:uid="{00000000-0004-0000-0100-000002000000}"/>
    <hyperlink ref="P12" r:id="rId4" display="http://www.konkoly.hu/cgi-bin/IBVS?6153" xr:uid="{00000000-0004-0000-0100-000003000000}"/>
    <hyperlink ref="P13" r:id="rId5" display="http://www.konkoly.hu/cgi-bin/IBVS?6153" xr:uid="{00000000-0004-0000-0100-000004000000}"/>
    <hyperlink ref="P14" r:id="rId6" display="http://www.konkoly.hu/cgi-bin/IBVS?5583" xr:uid="{00000000-0004-0000-0100-000005000000}"/>
    <hyperlink ref="P15" r:id="rId7" display="http://www.konkoly.hu/cgi-bin/IBVS?6153" xr:uid="{00000000-0004-0000-0100-000006000000}"/>
    <hyperlink ref="P49" r:id="rId8" display="http://vsolj.cetus-net.org/no43.pdf" xr:uid="{00000000-0004-0000-0100-000007000000}"/>
    <hyperlink ref="P16" r:id="rId9" display="http://www.konkoly.hu/cgi-bin/IBVS?6153" xr:uid="{00000000-0004-0000-0100-000008000000}"/>
    <hyperlink ref="P17" r:id="rId10" display="http://www.konkoly.hu/cgi-bin/IBVS?5843" xr:uid="{00000000-0004-0000-0100-000009000000}"/>
    <hyperlink ref="P18" r:id="rId11" display="http://www.konkoly.hu/cgi-bin/IBVS?5843" xr:uid="{00000000-0004-0000-0100-00000A000000}"/>
    <hyperlink ref="P19" r:id="rId12" display="http://www.konkoly.hu/cgi-bin/IBVS?5843" xr:uid="{00000000-0004-0000-0100-00000B000000}"/>
    <hyperlink ref="P20" r:id="rId13" display="http://www.konkoly.hu/cgi-bin/IBVS?5931" xr:uid="{00000000-0004-0000-0100-00000C000000}"/>
    <hyperlink ref="P21" r:id="rId14" display="http://www.konkoly.hu/cgi-bin/IBVS?5931" xr:uid="{00000000-0004-0000-0100-00000D000000}"/>
    <hyperlink ref="P50" r:id="rId15" display="http://vsolj.cetus-net.org/no48.pdf" xr:uid="{00000000-0004-0000-0100-00000E000000}"/>
    <hyperlink ref="P51" r:id="rId16" display="http://vsolj.cetus-net.org/no48.pdf" xr:uid="{00000000-0004-0000-0100-00000F000000}"/>
    <hyperlink ref="P52" r:id="rId17" display="http://vsolj.cetus-net.org/vsoljno51.pdf" xr:uid="{00000000-0004-0000-0100-000010000000}"/>
    <hyperlink ref="P22" r:id="rId18" display="http://www.konkoly.hu/cgi-bin/IBVS?6007" xr:uid="{00000000-0004-0000-0100-000011000000}"/>
    <hyperlink ref="P53" r:id="rId19" display="http://var.astro.cz/oejv/issues/oejv0162.pdf" xr:uid="{00000000-0004-0000-0100-000012000000}"/>
    <hyperlink ref="P54" r:id="rId20" display="http://var.astro.cz/oejv/issues/oejv0162.pdf" xr:uid="{00000000-0004-0000-0100-000013000000}"/>
    <hyperlink ref="P55" r:id="rId21" display="http://var.astro.cz/oejv/issues/oejv0162.pdf" xr:uid="{00000000-0004-0000-0100-000014000000}"/>
    <hyperlink ref="P56" r:id="rId22" display="http://vsolj.cetus-net.org/vsoljno59.pdf" xr:uid="{00000000-0004-0000-0100-000015000000}"/>
    <hyperlink ref="P23" r:id="rId23" display="http://var.astro.cz/oejv/issues/oejv0172.pdf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2025-01-04T06:05:45Z</dcterms:modified>
</cp:coreProperties>
</file>